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AA254AED-4CEA-445F-8FC9-3E060C5BB430}" xr6:coauthVersionLast="47" xr6:coauthVersionMax="47" xr10:uidLastSave="{00000000-0000-0000-0000-000000000000}"/>
  <bookViews>
    <workbookView xWindow="28680" yWindow="-120" windowWidth="29040" windowHeight="15720" xr2:uid="{D482AC67-B949-4BE8-9E86-DD5540CF5D9E}"/>
  </bookViews>
  <sheets>
    <sheet name="SubSector Analysis" sheetId="3" r:id="rId1"/>
    <sheet name="Nifty 750 Analysis" sheetId="2" r:id="rId2"/>
    <sheet name="Price_Filter_11_11_202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D5" i="3" s="1"/>
  <c r="B42" i="3"/>
  <c r="D42" i="3" s="1"/>
  <c r="B32" i="3"/>
  <c r="B75" i="3"/>
  <c r="B13" i="3"/>
  <c r="B52" i="3"/>
  <c r="B28" i="3"/>
  <c r="I28" i="3" s="1"/>
  <c r="B23" i="3"/>
  <c r="B46" i="3"/>
  <c r="B63" i="3"/>
  <c r="D63" i="3" s="1"/>
  <c r="B14" i="3"/>
  <c r="F14" i="3" s="1"/>
  <c r="B66" i="3"/>
  <c r="G66" i="3" s="1"/>
  <c r="B6" i="3"/>
  <c r="D6" i="3" s="1"/>
  <c r="B8" i="3"/>
  <c r="F8" i="3" s="1"/>
  <c r="B21" i="3"/>
  <c r="E21" i="3" s="1"/>
  <c r="B36" i="3"/>
  <c r="G36" i="3" s="1"/>
  <c r="B24" i="3"/>
  <c r="B39" i="3"/>
  <c r="G39" i="3" s="1"/>
  <c r="B33" i="3"/>
  <c r="D33" i="3" s="1"/>
  <c r="B30" i="3"/>
  <c r="F30" i="3" s="1"/>
  <c r="B56" i="3"/>
  <c r="B45" i="3"/>
  <c r="I45" i="3" s="1"/>
  <c r="B57" i="3"/>
  <c r="B37" i="3"/>
  <c r="G37" i="3" s="1"/>
  <c r="B26" i="3"/>
  <c r="P26" i="3" s="1"/>
  <c r="B25" i="3"/>
  <c r="B71" i="3"/>
  <c r="D71" i="3" s="1"/>
  <c r="B65" i="3"/>
  <c r="G65" i="3" s="1"/>
  <c r="B31" i="3"/>
  <c r="B3" i="3"/>
  <c r="G3" i="3" s="1"/>
  <c r="B2" i="3"/>
  <c r="Q2" i="3" s="1"/>
  <c r="B29" i="3"/>
  <c r="B62" i="3"/>
  <c r="B70" i="3"/>
  <c r="B44" i="3"/>
  <c r="F44" i="3" s="1"/>
  <c r="B10" i="3"/>
  <c r="D10" i="3" s="1"/>
  <c r="B61" i="3"/>
  <c r="F61" i="3" s="1"/>
  <c r="B11" i="3"/>
  <c r="I11" i="3" s="1"/>
  <c r="B93" i="3"/>
  <c r="H93" i="3" s="1"/>
  <c r="B40" i="3"/>
  <c r="I40" i="3" s="1"/>
  <c r="B9" i="3"/>
  <c r="B92" i="3"/>
  <c r="E92" i="3" s="1"/>
  <c r="B20" i="3"/>
  <c r="H20" i="3" s="1"/>
  <c r="B35" i="3"/>
  <c r="B64" i="3"/>
  <c r="B4" i="3"/>
  <c r="B73" i="3"/>
  <c r="H73" i="3" s="1"/>
  <c r="B60" i="3"/>
  <c r="G60" i="3" s="1"/>
  <c r="B43" i="3"/>
  <c r="H43" i="3" s="1"/>
  <c r="B116" i="3"/>
  <c r="B94" i="3"/>
  <c r="I94" i="3" s="1"/>
  <c r="B59" i="3"/>
  <c r="D59" i="3" s="1"/>
  <c r="B69" i="3"/>
  <c r="H69" i="3" s="1"/>
  <c r="B104" i="3"/>
  <c r="B79" i="3"/>
  <c r="B22" i="3"/>
  <c r="B41" i="3"/>
  <c r="B55" i="3"/>
  <c r="H55" i="3" s="1"/>
  <c r="B96" i="3"/>
  <c r="F96" i="3" s="1"/>
  <c r="B27" i="3"/>
  <c r="F27" i="3" s="1"/>
  <c r="B38" i="3"/>
  <c r="F38" i="3" s="1"/>
  <c r="B15" i="3"/>
  <c r="F15" i="3" s="1"/>
  <c r="B81" i="3"/>
  <c r="E81" i="3" s="1"/>
  <c r="B48" i="3"/>
  <c r="B83" i="3"/>
  <c r="B85" i="3"/>
  <c r="D85" i="3" s="1"/>
  <c r="B86" i="3"/>
  <c r="I86" i="3" s="1"/>
  <c r="B16" i="3"/>
  <c r="F16" i="3" s="1"/>
  <c r="B95" i="3"/>
  <c r="B18" i="3"/>
  <c r="B84" i="3"/>
  <c r="H84" i="3" s="1"/>
  <c r="B17" i="3"/>
  <c r="G17" i="3" s="1"/>
  <c r="B80" i="3"/>
  <c r="H80" i="3" s="1"/>
  <c r="B12" i="3"/>
  <c r="H12" i="3" s="1"/>
  <c r="B72" i="3"/>
  <c r="H72" i="3" s="1"/>
  <c r="B111" i="3"/>
  <c r="G111" i="3" s="1"/>
  <c r="B105" i="3"/>
  <c r="B47" i="3"/>
  <c r="E47" i="3" s="1"/>
  <c r="B76" i="3"/>
  <c r="H76" i="3" s="1"/>
  <c r="B7" i="3"/>
  <c r="E7" i="3" s="1"/>
  <c r="B77" i="3"/>
  <c r="D77" i="3" s="1"/>
  <c r="B91" i="3"/>
  <c r="B49" i="3"/>
  <c r="F49" i="3" s="1"/>
  <c r="B89" i="3"/>
  <c r="I89" i="3" s="1"/>
  <c r="B74" i="3"/>
  <c r="H74" i="3" s="1"/>
  <c r="B78" i="3"/>
  <c r="E78" i="3" s="1"/>
  <c r="B90" i="3"/>
  <c r="E90" i="3" s="1"/>
  <c r="B34" i="3"/>
  <c r="D34" i="3" s="1"/>
  <c r="B82" i="3"/>
  <c r="B51" i="3"/>
  <c r="D51" i="3" s="1"/>
  <c r="B68" i="3"/>
  <c r="E68" i="3" s="1"/>
  <c r="B106" i="3"/>
  <c r="F106" i="3" s="1"/>
  <c r="B58" i="3"/>
  <c r="D58" i="3" s="1"/>
  <c r="B119" i="3"/>
  <c r="D119" i="3" s="1"/>
  <c r="B114" i="3"/>
  <c r="F114" i="3" s="1"/>
  <c r="B107" i="3"/>
  <c r="G107" i="3" s="1"/>
  <c r="B67" i="3"/>
  <c r="G67" i="3" s="1"/>
  <c r="B109" i="3"/>
  <c r="E109" i="3" s="1"/>
  <c r="B108" i="3"/>
  <c r="E108" i="3" s="1"/>
  <c r="B97" i="3"/>
  <c r="B50" i="3"/>
  <c r="B19" i="3"/>
  <c r="D19" i="3" s="1"/>
  <c r="B87" i="3"/>
  <c r="E87" i="3" s="1"/>
  <c r="B115" i="3"/>
  <c r="F115" i="3" s="1"/>
  <c r="B53" i="3"/>
  <c r="B98" i="3"/>
  <c r="H98" i="3" s="1"/>
  <c r="B117" i="3"/>
  <c r="B110" i="3"/>
  <c r="F110" i="3" s="1"/>
  <c r="B88" i="3"/>
  <c r="F88" i="3" s="1"/>
  <c r="B99" i="3"/>
  <c r="D99" i="3" s="1"/>
  <c r="B112" i="3"/>
  <c r="D112" i="3" s="1"/>
  <c r="B54" i="3"/>
  <c r="H54" i="3" s="1"/>
  <c r="B120" i="3"/>
  <c r="B100" i="3"/>
  <c r="D100" i="3" s="1"/>
  <c r="B101" i="3"/>
  <c r="G101" i="3" s="1"/>
  <c r="B121" i="3"/>
  <c r="B102" i="3"/>
  <c r="D102" i="3" s="1"/>
  <c r="B122" i="3"/>
  <c r="B123" i="3"/>
  <c r="H123" i="3" s="1"/>
  <c r="B118" i="3"/>
  <c r="I118" i="3" s="1"/>
  <c r="B113" i="3"/>
  <c r="D113" i="3" s="1"/>
  <c r="B124" i="3"/>
  <c r="E124" i="3" s="1"/>
  <c r="B103" i="3"/>
  <c r="E103" i="3" s="1"/>
  <c r="B125" i="3"/>
  <c r="D125" i="3" s="1"/>
  <c r="B126" i="3"/>
  <c r="E126" i="3" s="1"/>
  <c r="AQ662" i="2"/>
  <c r="AQ526" i="2"/>
  <c r="AQ501" i="2"/>
  <c r="AQ110" i="2"/>
  <c r="AQ297" i="2"/>
  <c r="AQ397" i="2"/>
  <c r="AQ318" i="2"/>
  <c r="AQ359" i="2"/>
  <c r="AQ620" i="2"/>
  <c r="AQ485" i="2"/>
  <c r="AQ201" i="2"/>
  <c r="AQ334" i="2"/>
  <c r="AQ167" i="2"/>
  <c r="AQ661" i="2"/>
  <c r="AQ144" i="2"/>
  <c r="AQ463" i="2"/>
  <c r="AQ596" i="2"/>
  <c r="AQ52" i="2"/>
  <c r="AQ644" i="2"/>
  <c r="AQ405" i="2"/>
  <c r="AQ449" i="2"/>
  <c r="AQ393" i="2"/>
  <c r="AQ245" i="2"/>
  <c r="AQ385" i="2"/>
  <c r="AQ70" i="2"/>
  <c r="AQ555" i="2"/>
  <c r="AQ286" i="2"/>
  <c r="AQ590" i="2"/>
  <c r="AQ134" i="2"/>
  <c r="AQ595" i="2"/>
  <c r="AQ360" i="2"/>
  <c r="AQ712" i="2"/>
  <c r="AQ129" i="2"/>
  <c r="AQ418" i="2"/>
  <c r="AQ722" i="2"/>
  <c r="AQ361" i="2"/>
  <c r="AQ20" i="2"/>
  <c r="AQ149" i="2"/>
  <c r="AQ272" i="2"/>
  <c r="AQ679" i="2"/>
  <c r="AQ40" i="2"/>
  <c r="AQ423" i="2"/>
  <c r="AQ540" i="2"/>
  <c r="AQ475" i="2"/>
  <c r="AQ173" i="2"/>
  <c r="AQ434" i="2"/>
  <c r="AQ232" i="2"/>
  <c r="AQ583" i="2"/>
  <c r="AQ274" i="2"/>
  <c r="AQ500" i="2"/>
  <c r="AQ414" i="2"/>
  <c r="AQ312" i="2"/>
  <c r="AQ115" i="2"/>
  <c r="AQ492" i="2"/>
  <c r="AQ494" i="2"/>
  <c r="AQ208" i="2"/>
  <c r="AQ331" i="2"/>
  <c r="AQ270" i="2"/>
  <c r="AQ509" i="2"/>
  <c r="AQ411" i="2"/>
  <c r="AQ184" i="2"/>
  <c r="AQ488" i="2"/>
  <c r="AQ264" i="2"/>
  <c r="AQ336" i="2"/>
  <c r="AQ313" i="2"/>
  <c r="AQ257" i="2"/>
  <c r="AQ352" i="2"/>
  <c r="AQ448" i="2"/>
  <c r="AQ114" i="2"/>
  <c r="AQ367" i="2"/>
  <c r="AQ546" i="2"/>
  <c r="AQ176" i="2"/>
  <c r="AQ398" i="2"/>
  <c r="AQ186" i="2"/>
  <c r="AQ362" i="2"/>
  <c r="AQ123" i="2"/>
  <c r="AQ192" i="2"/>
  <c r="AQ65" i="2"/>
  <c r="AQ645" i="2"/>
  <c r="AQ281" i="2"/>
  <c r="AQ483" i="2"/>
  <c r="AQ174" i="2"/>
  <c r="AQ471" i="2"/>
  <c r="AQ349" i="2"/>
  <c r="AQ58" i="2"/>
  <c r="AQ49" i="2"/>
  <c r="AQ172" i="2"/>
  <c r="AQ558" i="2"/>
  <c r="AQ339" i="2"/>
  <c r="AQ243" i="2"/>
  <c r="AQ426" i="2"/>
  <c r="AQ296" i="2"/>
  <c r="AQ127" i="2"/>
  <c r="AQ89" i="2"/>
  <c r="AQ433" i="2"/>
  <c r="AQ307" i="2"/>
  <c r="AQ655" i="2"/>
  <c r="AQ346" i="2"/>
  <c r="AQ117" i="2"/>
  <c r="AQ222" i="2"/>
  <c r="AQ408" i="2"/>
  <c r="AQ357" i="2"/>
  <c r="AQ683" i="2"/>
  <c r="AQ135" i="2"/>
  <c r="AQ34" i="2"/>
  <c r="AQ315" i="2"/>
  <c r="AQ9" i="2"/>
  <c r="AQ496" i="2"/>
  <c r="AQ682" i="2"/>
  <c r="AQ453" i="2"/>
  <c r="AQ53" i="2"/>
  <c r="AQ382" i="2"/>
  <c r="AQ47" i="2"/>
  <c r="AQ353" i="2"/>
  <c r="AQ280" i="2"/>
  <c r="AQ728" i="2"/>
  <c r="AQ14" i="2"/>
  <c r="AQ69" i="2"/>
  <c r="AQ348" i="2"/>
  <c r="AQ223" i="2"/>
  <c r="AQ63" i="2"/>
  <c r="AQ564" i="2"/>
  <c r="AQ344" i="2"/>
  <c r="AQ640" i="2"/>
  <c r="AQ234" i="2"/>
  <c r="AQ171" i="2"/>
  <c r="AQ317" i="2"/>
  <c r="AQ460" i="2"/>
  <c r="AQ118" i="2"/>
  <c r="AQ476" i="2"/>
  <c r="AQ17" i="2"/>
  <c r="AQ493" i="2"/>
  <c r="AQ327" i="2"/>
  <c r="AQ157" i="2"/>
  <c r="AQ377" i="2"/>
  <c r="AQ630" i="2"/>
  <c r="AQ387" i="2"/>
  <c r="AQ249" i="2"/>
  <c r="AQ659" i="2"/>
  <c r="AQ699" i="2"/>
  <c r="AQ373" i="2"/>
  <c r="AQ384" i="2"/>
  <c r="AQ204" i="2"/>
  <c r="AQ322" i="2"/>
  <c r="AQ16" i="2"/>
  <c r="AQ413" i="2"/>
  <c r="AQ581" i="2"/>
  <c r="AQ468" i="2"/>
  <c r="AQ552" i="2"/>
  <c r="AQ150" i="2"/>
  <c r="AQ24" i="2"/>
  <c r="AQ227" i="2"/>
  <c r="AQ169" i="2"/>
  <c r="AQ692" i="2"/>
  <c r="AQ29" i="2"/>
  <c r="AQ194" i="2"/>
  <c r="AQ436" i="2"/>
  <c r="AQ730" i="2"/>
  <c r="AQ441" i="2"/>
  <c r="AQ533" i="2"/>
  <c r="AQ177" i="2"/>
  <c r="AQ512" i="2"/>
  <c r="AQ480" i="2"/>
  <c r="AQ236" i="2"/>
  <c r="AQ215" i="2"/>
  <c r="AQ394" i="2"/>
  <c r="AQ291" i="2"/>
  <c r="AQ566" i="2"/>
  <c r="AQ455" i="2"/>
  <c r="AQ541" i="2"/>
  <c r="AQ516" i="2"/>
  <c r="AQ221" i="2"/>
  <c r="AQ82" i="2"/>
  <c r="AQ554" i="2"/>
  <c r="AQ182" i="2"/>
  <c r="AQ627" i="2"/>
  <c r="AQ579" i="2"/>
  <c r="AQ553" i="2"/>
  <c r="AQ675" i="2"/>
  <c r="AQ302" i="2"/>
  <c r="AQ666" i="2"/>
  <c r="AQ409" i="2"/>
  <c r="AQ622" i="2"/>
  <c r="AQ437" i="2"/>
  <c r="AQ86" i="2"/>
  <c r="AQ200" i="2"/>
  <c r="AQ32" i="2"/>
  <c r="AQ708" i="2"/>
  <c r="AQ4" i="2"/>
  <c r="AQ196" i="2"/>
  <c r="AQ470" i="2"/>
  <c r="AQ209" i="2"/>
  <c r="AQ142" i="2"/>
  <c r="AQ328" i="2"/>
  <c r="AQ704" i="2"/>
  <c r="AQ68" i="2"/>
  <c r="AQ600" i="2"/>
  <c r="AQ593" i="2"/>
  <c r="AQ570" i="2"/>
  <c r="AQ425" i="2"/>
  <c r="AQ358" i="2"/>
  <c r="AQ451" i="2"/>
  <c r="AQ57" i="2"/>
  <c r="AQ684" i="2"/>
  <c r="AQ279" i="2"/>
  <c r="AQ654" i="2"/>
  <c r="AQ439" i="2"/>
  <c r="AQ495" i="2"/>
  <c r="AQ415" i="2"/>
  <c r="AQ301" i="2"/>
  <c r="AQ688" i="2"/>
  <c r="AQ625" i="2"/>
  <c r="AQ438" i="2"/>
  <c r="AQ93" i="2"/>
  <c r="AQ277" i="2"/>
  <c r="AQ71" i="2"/>
  <c r="AQ60" i="2"/>
  <c r="AQ146" i="2"/>
  <c r="AQ213" i="2"/>
  <c r="AQ524" i="2"/>
  <c r="AQ228" i="2"/>
  <c r="AQ323" i="2"/>
  <c r="AQ606" i="2"/>
  <c r="AQ74" i="2"/>
  <c r="AQ283" i="2"/>
  <c r="AQ97" i="2"/>
  <c r="AQ578" i="2"/>
  <c r="AQ155" i="2"/>
  <c r="AQ406" i="2"/>
  <c r="AQ5" i="2"/>
  <c r="AQ147" i="2"/>
  <c r="AQ355" i="2"/>
  <c r="AQ35" i="2"/>
  <c r="AQ532" i="2"/>
  <c r="AQ535" i="2"/>
  <c r="AQ288" i="2"/>
  <c r="AQ668" i="2"/>
  <c r="AQ30" i="2"/>
  <c r="AQ87" i="2"/>
  <c r="AQ428" i="2"/>
  <c r="AQ44" i="2"/>
  <c r="AQ417" i="2"/>
  <c r="AQ347" i="2"/>
  <c r="AQ185" i="2"/>
  <c r="AQ308" i="2"/>
  <c r="AQ563" i="2"/>
  <c r="AQ420" i="2"/>
  <c r="AQ608" i="2"/>
  <c r="AQ391" i="2"/>
  <c r="AQ109" i="2"/>
  <c r="AQ130" i="2"/>
  <c r="AQ567" i="2"/>
  <c r="AQ621" i="2"/>
  <c r="AQ48" i="2"/>
  <c r="AQ332" i="2"/>
  <c r="AQ467" i="2"/>
  <c r="AQ652" i="2"/>
  <c r="AQ389" i="2"/>
  <c r="AQ711" i="2"/>
  <c r="AQ716" i="2"/>
  <c r="AQ486" i="2"/>
  <c r="AQ582" i="2"/>
  <c r="AQ538" i="2"/>
  <c r="AQ614" i="2"/>
  <c r="AQ410" i="2"/>
  <c r="AQ55" i="2"/>
  <c r="AQ412" i="2"/>
  <c r="AQ491" i="2"/>
  <c r="AQ473" i="2"/>
  <c r="AQ246" i="2"/>
  <c r="AQ19" i="2"/>
  <c r="AQ59" i="2"/>
  <c r="AQ261" i="2"/>
  <c r="AQ23" i="2"/>
  <c r="AQ456" i="2"/>
  <c r="AQ121" i="2"/>
  <c r="AQ350" i="2"/>
  <c r="AQ390" i="2"/>
  <c r="AQ489" i="2"/>
  <c r="AQ499" i="2"/>
  <c r="AQ154" i="2"/>
  <c r="AQ734" i="2"/>
  <c r="AQ202" i="2"/>
  <c r="AQ338" i="2"/>
  <c r="AQ559" i="2"/>
  <c r="AQ444" i="2"/>
  <c r="AQ226" i="2"/>
  <c r="AQ531" i="2"/>
  <c r="AQ403" i="2"/>
  <c r="AQ3" i="2"/>
  <c r="AQ143" i="2"/>
  <c r="AQ54" i="2"/>
  <c r="AQ440" i="2"/>
  <c r="AQ95" i="2"/>
  <c r="AQ207" i="2"/>
  <c r="AQ452" i="2"/>
  <c r="AQ212" i="2"/>
  <c r="AQ152" i="2"/>
  <c r="AQ610" i="2"/>
  <c r="AQ534" i="2"/>
  <c r="AQ138" i="2"/>
  <c r="AQ363" i="2"/>
  <c r="AQ188" i="2"/>
  <c r="AQ128" i="2"/>
  <c r="AQ216" i="2"/>
  <c r="AQ90" i="2"/>
  <c r="AQ517" i="2"/>
  <c r="AQ211" i="2"/>
  <c r="AQ681" i="2"/>
  <c r="AQ306" i="2"/>
  <c r="AQ225" i="2"/>
  <c r="AQ573" i="2"/>
  <c r="AQ615" i="2"/>
  <c r="AQ450" i="2"/>
  <c r="AQ99" i="2"/>
  <c r="AQ137" i="2"/>
  <c r="AQ396" i="2"/>
  <c r="AQ345" i="2"/>
  <c r="AQ108" i="2"/>
  <c r="AQ239" i="2"/>
  <c r="AQ195" i="2"/>
  <c r="AQ399" i="2"/>
  <c r="AQ342" i="2"/>
  <c r="AQ300" i="2"/>
  <c r="AQ56" i="2"/>
  <c r="AQ235" i="2"/>
  <c r="AQ198" i="2"/>
  <c r="AQ557" i="2"/>
  <c r="AQ287" i="2"/>
  <c r="AQ64" i="2"/>
  <c r="AQ62" i="2"/>
  <c r="AQ633" i="2"/>
  <c r="AQ368" i="2"/>
  <c r="AQ519" i="2"/>
  <c r="AQ604" i="2"/>
  <c r="AQ36" i="2"/>
  <c r="AQ545" i="2"/>
  <c r="AQ75" i="2"/>
  <c r="AQ262" i="2"/>
  <c r="AQ685" i="2"/>
  <c r="AQ131" i="2"/>
  <c r="AQ292" i="2"/>
  <c r="AQ151" i="2"/>
  <c r="AQ22" i="2"/>
  <c r="AQ402" i="2"/>
  <c r="AQ122" i="2"/>
  <c r="AQ267" i="2"/>
  <c r="AQ119" i="2"/>
  <c r="AQ386" i="2"/>
  <c r="AQ371" i="2"/>
  <c r="AQ543" i="2"/>
  <c r="AQ189" i="2"/>
  <c r="AQ160" i="2"/>
  <c r="AQ50" i="2"/>
  <c r="AQ10" i="2"/>
  <c r="AQ335" i="2"/>
  <c r="AQ84" i="2"/>
  <c r="AQ395" i="2"/>
  <c r="AQ72" i="2"/>
  <c r="AQ616" i="2"/>
  <c r="AQ100" i="2"/>
  <c r="AQ38" i="2"/>
  <c r="AQ459" i="2"/>
  <c r="AQ242" i="2"/>
  <c r="AQ690" i="2"/>
  <c r="AQ166" i="2"/>
  <c r="AQ663" i="2"/>
  <c r="AQ258" i="2"/>
  <c r="AQ180" i="2"/>
  <c r="AQ2" i="2"/>
  <c r="AQ136" i="2"/>
  <c r="AQ407" i="2"/>
  <c r="AQ589" i="2"/>
  <c r="AQ588" i="2"/>
  <c r="AQ205" i="2"/>
  <c r="AQ61" i="2"/>
  <c r="AQ369" i="2"/>
  <c r="AQ709" i="2"/>
  <c r="AQ430" i="2"/>
  <c r="AQ148" i="2"/>
  <c r="AQ37" i="2"/>
  <c r="AQ27" i="2"/>
  <c r="AQ39" i="2"/>
  <c r="AQ163" i="2"/>
  <c r="AQ8" i="2"/>
  <c r="AQ164" i="2"/>
  <c r="AQ218" i="2"/>
  <c r="AQ735" i="2"/>
  <c r="AQ178" i="2"/>
  <c r="AQ133" i="2"/>
  <c r="AQ401" i="2"/>
  <c r="AQ601" i="2"/>
  <c r="AQ46" i="2"/>
  <c r="AQ419" i="2"/>
  <c r="AQ94" i="2"/>
  <c r="AQ13" i="2"/>
  <c r="AQ510" i="2"/>
  <c r="AQ562" i="2"/>
  <c r="AQ139" i="2"/>
  <c r="AQ522" i="2"/>
  <c r="AQ618" i="2"/>
  <c r="AQ676" i="2"/>
  <c r="AQ45" i="2"/>
  <c r="AQ333" i="2"/>
  <c r="AQ203" i="2"/>
  <c r="AQ340" i="2"/>
  <c r="AQ623" i="2"/>
  <c r="AQ715" i="2"/>
  <c r="AQ427" i="2"/>
  <c r="AQ28" i="2"/>
  <c r="AQ162" i="2"/>
  <c r="AQ378" i="2"/>
  <c r="AQ316" i="2"/>
  <c r="AQ324" i="2"/>
  <c r="AQ651" i="2"/>
  <c r="AQ643" i="2"/>
  <c r="AQ12" i="2"/>
  <c r="AQ260" i="2"/>
  <c r="AQ105" i="2"/>
  <c r="AQ170" i="2"/>
  <c r="AQ514" i="2"/>
  <c r="AQ660" i="2"/>
  <c r="AQ187" i="2"/>
  <c r="AQ617" i="2"/>
  <c r="AQ18" i="2"/>
  <c r="AQ240" i="2"/>
  <c r="AQ479" i="2"/>
  <c r="AQ230" i="2"/>
  <c r="AQ33" i="2"/>
  <c r="AQ229" i="2"/>
  <c r="AQ429" i="2"/>
  <c r="AQ220" i="2"/>
  <c r="AQ432" i="2"/>
  <c r="AQ547" i="2"/>
  <c r="AQ605" i="2"/>
  <c r="AQ612" i="2"/>
  <c r="AQ511" i="2"/>
  <c r="AQ337" i="2"/>
  <c r="AQ502" i="2"/>
  <c r="AQ15" i="2"/>
  <c r="AQ233" i="2"/>
  <c r="AQ381" i="2"/>
  <c r="AQ199" i="2"/>
  <c r="AQ289" i="2"/>
  <c r="AQ725" i="2"/>
  <c r="AQ624" i="2"/>
  <c r="AQ197" i="2"/>
  <c r="AQ247" i="2"/>
  <c r="AQ650" i="2"/>
  <c r="AQ705" i="2"/>
  <c r="AQ7" i="2"/>
  <c r="AQ111" i="2"/>
  <c r="AQ282" i="2"/>
  <c r="AQ6" i="2"/>
  <c r="AQ575" i="2"/>
  <c r="AQ478" i="2"/>
  <c r="AQ113" i="2"/>
  <c r="AQ504" i="2"/>
  <c r="AQ481" i="2"/>
  <c r="AQ145" i="2"/>
  <c r="AQ241" i="2"/>
  <c r="AQ647" i="2"/>
  <c r="AQ25" i="2"/>
  <c r="AQ572" i="2"/>
  <c r="AQ168" i="2"/>
  <c r="AQ445" i="2"/>
  <c r="AQ629" i="2"/>
  <c r="AQ244" i="2"/>
  <c r="AQ506" i="2"/>
  <c r="AQ98" i="2"/>
  <c r="AQ11" i="2"/>
  <c r="AQ153" i="2"/>
  <c r="AQ505" i="2"/>
  <c r="AQ159" i="2"/>
  <c r="AQ658" i="2"/>
  <c r="AQ102" i="2"/>
  <c r="AQ636" i="2"/>
  <c r="AQ457" i="2"/>
  <c r="AQ585" i="2"/>
  <c r="AQ677" i="2"/>
  <c r="AQ165" i="2"/>
  <c r="AQ721" i="2"/>
  <c r="AQ78" i="2"/>
  <c r="AQ431" i="2"/>
  <c r="AQ584" i="2"/>
  <c r="AQ96" i="2"/>
  <c r="AQ642" i="2"/>
  <c r="AQ206" i="2"/>
  <c r="AQ698" i="2"/>
  <c r="AQ293" i="2"/>
  <c r="AQ727" i="2"/>
  <c r="AQ539" i="2"/>
  <c r="AQ325" i="2"/>
  <c r="AQ329" i="2"/>
  <c r="AQ376" i="2"/>
  <c r="AQ351" i="2"/>
  <c r="AQ525" i="2"/>
  <c r="AQ132" i="2"/>
  <c r="AQ304" i="2"/>
  <c r="AQ364" i="2"/>
  <c r="AQ254" i="2"/>
  <c r="AQ507" i="2"/>
  <c r="AQ498" i="2"/>
  <c r="AQ112" i="2"/>
  <c r="AQ21" i="2"/>
  <c r="AQ366" i="2"/>
  <c r="AQ26" i="2"/>
  <c r="AQ42" i="2"/>
  <c r="AQ314" i="2"/>
  <c r="AQ653" i="2"/>
  <c r="AQ31" i="2"/>
  <c r="AQ372" i="2"/>
  <c r="AQ383" i="2"/>
  <c r="AQ724" i="2"/>
  <c r="AQ51" i="2"/>
  <c r="AQ586" i="2"/>
  <c r="AQ556" i="2"/>
  <c r="AQ156" i="2"/>
  <c r="AQ319" i="2"/>
  <c r="AQ298" i="2"/>
  <c r="AQ628" i="2"/>
  <c r="AQ574" i="2"/>
  <c r="AQ591" i="2"/>
  <c r="AQ568" i="2"/>
  <c r="AQ464" i="2"/>
  <c r="AQ719" i="2"/>
  <c r="AQ259" i="2"/>
  <c r="AQ88" i="2"/>
  <c r="AQ76" i="2"/>
  <c r="AQ603" i="2"/>
  <c r="AQ388" i="2"/>
  <c r="AQ175" i="2"/>
  <c r="AQ290" i="2"/>
  <c r="AQ101" i="2"/>
  <c r="AQ193" i="2"/>
  <c r="AQ484" i="2"/>
  <c r="AQ80" i="2"/>
  <c r="AQ303" i="2"/>
  <c r="AQ311" i="2"/>
  <c r="AQ542" i="2"/>
  <c r="AQ597" i="2"/>
  <c r="AQ694" i="2"/>
  <c r="AQ458" i="2"/>
  <c r="AQ474" i="2"/>
  <c r="AQ380" i="2"/>
  <c r="AQ697" i="2"/>
  <c r="AQ587" i="2"/>
  <c r="AQ701" i="2"/>
  <c r="AQ321" i="2"/>
  <c r="AQ482" i="2"/>
  <c r="AQ83" i="2"/>
  <c r="AQ550" i="2"/>
  <c r="AQ248" i="2"/>
  <c r="AQ569" i="2"/>
  <c r="AQ487" i="2"/>
  <c r="AQ392" i="2"/>
  <c r="AQ214" i="2"/>
  <c r="AQ469" i="2"/>
  <c r="AQ594" i="2"/>
  <c r="AQ580" i="2"/>
  <c r="AQ472" i="2"/>
  <c r="AQ736" i="2"/>
  <c r="AQ607" i="2"/>
  <c r="AQ219" i="2"/>
  <c r="AQ116" i="2"/>
  <c r="AQ266" i="2"/>
  <c r="AQ723" i="2"/>
  <c r="AQ43" i="2"/>
  <c r="AQ191" i="2"/>
  <c r="AQ126" i="2"/>
  <c r="AQ461" i="2"/>
  <c r="AQ341" i="2"/>
  <c r="AQ613" i="2"/>
  <c r="AQ462" i="2"/>
  <c r="AQ330" i="2"/>
  <c r="AQ190" i="2"/>
  <c r="AQ104" i="2"/>
  <c r="AQ508" i="2"/>
  <c r="AQ635" i="2"/>
  <c r="AQ103" i="2"/>
  <c r="AQ571" i="2"/>
  <c r="AQ551" i="2"/>
  <c r="AQ515" i="2"/>
  <c r="AQ120" i="2"/>
  <c r="AQ649" i="2"/>
  <c r="AQ343" i="2"/>
  <c r="AQ379" i="2"/>
  <c r="AQ446" i="2"/>
  <c r="AQ466" i="2"/>
  <c r="AQ670" i="2"/>
  <c r="AQ421" i="2"/>
  <c r="AQ265" i="2"/>
  <c r="AQ673" i="2"/>
  <c r="AQ92" i="2"/>
  <c r="AQ158" i="2"/>
  <c r="AQ714" i="2"/>
  <c r="AQ577" i="2"/>
  <c r="AQ81" i="2"/>
  <c r="AQ85" i="2"/>
  <c r="AQ125" i="2"/>
  <c r="AQ284" i="2"/>
  <c r="AQ41" i="2"/>
  <c r="AQ544" i="2"/>
  <c r="AQ549" i="2"/>
  <c r="AQ79" i="2"/>
  <c r="AQ250" i="2"/>
  <c r="AQ626" i="2"/>
  <c r="AQ310" i="2"/>
  <c r="AQ256" i="2"/>
  <c r="AQ520" i="2"/>
  <c r="AQ268" i="2"/>
  <c r="AQ400" i="2"/>
  <c r="AQ561" i="2"/>
  <c r="AQ67" i="2"/>
  <c r="AQ639" i="2"/>
  <c r="AQ638" i="2"/>
  <c r="AQ632" i="2"/>
  <c r="AQ648" i="2"/>
  <c r="AQ528" i="2"/>
  <c r="AQ687" i="2"/>
  <c r="AQ140" i="2"/>
  <c r="AQ210" i="2"/>
  <c r="AQ294" i="2"/>
  <c r="AQ309" i="2"/>
  <c r="AQ435" i="2"/>
  <c r="AQ237" i="2"/>
  <c r="AQ706" i="2"/>
  <c r="AQ66" i="2"/>
  <c r="AQ183" i="2"/>
  <c r="AQ404" i="2"/>
  <c r="AQ374" i="2"/>
  <c r="AQ231" i="2"/>
  <c r="AQ703" i="2"/>
  <c r="AQ609" i="2"/>
  <c r="AQ91" i="2"/>
  <c r="AQ529" i="2"/>
  <c r="AQ720" i="2"/>
  <c r="AQ691" i="2"/>
  <c r="AQ565" i="2"/>
  <c r="AQ161" i="2"/>
  <c r="AQ269" i="2"/>
  <c r="AQ285" i="2"/>
  <c r="AQ255" i="2"/>
  <c r="AQ657" i="2"/>
  <c r="AQ576" i="2"/>
  <c r="AQ611" i="2"/>
  <c r="AQ238" i="2"/>
  <c r="AQ106" i="2"/>
  <c r="AQ521" i="2"/>
  <c r="AQ536" i="2"/>
  <c r="AQ124" i="2"/>
  <c r="AQ738" i="2"/>
  <c r="AQ713" i="2"/>
  <c r="AQ273" i="2"/>
  <c r="AQ503" i="2"/>
  <c r="AQ299" i="2"/>
  <c r="AQ263" i="2"/>
  <c r="AQ737" i="2"/>
  <c r="AQ356" i="2"/>
  <c r="AQ560" i="2"/>
  <c r="AQ693" i="2"/>
  <c r="AQ443" i="2"/>
  <c r="AQ523" i="2"/>
  <c r="AQ181" i="2"/>
  <c r="AQ107" i="2"/>
  <c r="AQ465" i="2"/>
  <c r="AQ518" i="2"/>
  <c r="AQ497" i="2"/>
  <c r="AQ732" i="2"/>
  <c r="AQ678" i="2"/>
  <c r="AQ631" i="2"/>
  <c r="AQ707" i="2"/>
  <c r="AQ416" i="2"/>
  <c r="AQ702" i="2"/>
  <c r="AQ141" i="2"/>
  <c r="AQ73" i="2"/>
  <c r="AQ490" i="2"/>
  <c r="AQ271" i="2"/>
  <c r="AQ375" i="2"/>
  <c r="AQ447" i="2"/>
  <c r="AQ548" i="2"/>
  <c r="AQ295" i="2"/>
  <c r="AQ224" i="2"/>
  <c r="AQ77" i="2"/>
  <c r="AQ320" i="2"/>
  <c r="AQ252" i="2"/>
  <c r="AQ253" i="2"/>
  <c r="AQ537" i="2"/>
  <c r="AQ278" i="2"/>
  <c r="AQ634" i="2"/>
  <c r="AQ592" i="2"/>
  <c r="AQ424" i="2"/>
  <c r="AQ326" i="2"/>
  <c r="AQ442" i="2"/>
  <c r="AQ305" i="2"/>
  <c r="AQ370" i="2"/>
  <c r="AQ217" i="2"/>
  <c r="AQ422" i="2"/>
  <c r="AQ598" i="2"/>
  <c r="AQ717" i="2"/>
  <c r="AQ602" i="2"/>
  <c r="AQ179" i="2"/>
  <c r="AQ275" i="2"/>
  <c r="AQ354" i="2"/>
  <c r="AQ599" i="2"/>
  <c r="AQ686" i="2"/>
  <c r="AQ527" i="2"/>
  <c r="AQ669" i="2"/>
  <c r="AQ674" i="2"/>
  <c r="AQ251" i="2"/>
  <c r="AQ513" i="2"/>
  <c r="AQ646" i="2"/>
  <c r="AQ365" i="2"/>
  <c r="AQ671" i="2"/>
  <c r="AQ276" i="2"/>
  <c r="AQ664" i="2"/>
  <c r="AQ656" i="2"/>
  <c r="AQ619" i="2"/>
  <c r="AQ667" i="2"/>
  <c r="AQ477" i="2"/>
  <c r="AQ530" i="2"/>
  <c r="AQ695" i="2"/>
  <c r="AQ665" i="2"/>
  <c r="AQ454" i="2"/>
  <c r="AQ733" i="2"/>
  <c r="AQ680" i="2"/>
  <c r="AQ700" i="2"/>
  <c r="AQ672" i="2"/>
  <c r="AQ689" i="2"/>
  <c r="AQ696" i="2"/>
  <c r="AQ731" i="2"/>
  <c r="AQ729" i="2"/>
  <c r="AQ710" i="2"/>
  <c r="AQ726" i="2"/>
  <c r="AQ641" i="2"/>
  <c r="AQ637" i="2"/>
  <c r="AQ718" i="2"/>
  <c r="AK662" i="2"/>
  <c r="AR662" i="2" s="1"/>
  <c r="AK526" i="2"/>
  <c r="AR526" i="2" s="1"/>
  <c r="AK501" i="2"/>
  <c r="AK110" i="2"/>
  <c r="AK297" i="2"/>
  <c r="AK397" i="2"/>
  <c r="AR397" i="2" s="1"/>
  <c r="AK318" i="2"/>
  <c r="AK359" i="2"/>
  <c r="AR359" i="2" s="1"/>
  <c r="AK620" i="2"/>
  <c r="AR620" i="2" s="1"/>
  <c r="AK485" i="2"/>
  <c r="AR485" i="2" s="1"/>
  <c r="AK201" i="2"/>
  <c r="AK334" i="2"/>
  <c r="AR334" i="2" s="1"/>
  <c r="AK167" i="2"/>
  <c r="AK661" i="2"/>
  <c r="AR661" i="2" s="1"/>
  <c r="AK144" i="2"/>
  <c r="AR144" i="2" s="1"/>
  <c r="AK463" i="2"/>
  <c r="AR463" i="2" s="1"/>
  <c r="AK596" i="2"/>
  <c r="AR596" i="2" s="1"/>
  <c r="AK52" i="2"/>
  <c r="AK644" i="2"/>
  <c r="AR644" i="2" s="1"/>
  <c r="AK405" i="2"/>
  <c r="AR405" i="2" s="1"/>
  <c r="AK449" i="2"/>
  <c r="AR449" i="2" s="1"/>
  <c r="AK393" i="2"/>
  <c r="AR393" i="2" s="1"/>
  <c r="AK245" i="2"/>
  <c r="AR245" i="2" s="1"/>
  <c r="AK385" i="2"/>
  <c r="AK70" i="2"/>
  <c r="AR70" i="2" s="1"/>
  <c r="AK555" i="2"/>
  <c r="AR555" i="2" s="1"/>
  <c r="AK286" i="2"/>
  <c r="AR286" i="2" s="1"/>
  <c r="AK590" i="2"/>
  <c r="AR590" i="2" s="1"/>
  <c r="AK134" i="2"/>
  <c r="AR134" i="2" s="1"/>
  <c r="AK595" i="2"/>
  <c r="AR595" i="2" s="1"/>
  <c r="AK360" i="2"/>
  <c r="AR360" i="2" s="1"/>
  <c r="AK712" i="2"/>
  <c r="AR712" i="2" s="1"/>
  <c r="AK129" i="2"/>
  <c r="AR129" i="2" s="1"/>
  <c r="AK418" i="2"/>
  <c r="AR418" i="2" s="1"/>
  <c r="AK722" i="2"/>
  <c r="AR722" i="2" s="1"/>
  <c r="AK361" i="2"/>
  <c r="AK20" i="2"/>
  <c r="AR20" i="2" s="1"/>
  <c r="AK149" i="2"/>
  <c r="AR149" i="2" s="1"/>
  <c r="AK272" i="2"/>
  <c r="AR272" i="2" s="1"/>
  <c r="AK679" i="2"/>
  <c r="AR679" i="2" s="1"/>
  <c r="AK40" i="2"/>
  <c r="AK423" i="2"/>
  <c r="AR423" i="2" s="1"/>
  <c r="AK540" i="2"/>
  <c r="AR540" i="2" s="1"/>
  <c r="AK475" i="2"/>
  <c r="AR475" i="2" s="1"/>
  <c r="AK173" i="2"/>
  <c r="AR173" i="2" s="1"/>
  <c r="AK434" i="2"/>
  <c r="AR434" i="2" s="1"/>
  <c r="AK232" i="2"/>
  <c r="AR232" i="2" s="1"/>
  <c r="AK583" i="2"/>
  <c r="AR583" i="2" s="1"/>
  <c r="AK274" i="2"/>
  <c r="AK500" i="2"/>
  <c r="AR500" i="2" s="1"/>
  <c r="AK414" i="2"/>
  <c r="AR414" i="2" s="1"/>
  <c r="AK312" i="2"/>
  <c r="AK115" i="2"/>
  <c r="AR115" i="2" s="1"/>
  <c r="AK492" i="2"/>
  <c r="AR492" i="2" s="1"/>
  <c r="AK494" i="2"/>
  <c r="AR494" i="2" s="1"/>
  <c r="AK208" i="2"/>
  <c r="AK331" i="2"/>
  <c r="AR331" i="2" s="1"/>
  <c r="AK270" i="2"/>
  <c r="AR270" i="2" s="1"/>
  <c r="AK509" i="2"/>
  <c r="AK411" i="2"/>
  <c r="AR411" i="2" s="1"/>
  <c r="AK184" i="2"/>
  <c r="AR184" i="2" s="1"/>
  <c r="AK488" i="2"/>
  <c r="AR488" i="2" s="1"/>
  <c r="AK264" i="2"/>
  <c r="AR264" i="2" s="1"/>
  <c r="AK336" i="2"/>
  <c r="AR336" i="2" s="1"/>
  <c r="AK313" i="2"/>
  <c r="AK257" i="2"/>
  <c r="AR257" i="2" s="1"/>
  <c r="AK352" i="2"/>
  <c r="AK448" i="2"/>
  <c r="AR448" i="2" s="1"/>
  <c r="AK114" i="2"/>
  <c r="AR114" i="2" s="1"/>
  <c r="AK367" i="2"/>
  <c r="AR367" i="2" s="1"/>
  <c r="AK546" i="2"/>
  <c r="AR546" i="2" s="1"/>
  <c r="AK176" i="2"/>
  <c r="AR176" i="2" s="1"/>
  <c r="AK398" i="2"/>
  <c r="AR398" i="2" s="1"/>
  <c r="AK186" i="2"/>
  <c r="AK362" i="2"/>
  <c r="AR362" i="2" s="1"/>
  <c r="AK123" i="2"/>
  <c r="AR123" i="2" s="1"/>
  <c r="AK192" i="2"/>
  <c r="AR192" i="2" s="1"/>
  <c r="AK65" i="2"/>
  <c r="AR65" i="2" s="1"/>
  <c r="AK645" i="2"/>
  <c r="AR645" i="2" s="1"/>
  <c r="AK281" i="2"/>
  <c r="AR281" i="2" s="1"/>
  <c r="AK483" i="2"/>
  <c r="AR483" i="2" s="1"/>
  <c r="AK174" i="2"/>
  <c r="AR174" i="2" s="1"/>
  <c r="AK471" i="2"/>
  <c r="AR471" i="2" s="1"/>
  <c r="AK349" i="2"/>
  <c r="AK58" i="2"/>
  <c r="AK49" i="2"/>
  <c r="AK172" i="2"/>
  <c r="AK558" i="2"/>
  <c r="AR558" i="2" s="1"/>
  <c r="AK339" i="2"/>
  <c r="AK243" i="2"/>
  <c r="AK426" i="2"/>
  <c r="AR426" i="2" s="1"/>
  <c r="AK296" i="2"/>
  <c r="AR296" i="2" s="1"/>
  <c r="AK127" i="2"/>
  <c r="AR127" i="2" s="1"/>
  <c r="AK89" i="2"/>
  <c r="AK433" i="2"/>
  <c r="AR433" i="2" s="1"/>
  <c r="AK307" i="2"/>
  <c r="AR307" i="2" s="1"/>
  <c r="AK655" i="2"/>
  <c r="AR655" i="2" s="1"/>
  <c r="AK346" i="2"/>
  <c r="AR346" i="2" s="1"/>
  <c r="AK117" i="2"/>
  <c r="AK222" i="2"/>
  <c r="AK408" i="2"/>
  <c r="AR408" i="2" s="1"/>
  <c r="AK357" i="2"/>
  <c r="AR357" i="2" s="1"/>
  <c r="AK683" i="2"/>
  <c r="AR683" i="2" s="1"/>
  <c r="AK135" i="2"/>
  <c r="AR135" i="2" s="1"/>
  <c r="AK34" i="2"/>
  <c r="AK315" i="2"/>
  <c r="AR315" i="2" s="1"/>
  <c r="AK9" i="2"/>
  <c r="AR9" i="2" s="1"/>
  <c r="AK496" i="2"/>
  <c r="AR496" i="2" s="1"/>
  <c r="AK682" i="2"/>
  <c r="AR682" i="2" s="1"/>
  <c r="AK453" i="2"/>
  <c r="AR453" i="2" s="1"/>
  <c r="AK53" i="2"/>
  <c r="AK382" i="2"/>
  <c r="AR382" i="2" s="1"/>
  <c r="AK47" i="2"/>
  <c r="AR47" i="2" s="1"/>
  <c r="AK353" i="2"/>
  <c r="AR353" i="2" s="1"/>
  <c r="AK280" i="2"/>
  <c r="AR280" i="2" s="1"/>
  <c r="AK728" i="2"/>
  <c r="AR728" i="2" s="1"/>
  <c r="AK14" i="2"/>
  <c r="AR14" i="2" s="1"/>
  <c r="AK69" i="2"/>
  <c r="AR69" i="2" s="1"/>
  <c r="AK348" i="2"/>
  <c r="AR348" i="2" s="1"/>
  <c r="AK223" i="2"/>
  <c r="AR223" i="2" s="1"/>
  <c r="AK63" i="2"/>
  <c r="AK564" i="2"/>
  <c r="AR564" i="2" s="1"/>
  <c r="AK344" i="2"/>
  <c r="AR344" i="2" s="1"/>
  <c r="AK640" i="2"/>
  <c r="AR640" i="2" s="1"/>
  <c r="AK234" i="2"/>
  <c r="AK171" i="2"/>
  <c r="AK317" i="2"/>
  <c r="AR317" i="2" s="1"/>
  <c r="AK460" i="2"/>
  <c r="AR460" i="2" s="1"/>
  <c r="AK118" i="2"/>
  <c r="AK476" i="2"/>
  <c r="AR476" i="2" s="1"/>
  <c r="AK17" i="2"/>
  <c r="AK493" i="2"/>
  <c r="AK327" i="2"/>
  <c r="AK157" i="2"/>
  <c r="AR157" i="2" s="1"/>
  <c r="AK377" i="2"/>
  <c r="AK630" i="2"/>
  <c r="AR630" i="2" s="1"/>
  <c r="AK387" i="2"/>
  <c r="AR387" i="2" s="1"/>
  <c r="AK249" i="2"/>
  <c r="AK659" i="2"/>
  <c r="AR659" i="2" s="1"/>
  <c r="AK699" i="2"/>
  <c r="AR699" i="2" s="1"/>
  <c r="AK373" i="2"/>
  <c r="AR373" i="2" s="1"/>
  <c r="AK384" i="2"/>
  <c r="AR384" i="2" s="1"/>
  <c r="AK204" i="2"/>
  <c r="AR204" i="2" s="1"/>
  <c r="AK322" i="2"/>
  <c r="AR322" i="2" s="1"/>
  <c r="AK16" i="2"/>
  <c r="AK413" i="2"/>
  <c r="AR413" i="2" s="1"/>
  <c r="AK581" i="2"/>
  <c r="AR581" i="2" s="1"/>
  <c r="AK468" i="2"/>
  <c r="AK552" i="2"/>
  <c r="AR552" i="2" s="1"/>
  <c r="AK150" i="2"/>
  <c r="AK24" i="2"/>
  <c r="AK227" i="2"/>
  <c r="AR227" i="2" s="1"/>
  <c r="AK169" i="2"/>
  <c r="AK692" i="2"/>
  <c r="AR692" i="2" s="1"/>
  <c r="AK29" i="2"/>
  <c r="AK194" i="2"/>
  <c r="AR194" i="2" s="1"/>
  <c r="AK436" i="2"/>
  <c r="AR436" i="2" s="1"/>
  <c r="AK730" i="2"/>
  <c r="AR730" i="2" s="1"/>
  <c r="AK441" i="2"/>
  <c r="AR441" i="2" s="1"/>
  <c r="AK533" i="2"/>
  <c r="AR533" i="2" s="1"/>
  <c r="AK177" i="2"/>
  <c r="AK512" i="2"/>
  <c r="AR512" i="2" s="1"/>
  <c r="AK480" i="2"/>
  <c r="AR480" i="2" s="1"/>
  <c r="AK236" i="2"/>
  <c r="AR236" i="2" s="1"/>
  <c r="AK215" i="2"/>
  <c r="AR215" i="2" s="1"/>
  <c r="AK394" i="2"/>
  <c r="AK291" i="2"/>
  <c r="AR291" i="2" s="1"/>
  <c r="AK566" i="2"/>
  <c r="AR566" i="2" s="1"/>
  <c r="AK455" i="2"/>
  <c r="AK541" i="2"/>
  <c r="AR541" i="2" s="1"/>
  <c r="AK516" i="2"/>
  <c r="AR516" i="2" s="1"/>
  <c r="AK221" i="2"/>
  <c r="AK82" i="2"/>
  <c r="AK554" i="2"/>
  <c r="AR554" i="2" s="1"/>
  <c r="AK182" i="2"/>
  <c r="AK627" i="2"/>
  <c r="AR627" i="2" s="1"/>
  <c r="AK579" i="2"/>
  <c r="AR579" i="2" s="1"/>
  <c r="AK553" i="2"/>
  <c r="AR553" i="2" s="1"/>
  <c r="AK675" i="2"/>
  <c r="AR675" i="2" s="1"/>
  <c r="AK302" i="2"/>
  <c r="AR302" i="2" s="1"/>
  <c r="AK666" i="2"/>
  <c r="AR666" i="2" s="1"/>
  <c r="AK409" i="2"/>
  <c r="AR409" i="2" s="1"/>
  <c r="AK622" i="2"/>
  <c r="AR622" i="2" s="1"/>
  <c r="AK437" i="2"/>
  <c r="AR437" i="2" s="1"/>
  <c r="AK86" i="2"/>
  <c r="AK200" i="2"/>
  <c r="AK32" i="2"/>
  <c r="AK708" i="2"/>
  <c r="AR708" i="2" s="1"/>
  <c r="AK4" i="2"/>
  <c r="AK196" i="2"/>
  <c r="AK470" i="2"/>
  <c r="AR470" i="2" s="1"/>
  <c r="AK209" i="2"/>
  <c r="AR209" i="2" s="1"/>
  <c r="AK142" i="2"/>
  <c r="AR142" i="2" s="1"/>
  <c r="AK328" i="2"/>
  <c r="AR328" i="2" s="1"/>
  <c r="AK704" i="2"/>
  <c r="AR704" i="2" s="1"/>
  <c r="AK68" i="2"/>
  <c r="AK600" i="2"/>
  <c r="AR600" i="2" s="1"/>
  <c r="AK593" i="2"/>
  <c r="AR593" i="2" s="1"/>
  <c r="AK570" i="2"/>
  <c r="AK425" i="2"/>
  <c r="AR425" i="2" s="1"/>
  <c r="AK358" i="2"/>
  <c r="AK451" i="2"/>
  <c r="AR451" i="2" s="1"/>
  <c r="AK57" i="2"/>
  <c r="AK684" i="2"/>
  <c r="AR684" i="2" s="1"/>
  <c r="AK279" i="2"/>
  <c r="AK654" i="2"/>
  <c r="AR654" i="2" s="1"/>
  <c r="AK439" i="2"/>
  <c r="AR439" i="2" s="1"/>
  <c r="AK495" i="2"/>
  <c r="AR495" i="2" s="1"/>
  <c r="AK415" i="2"/>
  <c r="AR415" i="2" s="1"/>
  <c r="AK301" i="2"/>
  <c r="AK688" i="2"/>
  <c r="AR688" i="2" s="1"/>
  <c r="AK625" i="2"/>
  <c r="AR625" i="2" s="1"/>
  <c r="AK438" i="2"/>
  <c r="AR438" i="2" s="1"/>
  <c r="AK93" i="2"/>
  <c r="AR93" i="2" s="1"/>
  <c r="AK277" i="2"/>
  <c r="AR277" i="2" s="1"/>
  <c r="AK71" i="2"/>
  <c r="AR71" i="2" s="1"/>
  <c r="AK60" i="2"/>
  <c r="AR60" i="2" s="1"/>
  <c r="AK146" i="2"/>
  <c r="AK213" i="2"/>
  <c r="AR213" i="2" s="1"/>
  <c r="AK524" i="2"/>
  <c r="AR524" i="2" s="1"/>
  <c r="AK228" i="2"/>
  <c r="AR228" i="2" s="1"/>
  <c r="AK323" i="2"/>
  <c r="AK606" i="2"/>
  <c r="AR606" i="2" s="1"/>
  <c r="AK74" i="2"/>
  <c r="AK283" i="2"/>
  <c r="AR283" i="2" s="1"/>
  <c r="AK97" i="2"/>
  <c r="AK578" i="2"/>
  <c r="AR578" i="2" s="1"/>
  <c r="AK155" i="2"/>
  <c r="AK406" i="2"/>
  <c r="AR406" i="2" s="1"/>
  <c r="AK5" i="2"/>
  <c r="AK147" i="2"/>
  <c r="AR147" i="2" s="1"/>
  <c r="AK355" i="2"/>
  <c r="AK35" i="2"/>
  <c r="AK532" i="2"/>
  <c r="AR532" i="2" s="1"/>
  <c r="AK535" i="2"/>
  <c r="AR535" i="2" s="1"/>
  <c r="AK288" i="2"/>
  <c r="AR288" i="2" s="1"/>
  <c r="AK668" i="2"/>
  <c r="AR668" i="2" s="1"/>
  <c r="AK30" i="2"/>
  <c r="AK87" i="2"/>
  <c r="AK428" i="2"/>
  <c r="AR428" i="2" s="1"/>
  <c r="AK44" i="2"/>
  <c r="AK417" i="2"/>
  <c r="AR417" i="2" s="1"/>
  <c r="AK347" i="2"/>
  <c r="AK185" i="2"/>
  <c r="AK308" i="2"/>
  <c r="AR308" i="2" s="1"/>
  <c r="AK563" i="2"/>
  <c r="AR563" i="2" s="1"/>
  <c r="AK420" i="2"/>
  <c r="AR420" i="2" s="1"/>
  <c r="AK608" i="2"/>
  <c r="AR608" i="2" s="1"/>
  <c r="AK391" i="2"/>
  <c r="AR391" i="2" s="1"/>
  <c r="AK109" i="2"/>
  <c r="AK130" i="2"/>
  <c r="AR130" i="2" s="1"/>
  <c r="AK567" i="2"/>
  <c r="AR567" i="2" s="1"/>
  <c r="AK621" i="2"/>
  <c r="AR621" i="2" s="1"/>
  <c r="AK48" i="2"/>
  <c r="AK332" i="2"/>
  <c r="AR332" i="2" s="1"/>
  <c r="AK467" i="2"/>
  <c r="AR467" i="2" s="1"/>
  <c r="AK652" i="2"/>
  <c r="AR652" i="2" s="1"/>
  <c r="AK389" i="2"/>
  <c r="AK711" i="2"/>
  <c r="AR711" i="2" s="1"/>
  <c r="AK716" i="2"/>
  <c r="AR716" i="2" s="1"/>
  <c r="AK486" i="2"/>
  <c r="AR486" i="2" s="1"/>
  <c r="AK582" i="2"/>
  <c r="AR582" i="2" s="1"/>
  <c r="AK538" i="2"/>
  <c r="AK614" i="2"/>
  <c r="AR614" i="2" s="1"/>
  <c r="AK410" i="2"/>
  <c r="AR410" i="2" s="1"/>
  <c r="AK55" i="2"/>
  <c r="C2" i="3" s="1"/>
  <c r="AK412" i="2"/>
  <c r="AR412" i="2" s="1"/>
  <c r="AK491" i="2"/>
  <c r="AK473" i="2"/>
  <c r="AR473" i="2" s="1"/>
  <c r="AK246" i="2"/>
  <c r="AR246" i="2" s="1"/>
  <c r="AK19" i="2"/>
  <c r="AK59" i="2"/>
  <c r="AK261" i="2"/>
  <c r="AK23" i="2"/>
  <c r="AK456" i="2"/>
  <c r="AK121" i="2"/>
  <c r="AK350" i="2"/>
  <c r="AR350" i="2" s="1"/>
  <c r="AK390" i="2"/>
  <c r="AK489" i="2"/>
  <c r="AR489" i="2" s="1"/>
  <c r="AK499" i="2"/>
  <c r="AR499" i="2" s="1"/>
  <c r="AK154" i="2"/>
  <c r="AR154" i="2" s="1"/>
  <c r="AK734" i="2"/>
  <c r="AR734" i="2" s="1"/>
  <c r="AK202" i="2"/>
  <c r="AR202" i="2" s="1"/>
  <c r="AK338" i="2"/>
  <c r="AK559" i="2"/>
  <c r="AR559" i="2" s="1"/>
  <c r="AK444" i="2"/>
  <c r="AR444" i="2" s="1"/>
  <c r="AK226" i="2"/>
  <c r="AK531" i="2"/>
  <c r="AR531" i="2" s="1"/>
  <c r="AK403" i="2"/>
  <c r="AK3" i="2"/>
  <c r="AK143" i="2"/>
  <c r="AR143" i="2" s="1"/>
  <c r="AK54" i="2"/>
  <c r="AK440" i="2"/>
  <c r="AR440" i="2" s="1"/>
  <c r="AK95" i="2"/>
  <c r="AR95" i="2" s="1"/>
  <c r="AK207" i="2"/>
  <c r="AK452" i="2"/>
  <c r="AR452" i="2" s="1"/>
  <c r="AK212" i="2"/>
  <c r="AK152" i="2"/>
  <c r="AR152" i="2" s="1"/>
  <c r="AK610" i="2"/>
  <c r="AR610" i="2" s="1"/>
  <c r="AK534" i="2"/>
  <c r="AK138" i="2"/>
  <c r="AK363" i="2"/>
  <c r="AR363" i="2" s="1"/>
  <c r="AK188" i="2"/>
  <c r="AK128" i="2"/>
  <c r="AK216" i="2"/>
  <c r="AK90" i="2"/>
  <c r="AK517" i="2"/>
  <c r="AK211" i="2"/>
  <c r="AK681" i="2"/>
  <c r="AR681" i="2" s="1"/>
  <c r="AK306" i="2"/>
  <c r="AR306" i="2" s="1"/>
  <c r="AK225" i="2"/>
  <c r="AK573" i="2"/>
  <c r="AR573" i="2" s="1"/>
  <c r="AK615" i="2"/>
  <c r="AK450" i="2"/>
  <c r="AR450" i="2" s="1"/>
  <c r="AK99" i="2"/>
  <c r="AK137" i="2"/>
  <c r="AR137" i="2" s="1"/>
  <c r="AK396" i="2"/>
  <c r="AR396" i="2" s="1"/>
  <c r="AK345" i="2"/>
  <c r="AR345" i="2" s="1"/>
  <c r="AK108" i="2"/>
  <c r="AK239" i="2"/>
  <c r="AR239" i="2" s="1"/>
  <c r="AK195" i="2"/>
  <c r="AR195" i="2" s="1"/>
  <c r="AK399" i="2"/>
  <c r="AR399" i="2" s="1"/>
  <c r="AK342" i="2"/>
  <c r="AR342" i="2" s="1"/>
  <c r="AK300" i="2"/>
  <c r="AR300" i="2" s="1"/>
  <c r="AK56" i="2"/>
  <c r="AK235" i="2"/>
  <c r="AR235" i="2" s="1"/>
  <c r="AK198" i="2"/>
  <c r="AK557" i="2"/>
  <c r="AR557" i="2" s="1"/>
  <c r="AK287" i="2"/>
  <c r="AR287" i="2" s="1"/>
  <c r="AK64" i="2"/>
  <c r="AK62" i="2"/>
  <c r="AR62" i="2" s="1"/>
  <c r="AK633" i="2"/>
  <c r="AR633" i="2" s="1"/>
  <c r="AK368" i="2"/>
  <c r="AR368" i="2" s="1"/>
  <c r="AK519" i="2"/>
  <c r="AR519" i="2" s="1"/>
  <c r="AK604" i="2"/>
  <c r="AR604" i="2" s="1"/>
  <c r="AK36" i="2"/>
  <c r="AK545" i="2"/>
  <c r="AR545" i="2" s="1"/>
  <c r="AK75" i="2"/>
  <c r="AK262" i="2"/>
  <c r="AR262" i="2" s="1"/>
  <c r="AK685" i="2"/>
  <c r="AR685" i="2" s="1"/>
  <c r="AK131" i="2"/>
  <c r="AR131" i="2" s="1"/>
  <c r="AK292" i="2"/>
  <c r="AR292" i="2" s="1"/>
  <c r="AK151" i="2"/>
  <c r="AR151" i="2" s="1"/>
  <c r="AK22" i="2"/>
  <c r="AR22" i="2" s="1"/>
  <c r="AK402" i="2"/>
  <c r="AR402" i="2" s="1"/>
  <c r="AK122" i="2"/>
  <c r="AK267" i="2"/>
  <c r="AR267" i="2" s="1"/>
  <c r="AK119" i="2"/>
  <c r="AK386" i="2"/>
  <c r="AK371" i="2"/>
  <c r="AR371" i="2" s="1"/>
  <c r="AK543" i="2"/>
  <c r="AR543" i="2" s="1"/>
  <c r="AK189" i="2"/>
  <c r="AK160" i="2"/>
  <c r="AR160" i="2" s="1"/>
  <c r="AK50" i="2"/>
  <c r="AK10" i="2"/>
  <c r="AK335" i="2"/>
  <c r="AR335" i="2" s="1"/>
  <c r="AK84" i="2"/>
  <c r="AR84" i="2" s="1"/>
  <c r="AK395" i="2"/>
  <c r="AR395" i="2" s="1"/>
  <c r="AK72" i="2"/>
  <c r="AK616" i="2"/>
  <c r="AR616" i="2" s="1"/>
  <c r="AK100" i="2"/>
  <c r="AR100" i="2" s="1"/>
  <c r="AK38" i="2"/>
  <c r="AR38" i="2" s="1"/>
  <c r="AK459" i="2"/>
  <c r="AR459" i="2" s="1"/>
  <c r="AK242" i="2"/>
  <c r="AK690" i="2"/>
  <c r="AR690" i="2" s="1"/>
  <c r="AK166" i="2"/>
  <c r="AK663" i="2"/>
  <c r="AR663" i="2" s="1"/>
  <c r="AK258" i="2"/>
  <c r="AR258" i="2" s="1"/>
  <c r="AK180" i="2"/>
  <c r="AK2" i="2"/>
  <c r="AK136" i="2"/>
  <c r="AR136" i="2" s="1"/>
  <c r="AK407" i="2"/>
  <c r="AK589" i="2"/>
  <c r="AR589" i="2" s="1"/>
  <c r="AK588" i="2"/>
  <c r="AK205" i="2"/>
  <c r="AK61" i="2"/>
  <c r="AR61" i="2" s="1"/>
  <c r="AK369" i="2"/>
  <c r="AR369" i="2" s="1"/>
  <c r="AK709" i="2"/>
  <c r="AR709" i="2" s="1"/>
  <c r="AK430" i="2"/>
  <c r="AR430" i="2" s="1"/>
  <c r="AK148" i="2"/>
  <c r="AK37" i="2"/>
  <c r="AK27" i="2"/>
  <c r="AK39" i="2"/>
  <c r="AK163" i="2"/>
  <c r="AK8" i="2"/>
  <c r="AK164" i="2"/>
  <c r="AR164" i="2" s="1"/>
  <c r="AK218" i="2"/>
  <c r="AR218" i="2" s="1"/>
  <c r="AK735" i="2"/>
  <c r="AR735" i="2" s="1"/>
  <c r="AK178" i="2"/>
  <c r="AK133" i="2"/>
  <c r="AK401" i="2"/>
  <c r="AR401" i="2" s="1"/>
  <c r="AK601" i="2"/>
  <c r="AR601" i="2" s="1"/>
  <c r="AK46" i="2"/>
  <c r="AR46" i="2" s="1"/>
  <c r="AK419" i="2"/>
  <c r="AR419" i="2" s="1"/>
  <c r="AK94" i="2"/>
  <c r="AK13" i="2"/>
  <c r="AK510" i="2"/>
  <c r="AR510" i="2" s="1"/>
  <c r="AK562" i="2"/>
  <c r="AR562" i="2" s="1"/>
  <c r="AK139" i="2"/>
  <c r="AR139" i="2" s="1"/>
  <c r="AK522" i="2"/>
  <c r="AR522" i="2" s="1"/>
  <c r="AK618" i="2"/>
  <c r="AR618" i="2" s="1"/>
  <c r="AK676" i="2"/>
  <c r="AR676" i="2" s="1"/>
  <c r="AK45" i="2"/>
  <c r="AK333" i="2"/>
  <c r="AR333" i="2" s="1"/>
  <c r="AK203" i="2"/>
  <c r="AK340" i="2"/>
  <c r="AR340" i="2" s="1"/>
  <c r="AK623" i="2"/>
  <c r="AR623" i="2" s="1"/>
  <c r="AK715" i="2"/>
  <c r="AR715" i="2" s="1"/>
  <c r="AK427" i="2"/>
  <c r="AR427" i="2" s="1"/>
  <c r="AK28" i="2"/>
  <c r="AK162" i="2"/>
  <c r="AR162" i="2" s="1"/>
  <c r="AK378" i="2"/>
  <c r="AR378" i="2" s="1"/>
  <c r="AK316" i="2"/>
  <c r="AR316" i="2" s="1"/>
  <c r="AK324" i="2"/>
  <c r="AR324" i="2" s="1"/>
  <c r="AK651" i="2"/>
  <c r="AR651" i="2" s="1"/>
  <c r="AK643" i="2"/>
  <c r="AR643" i="2" s="1"/>
  <c r="AK12" i="2"/>
  <c r="AR12" i="2" s="1"/>
  <c r="AK260" i="2"/>
  <c r="AK105" i="2"/>
  <c r="AK170" i="2"/>
  <c r="AK514" i="2"/>
  <c r="AR514" i="2" s="1"/>
  <c r="AK660" i="2"/>
  <c r="AR660" i="2" s="1"/>
  <c r="AK187" i="2"/>
  <c r="AR187" i="2" s="1"/>
  <c r="AK617" i="2"/>
  <c r="AR617" i="2" s="1"/>
  <c r="AK18" i="2"/>
  <c r="AK240" i="2"/>
  <c r="AR240" i="2" s="1"/>
  <c r="AK479" i="2"/>
  <c r="AK230" i="2"/>
  <c r="AK33" i="2"/>
  <c r="AK229" i="2"/>
  <c r="AR229" i="2" s="1"/>
  <c r="AK429" i="2"/>
  <c r="AR429" i="2" s="1"/>
  <c r="AK220" i="2"/>
  <c r="AR220" i="2" s="1"/>
  <c r="AK432" i="2"/>
  <c r="AR432" i="2" s="1"/>
  <c r="AK547" i="2"/>
  <c r="AR547" i="2" s="1"/>
  <c r="AK605" i="2"/>
  <c r="AR605" i="2" s="1"/>
  <c r="AK612" i="2"/>
  <c r="AK511" i="2"/>
  <c r="AR511" i="2" s="1"/>
  <c r="AK337" i="2"/>
  <c r="AR337" i="2" s="1"/>
  <c r="AK502" i="2"/>
  <c r="AR502" i="2" s="1"/>
  <c r="AK15" i="2"/>
  <c r="AK233" i="2"/>
  <c r="AK381" i="2"/>
  <c r="AR381" i="2" s="1"/>
  <c r="AK199" i="2"/>
  <c r="AR199" i="2" s="1"/>
  <c r="AK289" i="2"/>
  <c r="AR289" i="2" s="1"/>
  <c r="AK725" i="2"/>
  <c r="AR725" i="2" s="1"/>
  <c r="AK624" i="2"/>
  <c r="AR624" i="2" s="1"/>
  <c r="AK197" i="2"/>
  <c r="AK247" i="2"/>
  <c r="AR247" i="2" s="1"/>
  <c r="AK650" i="2"/>
  <c r="AR650" i="2" s="1"/>
  <c r="AK705" i="2"/>
  <c r="AR705" i="2" s="1"/>
  <c r="AK7" i="2"/>
  <c r="AK111" i="2"/>
  <c r="AK282" i="2"/>
  <c r="AR282" i="2" s="1"/>
  <c r="AK6" i="2"/>
  <c r="AK575" i="2"/>
  <c r="AR575" i="2" s="1"/>
  <c r="AK478" i="2"/>
  <c r="AR478" i="2" s="1"/>
  <c r="AK113" i="2"/>
  <c r="AK504" i="2"/>
  <c r="AR504" i="2" s="1"/>
  <c r="AK481" i="2"/>
  <c r="AK145" i="2"/>
  <c r="AK241" i="2"/>
  <c r="AK647" i="2"/>
  <c r="AR647" i="2" s="1"/>
  <c r="AK25" i="2"/>
  <c r="AK572" i="2"/>
  <c r="AR572" i="2" s="1"/>
  <c r="AK168" i="2"/>
  <c r="AK445" i="2"/>
  <c r="AR445" i="2" s="1"/>
  <c r="AK629" i="2"/>
  <c r="AR629" i="2" s="1"/>
  <c r="AK244" i="2"/>
  <c r="AR244" i="2" s="1"/>
  <c r="AK506" i="2"/>
  <c r="AR506" i="2" s="1"/>
  <c r="AK98" i="2"/>
  <c r="AK11" i="2"/>
  <c r="AK153" i="2"/>
  <c r="AR153" i="2" s="1"/>
  <c r="AK505" i="2"/>
  <c r="AR505" i="2" s="1"/>
  <c r="AK159" i="2"/>
  <c r="AR159" i="2" s="1"/>
  <c r="AK658" i="2"/>
  <c r="AR658" i="2" s="1"/>
  <c r="AK102" i="2"/>
  <c r="AK636" i="2"/>
  <c r="AR636" i="2" s="1"/>
  <c r="AK457" i="2"/>
  <c r="AR457" i="2" s="1"/>
  <c r="AK585" i="2"/>
  <c r="AR585" i="2" s="1"/>
  <c r="AK677" i="2"/>
  <c r="AR677" i="2" s="1"/>
  <c r="AK165" i="2"/>
  <c r="AK721" i="2"/>
  <c r="AR721" i="2" s="1"/>
  <c r="AK78" i="2"/>
  <c r="AK431" i="2"/>
  <c r="AR431" i="2" s="1"/>
  <c r="AK584" i="2"/>
  <c r="AR584" i="2" s="1"/>
  <c r="AK96" i="2"/>
  <c r="AR96" i="2" s="1"/>
  <c r="AK642" i="2"/>
  <c r="AR642" i="2" s="1"/>
  <c r="AK206" i="2"/>
  <c r="AK698" i="2"/>
  <c r="AR698" i="2" s="1"/>
  <c r="AK293" i="2"/>
  <c r="AK727" i="2"/>
  <c r="AR727" i="2" s="1"/>
  <c r="AK539" i="2"/>
  <c r="AR539" i="2" s="1"/>
  <c r="AK325" i="2"/>
  <c r="AR325" i="2" s="1"/>
  <c r="AK329" i="2"/>
  <c r="AR329" i="2" s="1"/>
  <c r="AK376" i="2"/>
  <c r="AK351" i="2"/>
  <c r="AR351" i="2" s="1"/>
  <c r="AK525" i="2"/>
  <c r="AR525" i="2" s="1"/>
  <c r="AK132" i="2"/>
  <c r="AR132" i="2" s="1"/>
  <c r="AK304" i="2"/>
  <c r="AR304" i="2" s="1"/>
  <c r="AK364" i="2"/>
  <c r="AR364" i="2" s="1"/>
  <c r="AK254" i="2"/>
  <c r="AR254" i="2" s="1"/>
  <c r="AK507" i="2"/>
  <c r="AR507" i="2" s="1"/>
  <c r="AK498" i="2"/>
  <c r="AR498" i="2" s="1"/>
  <c r="AK112" i="2"/>
  <c r="AK21" i="2"/>
  <c r="AK366" i="2"/>
  <c r="AR366" i="2" s="1"/>
  <c r="AK26" i="2"/>
  <c r="AK42" i="2"/>
  <c r="AK314" i="2"/>
  <c r="AK653" i="2"/>
  <c r="AR653" i="2" s="1"/>
  <c r="AK31" i="2"/>
  <c r="AK372" i="2"/>
  <c r="AK383" i="2"/>
  <c r="AR383" i="2" s="1"/>
  <c r="AK724" i="2"/>
  <c r="AR724" i="2" s="1"/>
  <c r="AK51" i="2"/>
  <c r="AK586" i="2"/>
  <c r="AR586" i="2" s="1"/>
  <c r="AK556" i="2"/>
  <c r="AK156" i="2"/>
  <c r="AR156" i="2" s="1"/>
  <c r="AK319" i="2"/>
  <c r="AR319" i="2" s="1"/>
  <c r="AK298" i="2"/>
  <c r="AR298" i="2" s="1"/>
  <c r="AK628" i="2"/>
  <c r="AR628" i="2" s="1"/>
  <c r="AK574" i="2"/>
  <c r="AR574" i="2" s="1"/>
  <c r="AK591" i="2"/>
  <c r="AR591" i="2" s="1"/>
  <c r="AK568" i="2"/>
  <c r="AR568" i="2" s="1"/>
  <c r="AK464" i="2"/>
  <c r="AR464" i="2" s="1"/>
  <c r="AK719" i="2"/>
  <c r="AR719" i="2" s="1"/>
  <c r="AK259" i="2"/>
  <c r="AR259" i="2" s="1"/>
  <c r="AK88" i="2"/>
  <c r="AK76" i="2"/>
  <c r="AK603" i="2"/>
  <c r="AR603" i="2" s="1"/>
  <c r="AK388" i="2"/>
  <c r="AR388" i="2" s="1"/>
  <c r="AK175" i="2"/>
  <c r="AR175" i="2" s="1"/>
  <c r="AK290" i="2"/>
  <c r="AK101" i="2"/>
  <c r="AR101" i="2" s="1"/>
  <c r="AK193" i="2"/>
  <c r="AR193" i="2" s="1"/>
  <c r="AK484" i="2"/>
  <c r="AR484" i="2" s="1"/>
  <c r="AK80" i="2"/>
  <c r="AR80" i="2" s="1"/>
  <c r="AK303" i="2"/>
  <c r="AR303" i="2" s="1"/>
  <c r="AK311" i="2"/>
  <c r="AR311" i="2" s="1"/>
  <c r="AK542" i="2"/>
  <c r="AR542" i="2" s="1"/>
  <c r="AK597" i="2"/>
  <c r="AR597" i="2" s="1"/>
  <c r="AK694" i="2"/>
  <c r="AR694" i="2" s="1"/>
  <c r="AK458" i="2"/>
  <c r="AR458" i="2" s="1"/>
  <c r="AK474" i="2"/>
  <c r="AR474" i="2" s="1"/>
  <c r="AK380" i="2"/>
  <c r="AR380" i="2" s="1"/>
  <c r="AK697" i="2"/>
  <c r="AR697" i="2" s="1"/>
  <c r="AK587" i="2"/>
  <c r="AR587" i="2" s="1"/>
  <c r="AK701" i="2"/>
  <c r="AR701" i="2" s="1"/>
  <c r="AK321" i="2"/>
  <c r="AK482" i="2"/>
  <c r="AR482" i="2" s="1"/>
  <c r="AK83" i="2"/>
  <c r="AK550" i="2"/>
  <c r="AR550" i="2" s="1"/>
  <c r="AK248" i="2"/>
  <c r="C49" i="3" s="1"/>
  <c r="AK569" i="2"/>
  <c r="AR569" i="2" s="1"/>
  <c r="AK487" i="2"/>
  <c r="AR487" i="2" s="1"/>
  <c r="AK392" i="2"/>
  <c r="AR392" i="2" s="1"/>
  <c r="AK214" i="2"/>
  <c r="AK469" i="2"/>
  <c r="AR469" i="2" s="1"/>
  <c r="AK594" i="2"/>
  <c r="AR594" i="2" s="1"/>
  <c r="AK580" i="2"/>
  <c r="AR580" i="2" s="1"/>
  <c r="AK472" i="2"/>
  <c r="AR472" i="2" s="1"/>
  <c r="AK736" i="2"/>
  <c r="AR736" i="2" s="1"/>
  <c r="AK607" i="2"/>
  <c r="AR607" i="2" s="1"/>
  <c r="AK219" i="2"/>
  <c r="AR219" i="2" s="1"/>
  <c r="AK116" i="2"/>
  <c r="AK266" i="2"/>
  <c r="AK723" i="2"/>
  <c r="AR723" i="2" s="1"/>
  <c r="AK43" i="2"/>
  <c r="AK191" i="2"/>
  <c r="AK126" i="2"/>
  <c r="AR126" i="2" s="1"/>
  <c r="AK461" i="2"/>
  <c r="AR461" i="2" s="1"/>
  <c r="AK341" i="2"/>
  <c r="AR341" i="2" s="1"/>
  <c r="AK613" i="2"/>
  <c r="AR613" i="2" s="1"/>
  <c r="AK462" i="2"/>
  <c r="AR462" i="2" s="1"/>
  <c r="AK330" i="2"/>
  <c r="AK190" i="2"/>
  <c r="AK104" i="2"/>
  <c r="AR104" i="2" s="1"/>
  <c r="AK508" i="2"/>
  <c r="AR508" i="2" s="1"/>
  <c r="AK635" i="2"/>
  <c r="AK103" i="2"/>
  <c r="AK571" i="2"/>
  <c r="AR571" i="2" s="1"/>
  <c r="AK551" i="2"/>
  <c r="AR551" i="2" s="1"/>
  <c r="AK515" i="2"/>
  <c r="AR515" i="2" s="1"/>
  <c r="AK120" i="2"/>
  <c r="AK649" i="2"/>
  <c r="AR649" i="2" s="1"/>
  <c r="AK343" i="2"/>
  <c r="AR343" i="2" s="1"/>
  <c r="AK379" i="2"/>
  <c r="AR379" i="2" s="1"/>
  <c r="AK446" i="2"/>
  <c r="AR446" i="2" s="1"/>
  <c r="AK466" i="2"/>
  <c r="AR466" i="2" s="1"/>
  <c r="AK670" i="2"/>
  <c r="AR670" i="2" s="1"/>
  <c r="AK421" i="2"/>
  <c r="AR421" i="2" s="1"/>
  <c r="AK265" i="2"/>
  <c r="AR265" i="2" s="1"/>
  <c r="AK673" i="2"/>
  <c r="AR673" i="2" s="1"/>
  <c r="AK92" i="2"/>
  <c r="AK158" i="2"/>
  <c r="AR158" i="2" s="1"/>
  <c r="AK714" i="2"/>
  <c r="AR714" i="2" s="1"/>
  <c r="AK577" i="2"/>
  <c r="AR577" i="2" s="1"/>
  <c r="AK81" i="2"/>
  <c r="AR81" i="2" s="1"/>
  <c r="AK85" i="2"/>
  <c r="AR85" i="2" s="1"/>
  <c r="AK125" i="2"/>
  <c r="AR125" i="2" s="1"/>
  <c r="AK284" i="2"/>
  <c r="AK41" i="2"/>
  <c r="AR41" i="2" s="1"/>
  <c r="AK544" i="2"/>
  <c r="AR544" i="2" s="1"/>
  <c r="AK549" i="2"/>
  <c r="AR549" i="2" s="1"/>
  <c r="AK79" i="2"/>
  <c r="AK250" i="2"/>
  <c r="AR250" i="2" s="1"/>
  <c r="AK626" i="2"/>
  <c r="AR626" i="2" s="1"/>
  <c r="AK310" i="2"/>
  <c r="AK256" i="2"/>
  <c r="AR256" i="2" s="1"/>
  <c r="AK520" i="2"/>
  <c r="AR520" i="2" s="1"/>
  <c r="AK268" i="2"/>
  <c r="AK400" i="2"/>
  <c r="AR400" i="2" s="1"/>
  <c r="AK561" i="2"/>
  <c r="AR561" i="2" s="1"/>
  <c r="AK67" i="2"/>
  <c r="AR67" i="2" s="1"/>
  <c r="AK639" i="2"/>
  <c r="AR639" i="2" s="1"/>
  <c r="AK638" i="2"/>
  <c r="AR638" i="2" s="1"/>
  <c r="AK632" i="2"/>
  <c r="AR632" i="2" s="1"/>
  <c r="AK648" i="2"/>
  <c r="AR648" i="2" s="1"/>
  <c r="AK528" i="2"/>
  <c r="AK687" i="2"/>
  <c r="AR687" i="2" s="1"/>
  <c r="AK140" i="2"/>
  <c r="AR140" i="2" s="1"/>
  <c r="AK210" i="2"/>
  <c r="AR210" i="2" s="1"/>
  <c r="AK294" i="2"/>
  <c r="AK309" i="2"/>
  <c r="AK435" i="2"/>
  <c r="AR435" i="2" s="1"/>
  <c r="AK237" i="2"/>
  <c r="AK706" i="2"/>
  <c r="AR706" i="2" s="1"/>
  <c r="AK66" i="2"/>
  <c r="AK183" i="2"/>
  <c r="AR183" i="2" s="1"/>
  <c r="AK404" i="2"/>
  <c r="AR404" i="2" s="1"/>
  <c r="AK374" i="2"/>
  <c r="AR374" i="2" s="1"/>
  <c r="AK231" i="2"/>
  <c r="AR231" i="2" s="1"/>
  <c r="AK703" i="2"/>
  <c r="AR703" i="2" s="1"/>
  <c r="AK609" i="2"/>
  <c r="AR609" i="2" s="1"/>
  <c r="AK91" i="2"/>
  <c r="AR91" i="2" s="1"/>
  <c r="AK529" i="2"/>
  <c r="AR529" i="2" s="1"/>
  <c r="AK720" i="2"/>
  <c r="AR720" i="2" s="1"/>
  <c r="AK691" i="2"/>
  <c r="AR691" i="2" s="1"/>
  <c r="AK565" i="2"/>
  <c r="AR565" i="2" s="1"/>
  <c r="AK161" i="2"/>
  <c r="AK269" i="2"/>
  <c r="AK285" i="2"/>
  <c r="AK255" i="2"/>
  <c r="AR255" i="2" s="1"/>
  <c r="AK657" i="2"/>
  <c r="AR657" i="2" s="1"/>
  <c r="AK576" i="2"/>
  <c r="AR576" i="2" s="1"/>
  <c r="AK611" i="2"/>
  <c r="AR611" i="2" s="1"/>
  <c r="AK238" i="2"/>
  <c r="AK106" i="2"/>
  <c r="AK521" i="2"/>
  <c r="AK536" i="2"/>
  <c r="AR536" i="2" s="1"/>
  <c r="AK124" i="2"/>
  <c r="AK738" i="2"/>
  <c r="AR738" i="2" s="1"/>
  <c r="AK713" i="2"/>
  <c r="AR713" i="2" s="1"/>
  <c r="AK273" i="2"/>
  <c r="AR273" i="2" s="1"/>
  <c r="AK503" i="2"/>
  <c r="AR503" i="2" s="1"/>
  <c r="AK299" i="2"/>
  <c r="AR299" i="2" s="1"/>
  <c r="AK263" i="2"/>
  <c r="AR263" i="2" s="1"/>
  <c r="AK737" i="2"/>
  <c r="AR737" i="2" s="1"/>
  <c r="AK356" i="2"/>
  <c r="AK560" i="2"/>
  <c r="AR560" i="2" s="1"/>
  <c r="AK693" i="2"/>
  <c r="AR693" i="2" s="1"/>
  <c r="AK443" i="2"/>
  <c r="AK523" i="2"/>
  <c r="AR523" i="2" s="1"/>
  <c r="AK181" i="2"/>
  <c r="AK107" i="2"/>
  <c r="AR107" i="2" s="1"/>
  <c r="AK465" i="2"/>
  <c r="AR465" i="2" s="1"/>
  <c r="AK518" i="2"/>
  <c r="AR518" i="2" s="1"/>
  <c r="AK497" i="2"/>
  <c r="AK732" i="2"/>
  <c r="AR732" i="2" s="1"/>
  <c r="AK678" i="2"/>
  <c r="AR678" i="2" s="1"/>
  <c r="AK631" i="2"/>
  <c r="AR631" i="2" s="1"/>
  <c r="AK707" i="2"/>
  <c r="AR707" i="2" s="1"/>
  <c r="AK416" i="2"/>
  <c r="AR416" i="2" s="1"/>
  <c r="AK702" i="2"/>
  <c r="AR702" i="2" s="1"/>
  <c r="AK141" i="2"/>
  <c r="AR141" i="2" s="1"/>
  <c r="AK73" i="2"/>
  <c r="AR73" i="2" s="1"/>
  <c r="AK490" i="2"/>
  <c r="AR490" i="2" s="1"/>
  <c r="AK271" i="2"/>
  <c r="AK375" i="2"/>
  <c r="AR375" i="2" s="1"/>
  <c r="AK447" i="2"/>
  <c r="AR447" i="2" s="1"/>
  <c r="AK548" i="2"/>
  <c r="AR548" i="2" s="1"/>
  <c r="AK295" i="2"/>
  <c r="AR295" i="2" s="1"/>
  <c r="AK224" i="2"/>
  <c r="AK77" i="2"/>
  <c r="AK320" i="2"/>
  <c r="AR320" i="2" s="1"/>
  <c r="AK252" i="2"/>
  <c r="AK253" i="2"/>
  <c r="AR253" i="2" s="1"/>
  <c r="AK537" i="2"/>
  <c r="AR537" i="2" s="1"/>
  <c r="AK278" i="2"/>
  <c r="AR278" i="2" s="1"/>
  <c r="AK634" i="2"/>
  <c r="AR634" i="2" s="1"/>
  <c r="AK592" i="2"/>
  <c r="AR592" i="2" s="1"/>
  <c r="AK424" i="2"/>
  <c r="AR424" i="2" s="1"/>
  <c r="AK326" i="2"/>
  <c r="AK442" i="2"/>
  <c r="AR442" i="2" s="1"/>
  <c r="AK305" i="2"/>
  <c r="AR305" i="2" s="1"/>
  <c r="AK370" i="2"/>
  <c r="AR370" i="2" s="1"/>
  <c r="AK217" i="2"/>
  <c r="AK422" i="2"/>
  <c r="AK598" i="2"/>
  <c r="AR598" i="2" s="1"/>
  <c r="AK717" i="2"/>
  <c r="AR717" i="2" s="1"/>
  <c r="AK602" i="2"/>
  <c r="AR602" i="2" s="1"/>
  <c r="AK179" i="2"/>
  <c r="AR179" i="2" s="1"/>
  <c r="AK275" i="2"/>
  <c r="AR275" i="2" s="1"/>
  <c r="AK354" i="2"/>
  <c r="AK599" i="2"/>
  <c r="AR599" i="2" s="1"/>
  <c r="AK686" i="2"/>
  <c r="AR686" i="2" s="1"/>
  <c r="AK527" i="2"/>
  <c r="AR527" i="2" s="1"/>
  <c r="AK669" i="2"/>
  <c r="AR669" i="2" s="1"/>
  <c r="AK674" i="2"/>
  <c r="AR674" i="2" s="1"/>
  <c r="AK251" i="2"/>
  <c r="AR251" i="2" s="1"/>
  <c r="AK513" i="2"/>
  <c r="AR513" i="2" s="1"/>
  <c r="AK646" i="2"/>
  <c r="AR646" i="2" s="1"/>
  <c r="AK365" i="2"/>
  <c r="AR365" i="2" s="1"/>
  <c r="AK671" i="2"/>
  <c r="AR671" i="2" s="1"/>
  <c r="AK276" i="2"/>
  <c r="AR276" i="2" s="1"/>
  <c r="AK664" i="2"/>
  <c r="AR664" i="2" s="1"/>
  <c r="AK656" i="2"/>
  <c r="AR656" i="2" s="1"/>
  <c r="AK619" i="2"/>
  <c r="AK667" i="2"/>
  <c r="AR667" i="2" s="1"/>
  <c r="AK477" i="2"/>
  <c r="AR477" i="2" s="1"/>
  <c r="AK530" i="2"/>
  <c r="AR530" i="2" s="1"/>
  <c r="AK695" i="2"/>
  <c r="AR695" i="2" s="1"/>
  <c r="AK665" i="2"/>
  <c r="AR665" i="2" s="1"/>
  <c r="AK454" i="2"/>
  <c r="AR454" i="2" s="1"/>
  <c r="AK733" i="2"/>
  <c r="AR733" i="2" s="1"/>
  <c r="AK680" i="2"/>
  <c r="AR680" i="2" s="1"/>
  <c r="AK700" i="2"/>
  <c r="AR700" i="2" s="1"/>
  <c r="AK672" i="2"/>
  <c r="AR672" i="2" s="1"/>
  <c r="AK689" i="2"/>
  <c r="AR689" i="2" s="1"/>
  <c r="AK696" i="2"/>
  <c r="AR696" i="2" s="1"/>
  <c r="AK731" i="2"/>
  <c r="AR731" i="2" s="1"/>
  <c r="AK729" i="2"/>
  <c r="AR729" i="2" s="1"/>
  <c r="AK710" i="2"/>
  <c r="AR710" i="2" s="1"/>
  <c r="AK726" i="2"/>
  <c r="AR726" i="2" s="1"/>
  <c r="AK641" i="2"/>
  <c r="AR641" i="2" s="1"/>
  <c r="AK637" i="2"/>
  <c r="AR637" i="2" s="1"/>
  <c r="AK718" i="2"/>
  <c r="AR718" i="2" s="1"/>
  <c r="AH662" i="2"/>
  <c r="AH526" i="2"/>
  <c r="AH501" i="2"/>
  <c r="AH110" i="2"/>
  <c r="AH297" i="2"/>
  <c r="AH397" i="2"/>
  <c r="AH318" i="2"/>
  <c r="AH359" i="2"/>
  <c r="AH620" i="2"/>
  <c r="AH485" i="2"/>
  <c r="AH201" i="2"/>
  <c r="AH334" i="2"/>
  <c r="AH167" i="2"/>
  <c r="AH661" i="2"/>
  <c r="AH144" i="2"/>
  <c r="AH463" i="2"/>
  <c r="AH596" i="2"/>
  <c r="AH52" i="2"/>
  <c r="AH644" i="2"/>
  <c r="AH405" i="2"/>
  <c r="AH449" i="2"/>
  <c r="AH393" i="2"/>
  <c r="AH245" i="2"/>
  <c r="AH385" i="2"/>
  <c r="AH70" i="2"/>
  <c r="AH555" i="2"/>
  <c r="AH286" i="2"/>
  <c r="AH590" i="2"/>
  <c r="AH134" i="2"/>
  <c r="AH595" i="2"/>
  <c r="AH360" i="2"/>
  <c r="AH712" i="2"/>
  <c r="AH129" i="2"/>
  <c r="AH418" i="2"/>
  <c r="AH722" i="2"/>
  <c r="AH361" i="2"/>
  <c r="AH20" i="2"/>
  <c r="AH149" i="2"/>
  <c r="AH272" i="2"/>
  <c r="AH679" i="2"/>
  <c r="AH40" i="2"/>
  <c r="AH423" i="2"/>
  <c r="AH540" i="2"/>
  <c r="AH475" i="2"/>
  <c r="AH173" i="2"/>
  <c r="AH434" i="2"/>
  <c r="AH232" i="2"/>
  <c r="AH583" i="2"/>
  <c r="AH274" i="2"/>
  <c r="AH500" i="2"/>
  <c r="AH414" i="2"/>
  <c r="AH312" i="2"/>
  <c r="AH115" i="2"/>
  <c r="AH492" i="2"/>
  <c r="AH494" i="2"/>
  <c r="AH208" i="2"/>
  <c r="AH331" i="2"/>
  <c r="AH270" i="2"/>
  <c r="AH509" i="2"/>
  <c r="AH411" i="2"/>
  <c r="AH184" i="2"/>
  <c r="AH488" i="2"/>
  <c r="AH264" i="2"/>
  <c r="AH336" i="2"/>
  <c r="AH313" i="2"/>
  <c r="AH257" i="2"/>
  <c r="AH352" i="2"/>
  <c r="AH448" i="2"/>
  <c r="AH114" i="2"/>
  <c r="AH367" i="2"/>
  <c r="AH546" i="2"/>
  <c r="AH176" i="2"/>
  <c r="AH398" i="2"/>
  <c r="AH186" i="2"/>
  <c r="AH362" i="2"/>
  <c r="AH123" i="2"/>
  <c r="AH192" i="2"/>
  <c r="AH65" i="2"/>
  <c r="AH645" i="2"/>
  <c r="AH281" i="2"/>
  <c r="AH483" i="2"/>
  <c r="AH174" i="2"/>
  <c r="AH471" i="2"/>
  <c r="AH349" i="2"/>
  <c r="AH58" i="2"/>
  <c r="AH49" i="2"/>
  <c r="AH172" i="2"/>
  <c r="AH558" i="2"/>
  <c r="AH339" i="2"/>
  <c r="AH243" i="2"/>
  <c r="AH426" i="2"/>
  <c r="AH296" i="2"/>
  <c r="AH127" i="2"/>
  <c r="AH89" i="2"/>
  <c r="AH433" i="2"/>
  <c r="AH307" i="2"/>
  <c r="AH655" i="2"/>
  <c r="AH346" i="2"/>
  <c r="AH117" i="2"/>
  <c r="AH222" i="2"/>
  <c r="AH408" i="2"/>
  <c r="AH357" i="2"/>
  <c r="AH683" i="2"/>
  <c r="AH135" i="2"/>
  <c r="AH34" i="2"/>
  <c r="AH315" i="2"/>
  <c r="AH9" i="2"/>
  <c r="AH496" i="2"/>
  <c r="AH682" i="2"/>
  <c r="AH453" i="2"/>
  <c r="AH53" i="2"/>
  <c r="AH382" i="2"/>
  <c r="AH47" i="2"/>
  <c r="AH353" i="2"/>
  <c r="AH280" i="2"/>
  <c r="AH728" i="2"/>
  <c r="AH14" i="2"/>
  <c r="AH69" i="2"/>
  <c r="AH348" i="2"/>
  <c r="AH223" i="2"/>
  <c r="AH63" i="2"/>
  <c r="AH564" i="2"/>
  <c r="AH344" i="2"/>
  <c r="AH640" i="2"/>
  <c r="AH234" i="2"/>
  <c r="AH171" i="2"/>
  <c r="AH317" i="2"/>
  <c r="AH460" i="2"/>
  <c r="AH118" i="2"/>
  <c r="AH476" i="2"/>
  <c r="AH17" i="2"/>
  <c r="AH493" i="2"/>
  <c r="AH327" i="2"/>
  <c r="AH157" i="2"/>
  <c r="AH377" i="2"/>
  <c r="AH630" i="2"/>
  <c r="AH387" i="2"/>
  <c r="AH249" i="2"/>
  <c r="AH659" i="2"/>
  <c r="AH699" i="2"/>
  <c r="AH373" i="2"/>
  <c r="AH384" i="2"/>
  <c r="AH204" i="2"/>
  <c r="AH322" i="2"/>
  <c r="AH16" i="2"/>
  <c r="AH413" i="2"/>
  <c r="AH581" i="2"/>
  <c r="AH468" i="2"/>
  <c r="AH552" i="2"/>
  <c r="AH150" i="2"/>
  <c r="AH24" i="2"/>
  <c r="AH227" i="2"/>
  <c r="AH169" i="2"/>
  <c r="AH692" i="2"/>
  <c r="AH29" i="2"/>
  <c r="AH194" i="2"/>
  <c r="AH436" i="2"/>
  <c r="AH730" i="2"/>
  <c r="AH441" i="2"/>
  <c r="AH533" i="2"/>
  <c r="AH177" i="2"/>
  <c r="AH512" i="2"/>
  <c r="AH480" i="2"/>
  <c r="AH236" i="2"/>
  <c r="AH215" i="2"/>
  <c r="AH394" i="2"/>
  <c r="AH291" i="2"/>
  <c r="AH566" i="2"/>
  <c r="AH455" i="2"/>
  <c r="AH541" i="2"/>
  <c r="AH516" i="2"/>
  <c r="AH221" i="2"/>
  <c r="AH82" i="2"/>
  <c r="AH554" i="2"/>
  <c r="AH182" i="2"/>
  <c r="AH627" i="2"/>
  <c r="AH579" i="2"/>
  <c r="AH553" i="2"/>
  <c r="AH675" i="2"/>
  <c r="AH302" i="2"/>
  <c r="AH666" i="2"/>
  <c r="AH409" i="2"/>
  <c r="AH622" i="2"/>
  <c r="AH437" i="2"/>
  <c r="AH86" i="2"/>
  <c r="AH200" i="2"/>
  <c r="AH32" i="2"/>
  <c r="AH708" i="2"/>
  <c r="AH4" i="2"/>
  <c r="AH196" i="2"/>
  <c r="AH470" i="2"/>
  <c r="AH209" i="2"/>
  <c r="AH142" i="2"/>
  <c r="AH328" i="2"/>
  <c r="AH704" i="2"/>
  <c r="AH68" i="2"/>
  <c r="AH600" i="2"/>
  <c r="AH593" i="2"/>
  <c r="AH570" i="2"/>
  <c r="AH425" i="2"/>
  <c r="AH358" i="2"/>
  <c r="AH451" i="2"/>
  <c r="AH57" i="2"/>
  <c r="AH684" i="2"/>
  <c r="AH279" i="2"/>
  <c r="AH654" i="2"/>
  <c r="AH439" i="2"/>
  <c r="AH495" i="2"/>
  <c r="AH415" i="2"/>
  <c r="AH301" i="2"/>
  <c r="AH688" i="2"/>
  <c r="AH625" i="2"/>
  <c r="AH438" i="2"/>
  <c r="AH93" i="2"/>
  <c r="AH277" i="2"/>
  <c r="AH71" i="2"/>
  <c r="AH60" i="2"/>
  <c r="AH146" i="2"/>
  <c r="AH213" i="2"/>
  <c r="AH524" i="2"/>
  <c r="AH228" i="2"/>
  <c r="AH323" i="2"/>
  <c r="AH606" i="2"/>
  <c r="AH74" i="2"/>
  <c r="AH283" i="2"/>
  <c r="AH97" i="2"/>
  <c r="AH578" i="2"/>
  <c r="AH155" i="2"/>
  <c r="AH406" i="2"/>
  <c r="AH5" i="2"/>
  <c r="AH147" i="2"/>
  <c r="AH355" i="2"/>
  <c r="AH35" i="2"/>
  <c r="AH532" i="2"/>
  <c r="AH535" i="2"/>
  <c r="AH288" i="2"/>
  <c r="AH668" i="2"/>
  <c r="AH30" i="2"/>
  <c r="AH87" i="2"/>
  <c r="AH428" i="2"/>
  <c r="AH44" i="2"/>
  <c r="AH417" i="2"/>
  <c r="AH347" i="2"/>
  <c r="AH185" i="2"/>
  <c r="AH308" i="2"/>
  <c r="AH563" i="2"/>
  <c r="AH420" i="2"/>
  <c r="AH608" i="2"/>
  <c r="AH391" i="2"/>
  <c r="AH109" i="2"/>
  <c r="AH130" i="2"/>
  <c r="AH567" i="2"/>
  <c r="AH621" i="2"/>
  <c r="AH48" i="2"/>
  <c r="AH332" i="2"/>
  <c r="AH467" i="2"/>
  <c r="AH652" i="2"/>
  <c r="AH389" i="2"/>
  <c r="AH711" i="2"/>
  <c r="AH716" i="2"/>
  <c r="AH486" i="2"/>
  <c r="AH582" i="2"/>
  <c r="AH538" i="2"/>
  <c r="AH614" i="2"/>
  <c r="AH410" i="2"/>
  <c r="AH55" i="2"/>
  <c r="AH412" i="2"/>
  <c r="AH491" i="2"/>
  <c r="AH473" i="2"/>
  <c r="AH246" i="2"/>
  <c r="AH19" i="2"/>
  <c r="AH59" i="2"/>
  <c r="AH261" i="2"/>
  <c r="AH23" i="2"/>
  <c r="AH456" i="2"/>
  <c r="AH121" i="2"/>
  <c r="AH350" i="2"/>
  <c r="AH390" i="2"/>
  <c r="AH489" i="2"/>
  <c r="AH499" i="2"/>
  <c r="AH154" i="2"/>
  <c r="AH734" i="2"/>
  <c r="AH202" i="2"/>
  <c r="AH338" i="2"/>
  <c r="AH559" i="2"/>
  <c r="AH444" i="2"/>
  <c r="AH226" i="2"/>
  <c r="AH531" i="2"/>
  <c r="AH403" i="2"/>
  <c r="AH3" i="2"/>
  <c r="AH143" i="2"/>
  <c r="AH54" i="2"/>
  <c r="AH440" i="2"/>
  <c r="AH95" i="2"/>
  <c r="AH207" i="2"/>
  <c r="AH452" i="2"/>
  <c r="AH212" i="2"/>
  <c r="AH152" i="2"/>
  <c r="AH610" i="2"/>
  <c r="AH534" i="2"/>
  <c r="AH138" i="2"/>
  <c r="AH363" i="2"/>
  <c r="AH188" i="2"/>
  <c r="AH128" i="2"/>
  <c r="AH216" i="2"/>
  <c r="AH90" i="2"/>
  <c r="AH517" i="2"/>
  <c r="AH211" i="2"/>
  <c r="AH681" i="2"/>
  <c r="AH306" i="2"/>
  <c r="AH225" i="2"/>
  <c r="AH573" i="2"/>
  <c r="AH615" i="2"/>
  <c r="AH450" i="2"/>
  <c r="AH99" i="2"/>
  <c r="AH137" i="2"/>
  <c r="AH396" i="2"/>
  <c r="AH345" i="2"/>
  <c r="AH108" i="2"/>
  <c r="AH239" i="2"/>
  <c r="AH195" i="2"/>
  <c r="AH399" i="2"/>
  <c r="AH342" i="2"/>
  <c r="AH300" i="2"/>
  <c r="AH56" i="2"/>
  <c r="AH235" i="2"/>
  <c r="AH198" i="2"/>
  <c r="AH557" i="2"/>
  <c r="AH287" i="2"/>
  <c r="AH64" i="2"/>
  <c r="AH62" i="2"/>
  <c r="AH633" i="2"/>
  <c r="AH368" i="2"/>
  <c r="AH519" i="2"/>
  <c r="AH604" i="2"/>
  <c r="AH36" i="2"/>
  <c r="AH545" i="2"/>
  <c r="AH75" i="2"/>
  <c r="AH262" i="2"/>
  <c r="AH685" i="2"/>
  <c r="AH131" i="2"/>
  <c r="AH292" i="2"/>
  <c r="AH151" i="2"/>
  <c r="AH22" i="2"/>
  <c r="AH402" i="2"/>
  <c r="AH122" i="2"/>
  <c r="AH267" i="2"/>
  <c r="AH119" i="2"/>
  <c r="AH386" i="2"/>
  <c r="AH371" i="2"/>
  <c r="AH543" i="2"/>
  <c r="AH189" i="2"/>
  <c r="AH160" i="2"/>
  <c r="AH50" i="2"/>
  <c r="AH10" i="2"/>
  <c r="AH335" i="2"/>
  <c r="AH84" i="2"/>
  <c r="AH395" i="2"/>
  <c r="AH72" i="2"/>
  <c r="AH616" i="2"/>
  <c r="AH100" i="2"/>
  <c r="AH38" i="2"/>
  <c r="AH459" i="2"/>
  <c r="AH242" i="2"/>
  <c r="AH690" i="2"/>
  <c r="AH166" i="2"/>
  <c r="AH663" i="2"/>
  <c r="AH258" i="2"/>
  <c r="AH180" i="2"/>
  <c r="AH2" i="2"/>
  <c r="AH136" i="2"/>
  <c r="AH407" i="2"/>
  <c r="AH589" i="2"/>
  <c r="AH588" i="2"/>
  <c r="AH205" i="2"/>
  <c r="AH61" i="2"/>
  <c r="AH369" i="2"/>
  <c r="AH709" i="2"/>
  <c r="AH430" i="2"/>
  <c r="AH148" i="2"/>
  <c r="AH37" i="2"/>
  <c r="AH27" i="2"/>
  <c r="AH39" i="2"/>
  <c r="AH163" i="2"/>
  <c r="AH8" i="2"/>
  <c r="AH164" i="2"/>
  <c r="AH218" i="2"/>
  <c r="AH735" i="2"/>
  <c r="AH178" i="2"/>
  <c r="AH133" i="2"/>
  <c r="AH401" i="2"/>
  <c r="AH601" i="2"/>
  <c r="AH46" i="2"/>
  <c r="AH419" i="2"/>
  <c r="AH94" i="2"/>
  <c r="AH13" i="2"/>
  <c r="AH510" i="2"/>
  <c r="AH562" i="2"/>
  <c r="AH139" i="2"/>
  <c r="AH522" i="2"/>
  <c r="AH618" i="2"/>
  <c r="AH676" i="2"/>
  <c r="AH45" i="2"/>
  <c r="AH333" i="2"/>
  <c r="AH203" i="2"/>
  <c r="AH340" i="2"/>
  <c r="AH623" i="2"/>
  <c r="AH715" i="2"/>
  <c r="AH427" i="2"/>
  <c r="AH28" i="2"/>
  <c r="AH162" i="2"/>
  <c r="AH378" i="2"/>
  <c r="AH316" i="2"/>
  <c r="AH324" i="2"/>
  <c r="AH651" i="2"/>
  <c r="AH643" i="2"/>
  <c r="AH12" i="2"/>
  <c r="AH260" i="2"/>
  <c r="AH105" i="2"/>
  <c r="AH170" i="2"/>
  <c r="AH514" i="2"/>
  <c r="AH660" i="2"/>
  <c r="AH187" i="2"/>
  <c r="AH617" i="2"/>
  <c r="AH18" i="2"/>
  <c r="AH240" i="2"/>
  <c r="AH479" i="2"/>
  <c r="AH230" i="2"/>
  <c r="AH33" i="2"/>
  <c r="AH229" i="2"/>
  <c r="AH429" i="2"/>
  <c r="AH220" i="2"/>
  <c r="AH432" i="2"/>
  <c r="AH547" i="2"/>
  <c r="AH605" i="2"/>
  <c r="AH612" i="2"/>
  <c r="AH511" i="2"/>
  <c r="AH337" i="2"/>
  <c r="AH502" i="2"/>
  <c r="AH15" i="2"/>
  <c r="AH233" i="2"/>
  <c r="AH381" i="2"/>
  <c r="AH199" i="2"/>
  <c r="AH289" i="2"/>
  <c r="AH725" i="2"/>
  <c r="AH624" i="2"/>
  <c r="AH197" i="2"/>
  <c r="AH247" i="2"/>
  <c r="AH650" i="2"/>
  <c r="AH705" i="2"/>
  <c r="AH7" i="2"/>
  <c r="AH111" i="2"/>
  <c r="AH282" i="2"/>
  <c r="AH6" i="2"/>
  <c r="AH575" i="2"/>
  <c r="AH478" i="2"/>
  <c r="AH113" i="2"/>
  <c r="AH504" i="2"/>
  <c r="AH481" i="2"/>
  <c r="AH145" i="2"/>
  <c r="AH241" i="2"/>
  <c r="AH647" i="2"/>
  <c r="AH25" i="2"/>
  <c r="AH572" i="2"/>
  <c r="AH168" i="2"/>
  <c r="AH445" i="2"/>
  <c r="AH629" i="2"/>
  <c r="AH244" i="2"/>
  <c r="AH506" i="2"/>
  <c r="AH98" i="2"/>
  <c r="AH11" i="2"/>
  <c r="AH153" i="2"/>
  <c r="AH505" i="2"/>
  <c r="AH159" i="2"/>
  <c r="AH658" i="2"/>
  <c r="AH102" i="2"/>
  <c r="AH636" i="2"/>
  <c r="AH457" i="2"/>
  <c r="AH585" i="2"/>
  <c r="AH677" i="2"/>
  <c r="AH165" i="2"/>
  <c r="AH721" i="2"/>
  <c r="AH78" i="2"/>
  <c r="AH431" i="2"/>
  <c r="AH584" i="2"/>
  <c r="AH96" i="2"/>
  <c r="AH642" i="2"/>
  <c r="AH206" i="2"/>
  <c r="AH698" i="2"/>
  <c r="AH293" i="2"/>
  <c r="AH727" i="2"/>
  <c r="AH539" i="2"/>
  <c r="AH325" i="2"/>
  <c r="AH329" i="2"/>
  <c r="AH376" i="2"/>
  <c r="AH351" i="2"/>
  <c r="AH525" i="2"/>
  <c r="AH132" i="2"/>
  <c r="AH304" i="2"/>
  <c r="AH364" i="2"/>
  <c r="AH254" i="2"/>
  <c r="AH507" i="2"/>
  <c r="AH498" i="2"/>
  <c r="AH112" i="2"/>
  <c r="AH21" i="2"/>
  <c r="AH366" i="2"/>
  <c r="AH26" i="2"/>
  <c r="AH42" i="2"/>
  <c r="AH314" i="2"/>
  <c r="AH653" i="2"/>
  <c r="AH31" i="2"/>
  <c r="AH372" i="2"/>
  <c r="AH383" i="2"/>
  <c r="AH724" i="2"/>
  <c r="AH51" i="2"/>
  <c r="AH586" i="2"/>
  <c r="AH556" i="2"/>
  <c r="AH156" i="2"/>
  <c r="AH319" i="2"/>
  <c r="AH298" i="2"/>
  <c r="AH628" i="2"/>
  <c r="AH574" i="2"/>
  <c r="AH591" i="2"/>
  <c r="AH568" i="2"/>
  <c r="AH464" i="2"/>
  <c r="AH719" i="2"/>
  <c r="AH259" i="2"/>
  <c r="AH88" i="2"/>
  <c r="AH76" i="2"/>
  <c r="AH603" i="2"/>
  <c r="AH388" i="2"/>
  <c r="AH175" i="2"/>
  <c r="AH290" i="2"/>
  <c r="AH101" i="2"/>
  <c r="AH193" i="2"/>
  <c r="AH484" i="2"/>
  <c r="AH80" i="2"/>
  <c r="AH303" i="2"/>
  <c r="AH311" i="2"/>
  <c r="AH542" i="2"/>
  <c r="AH597" i="2"/>
  <c r="AH694" i="2"/>
  <c r="AH458" i="2"/>
  <c r="AH474" i="2"/>
  <c r="AH380" i="2"/>
  <c r="AH697" i="2"/>
  <c r="AH587" i="2"/>
  <c r="AH701" i="2"/>
  <c r="AH321" i="2"/>
  <c r="AH482" i="2"/>
  <c r="AH83" i="2"/>
  <c r="AH550" i="2"/>
  <c r="AH248" i="2"/>
  <c r="AH569" i="2"/>
  <c r="AH487" i="2"/>
  <c r="AH392" i="2"/>
  <c r="AH214" i="2"/>
  <c r="AH469" i="2"/>
  <c r="AH594" i="2"/>
  <c r="AH580" i="2"/>
  <c r="AH472" i="2"/>
  <c r="AH736" i="2"/>
  <c r="AH607" i="2"/>
  <c r="AH219" i="2"/>
  <c r="AH116" i="2"/>
  <c r="AH266" i="2"/>
  <c r="AH723" i="2"/>
  <c r="AH43" i="2"/>
  <c r="AH191" i="2"/>
  <c r="AH126" i="2"/>
  <c r="AH461" i="2"/>
  <c r="AH341" i="2"/>
  <c r="AH613" i="2"/>
  <c r="AH462" i="2"/>
  <c r="AH330" i="2"/>
  <c r="AH190" i="2"/>
  <c r="AH104" i="2"/>
  <c r="AH508" i="2"/>
  <c r="AH635" i="2"/>
  <c r="AH103" i="2"/>
  <c r="AH571" i="2"/>
  <c r="AH551" i="2"/>
  <c r="AH515" i="2"/>
  <c r="AH120" i="2"/>
  <c r="AH649" i="2"/>
  <c r="AH343" i="2"/>
  <c r="AH379" i="2"/>
  <c r="AH446" i="2"/>
  <c r="AH466" i="2"/>
  <c r="AH670" i="2"/>
  <c r="AH421" i="2"/>
  <c r="AH265" i="2"/>
  <c r="AH673" i="2"/>
  <c r="AH92" i="2"/>
  <c r="AH158" i="2"/>
  <c r="AH714" i="2"/>
  <c r="AH577" i="2"/>
  <c r="AH81" i="2"/>
  <c r="AH85" i="2"/>
  <c r="AH125" i="2"/>
  <c r="AH284" i="2"/>
  <c r="AH41" i="2"/>
  <c r="AH544" i="2"/>
  <c r="AH549" i="2"/>
  <c r="AH79" i="2"/>
  <c r="AH250" i="2"/>
  <c r="AH626" i="2"/>
  <c r="AH310" i="2"/>
  <c r="AH256" i="2"/>
  <c r="AH520" i="2"/>
  <c r="AH268" i="2"/>
  <c r="AH400" i="2"/>
  <c r="AH561" i="2"/>
  <c r="AH67" i="2"/>
  <c r="AH639" i="2"/>
  <c r="AH638" i="2"/>
  <c r="AH632" i="2"/>
  <c r="AH648" i="2"/>
  <c r="AH528" i="2"/>
  <c r="AH687" i="2"/>
  <c r="AH140" i="2"/>
  <c r="AH210" i="2"/>
  <c r="AH294" i="2"/>
  <c r="AH309" i="2"/>
  <c r="AH435" i="2"/>
  <c r="AH237" i="2"/>
  <c r="AH706" i="2"/>
  <c r="AH66" i="2"/>
  <c r="AH183" i="2"/>
  <c r="AH404" i="2"/>
  <c r="AH374" i="2"/>
  <c r="AH231" i="2"/>
  <c r="AH703" i="2"/>
  <c r="AH609" i="2"/>
  <c r="AH91" i="2"/>
  <c r="AH529" i="2"/>
  <c r="AH720" i="2"/>
  <c r="AH691" i="2"/>
  <c r="AH565" i="2"/>
  <c r="AH161" i="2"/>
  <c r="AH269" i="2"/>
  <c r="AH285" i="2"/>
  <c r="AH255" i="2"/>
  <c r="AH657" i="2"/>
  <c r="AH576" i="2"/>
  <c r="AH611" i="2"/>
  <c r="AH238" i="2"/>
  <c r="AH106" i="2"/>
  <c r="AH521" i="2"/>
  <c r="AH536" i="2"/>
  <c r="AH124" i="2"/>
  <c r="AH738" i="2"/>
  <c r="AH713" i="2"/>
  <c r="AH273" i="2"/>
  <c r="AH503" i="2"/>
  <c r="AH299" i="2"/>
  <c r="AH263" i="2"/>
  <c r="AH737" i="2"/>
  <c r="AH356" i="2"/>
  <c r="AH560" i="2"/>
  <c r="AH693" i="2"/>
  <c r="AH443" i="2"/>
  <c r="AH523" i="2"/>
  <c r="AH181" i="2"/>
  <c r="AH107" i="2"/>
  <c r="AH465" i="2"/>
  <c r="AH518" i="2"/>
  <c r="AH497" i="2"/>
  <c r="AH732" i="2"/>
  <c r="AH678" i="2"/>
  <c r="AH631" i="2"/>
  <c r="AH707" i="2"/>
  <c r="AH416" i="2"/>
  <c r="AH702" i="2"/>
  <c r="AH141" i="2"/>
  <c r="AH73" i="2"/>
  <c r="AH490" i="2"/>
  <c r="AH271" i="2"/>
  <c r="AH375" i="2"/>
  <c r="AH447" i="2"/>
  <c r="AH548" i="2"/>
  <c r="AH295" i="2"/>
  <c r="AH224" i="2"/>
  <c r="AH77" i="2"/>
  <c r="AH320" i="2"/>
  <c r="AH252" i="2"/>
  <c r="AH253" i="2"/>
  <c r="AH537" i="2"/>
  <c r="AH278" i="2"/>
  <c r="AH634" i="2"/>
  <c r="AH592" i="2"/>
  <c r="AH424" i="2"/>
  <c r="AH326" i="2"/>
  <c r="AH442" i="2"/>
  <c r="AH305" i="2"/>
  <c r="AH370" i="2"/>
  <c r="AH217" i="2"/>
  <c r="AH422" i="2"/>
  <c r="AH598" i="2"/>
  <c r="AH717" i="2"/>
  <c r="AH602" i="2"/>
  <c r="AH179" i="2"/>
  <c r="AH275" i="2"/>
  <c r="AH354" i="2"/>
  <c r="AH599" i="2"/>
  <c r="AH686" i="2"/>
  <c r="AH527" i="2"/>
  <c r="AH669" i="2"/>
  <c r="AH674" i="2"/>
  <c r="AH251" i="2"/>
  <c r="AH513" i="2"/>
  <c r="AH646" i="2"/>
  <c r="AH365" i="2"/>
  <c r="AH671" i="2"/>
  <c r="AH276" i="2"/>
  <c r="AH664" i="2"/>
  <c r="AH656" i="2"/>
  <c r="AH619" i="2"/>
  <c r="AH667" i="2"/>
  <c r="AH477" i="2"/>
  <c r="AH530" i="2"/>
  <c r="AH695" i="2"/>
  <c r="AH665" i="2"/>
  <c r="AH454" i="2"/>
  <c r="AH733" i="2"/>
  <c r="AH680" i="2"/>
  <c r="AH700" i="2"/>
  <c r="AH672" i="2"/>
  <c r="AH689" i="2"/>
  <c r="AH696" i="2"/>
  <c r="AH731" i="2"/>
  <c r="AH729" i="2"/>
  <c r="AH710" i="2"/>
  <c r="AH726" i="2"/>
  <c r="AH641" i="2"/>
  <c r="AH637" i="2"/>
  <c r="AH718" i="2"/>
  <c r="AG662" i="2"/>
  <c r="AG526" i="2"/>
  <c r="AG501" i="2"/>
  <c r="AG110" i="2"/>
  <c r="AG297" i="2"/>
  <c r="AG397" i="2"/>
  <c r="AG318" i="2"/>
  <c r="AG359" i="2"/>
  <c r="AG620" i="2"/>
  <c r="AG485" i="2"/>
  <c r="AG201" i="2"/>
  <c r="AG334" i="2"/>
  <c r="AG167" i="2"/>
  <c r="AG661" i="2"/>
  <c r="AG144" i="2"/>
  <c r="AG463" i="2"/>
  <c r="AG596" i="2"/>
  <c r="AG52" i="2"/>
  <c r="AG644" i="2"/>
  <c r="AG405" i="2"/>
  <c r="AG449" i="2"/>
  <c r="AG393" i="2"/>
  <c r="AG245" i="2"/>
  <c r="AG385" i="2"/>
  <c r="AG70" i="2"/>
  <c r="AG555" i="2"/>
  <c r="AG286" i="2"/>
  <c r="AG590" i="2"/>
  <c r="AG134" i="2"/>
  <c r="AG595" i="2"/>
  <c r="AG360" i="2"/>
  <c r="AG712" i="2"/>
  <c r="AG129" i="2"/>
  <c r="AG418" i="2"/>
  <c r="AG722" i="2"/>
  <c r="AG361" i="2"/>
  <c r="AG20" i="2"/>
  <c r="AG149" i="2"/>
  <c r="AG272" i="2"/>
  <c r="AG679" i="2"/>
  <c r="AG40" i="2"/>
  <c r="AG423" i="2"/>
  <c r="AG540" i="2"/>
  <c r="AG475" i="2"/>
  <c r="AG173" i="2"/>
  <c r="AG434" i="2"/>
  <c r="AG232" i="2"/>
  <c r="AG583" i="2"/>
  <c r="AG274" i="2"/>
  <c r="AG500" i="2"/>
  <c r="AG414" i="2"/>
  <c r="AG312" i="2"/>
  <c r="AG115" i="2"/>
  <c r="AG492" i="2"/>
  <c r="AG494" i="2"/>
  <c r="AG208" i="2"/>
  <c r="AG331" i="2"/>
  <c r="AG270" i="2"/>
  <c r="AG509" i="2"/>
  <c r="AG411" i="2"/>
  <c r="AG184" i="2"/>
  <c r="AG488" i="2"/>
  <c r="AG264" i="2"/>
  <c r="AG336" i="2"/>
  <c r="AG313" i="2"/>
  <c r="AG257" i="2"/>
  <c r="AG352" i="2"/>
  <c r="AG448" i="2"/>
  <c r="AG114" i="2"/>
  <c r="AG367" i="2"/>
  <c r="AG546" i="2"/>
  <c r="AG176" i="2"/>
  <c r="AG398" i="2"/>
  <c r="AG186" i="2"/>
  <c r="AG362" i="2"/>
  <c r="AG123" i="2"/>
  <c r="AG192" i="2"/>
  <c r="AG65" i="2"/>
  <c r="AG645" i="2"/>
  <c r="AG281" i="2"/>
  <c r="AG483" i="2"/>
  <c r="AG174" i="2"/>
  <c r="AG471" i="2"/>
  <c r="AG349" i="2"/>
  <c r="AG58" i="2"/>
  <c r="AG49" i="2"/>
  <c r="AG172" i="2"/>
  <c r="AG558" i="2"/>
  <c r="AG339" i="2"/>
  <c r="AG243" i="2"/>
  <c r="AG426" i="2"/>
  <c r="AG296" i="2"/>
  <c r="AG127" i="2"/>
  <c r="AG89" i="2"/>
  <c r="AG433" i="2"/>
  <c r="AG307" i="2"/>
  <c r="AG655" i="2"/>
  <c r="AG346" i="2"/>
  <c r="AG117" i="2"/>
  <c r="AG222" i="2"/>
  <c r="AG408" i="2"/>
  <c r="AG357" i="2"/>
  <c r="AG683" i="2"/>
  <c r="AG135" i="2"/>
  <c r="AG34" i="2"/>
  <c r="AG315" i="2"/>
  <c r="AG9" i="2"/>
  <c r="AG496" i="2"/>
  <c r="AG682" i="2"/>
  <c r="AG453" i="2"/>
  <c r="AG53" i="2"/>
  <c r="AG382" i="2"/>
  <c r="AG47" i="2"/>
  <c r="AG353" i="2"/>
  <c r="AG280" i="2"/>
  <c r="AG728" i="2"/>
  <c r="AG14" i="2"/>
  <c r="AG69" i="2"/>
  <c r="AG348" i="2"/>
  <c r="AG223" i="2"/>
  <c r="AG63" i="2"/>
  <c r="AG564" i="2"/>
  <c r="AG344" i="2"/>
  <c r="AG640" i="2"/>
  <c r="AG234" i="2"/>
  <c r="AG171" i="2"/>
  <c r="AG317" i="2"/>
  <c r="AG460" i="2"/>
  <c r="AG118" i="2"/>
  <c r="AG476" i="2"/>
  <c r="AG17" i="2"/>
  <c r="AG493" i="2"/>
  <c r="AG327" i="2"/>
  <c r="AG157" i="2"/>
  <c r="AG377" i="2"/>
  <c r="AG630" i="2"/>
  <c r="AG387" i="2"/>
  <c r="AG249" i="2"/>
  <c r="AG659" i="2"/>
  <c r="AG699" i="2"/>
  <c r="AG373" i="2"/>
  <c r="AG384" i="2"/>
  <c r="AG204" i="2"/>
  <c r="AG322" i="2"/>
  <c r="AG16" i="2"/>
  <c r="AG413" i="2"/>
  <c r="AG581" i="2"/>
  <c r="AG468" i="2"/>
  <c r="AG552" i="2"/>
  <c r="AG150" i="2"/>
  <c r="AG24" i="2"/>
  <c r="AG227" i="2"/>
  <c r="AG169" i="2"/>
  <c r="AG692" i="2"/>
  <c r="AG29" i="2"/>
  <c r="AG194" i="2"/>
  <c r="AG436" i="2"/>
  <c r="AG730" i="2"/>
  <c r="AG441" i="2"/>
  <c r="AG533" i="2"/>
  <c r="AG177" i="2"/>
  <c r="AG512" i="2"/>
  <c r="AG480" i="2"/>
  <c r="AG236" i="2"/>
  <c r="AG215" i="2"/>
  <c r="AG394" i="2"/>
  <c r="AG291" i="2"/>
  <c r="AG566" i="2"/>
  <c r="AG455" i="2"/>
  <c r="AG541" i="2"/>
  <c r="AG516" i="2"/>
  <c r="AG221" i="2"/>
  <c r="AG82" i="2"/>
  <c r="AG554" i="2"/>
  <c r="AG182" i="2"/>
  <c r="AG627" i="2"/>
  <c r="AG579" i="2"/>
  <c r="AG553" i="2"/>
  <c r="AG675" i="2"/>
  <c r="AG302" i="2"/>
  <c r="AG666" i="2"/>
  <c r="AG409" i="2"/>
  <c r="AG622" i="2"/>
  <c r="AG437" i="2"/>
  <c r="AG86" i="2"/>
  <c r="AG200" i="2"/>
  <c r="AG32" i="2"/>
  <c r="AG708" i="2"/>
  <c r="AG4" i="2"/>
  <c r="AG196" i="2"/>
  <c r="AG470" i="2"/>
  <c r="AG209" i="2"/>
  <c r="AG142" i="2"/>
  <c r="AG328" i="2"/>
  <c r="AG704" i="2"/>
  <c r="AG68" i="2"/>
  <c r="AG600" i="2"/>
  <c r="AG593" i="2"/>
  <c r="AG570" i="2"/>
  <c r="AG425" i="2"/>
  <c r="AG358" i="2"/>
  <c r="AG451" i="2"/>
  <c r="AG57" i="2"/>
  <c r="AG684" i="2"/>
  <c r="AG279" i="2"/>
  <c r="AG654" i="2"/>
  <c r="AG439" i="2"/>
  <c r="AG495" i="2"/>
  <c r="AG415" i="2"/>
  <c r="AG301" i="2"/>
  <c r="AG688" i="2"/>
  <c r="AG625" i="2"/>
  <c r="AG438" i="2"/>
  <c r="AG93" i="2"/>
  <c r="AG277" i="2"/>
  <c r="AG71" i="2"/>
  <c r="AG60" i="2"/>
  <c r="AG146" i="2"/>
  <c r="AG213" i="2"/>
  <c r="AG524" i="2"/>
  <c r="AG228" i="2"/>
  <c r="AG323" i="2"/>
  <c r="AG606" i="2"/>
  <c r="AG74" i="2"/>
  <c r="AG283" i="2"/>
  <c r="AG97" i="2"/>
  <c r="AG578" i="2"/>
  <c r="AG155" i="2"/>
  <c r="AG406" i="2"/>
  <c r="AG5" i="2"/>
  <c r="AG147" i="2"/>
  <c r="AG355" i="2"/>
  <c r="AG35" i="2"/>
  <c r="AG532" i="2"/>
  <c r="AG535" i="2"/>
  <c r="AG288" i="2"/>
  <c r="AG668" i="2"/>
  <c r="AG30" i="2"/>
  <c r="AG87" i="2"/>
  <c r="AG428" i="2"/>
  <c r="AG44" i="2"/>
  <c r="AG417" i="2"/>
  <c r="AG347" i="2"/>
  <c r="AG185" i="2"/>
  <c r="AG308" i="2"/>
  <c r="AG563" i="2"/>
  <c r="AG420" i="2"/>
  <c r="AG608" i="2"/>
  <c r="AG391" i="2"/>
  <c r="AG109" i="2"/>
  <c r="AG130" i="2"/>
  <c r="AG567" i="2"/>
  <c r="AG621" i="2"/>
  <c r="AG48" i="2"/>
  <c r="AG332" i="2"/>
  <c r="AG467" i="2"/>
  <c r="AG652" i="2"/>
  <c r="AG389" i="2"/>
  <c r="AG711" i="2"/>
  <c r="AG716" i="2"/>
  <c r="AG486" i="2"/>
  <c r="AG582" i="2"/>
  <c r="AG538" i="2"/>
  <c r="AG614" i="2"/>
  <c r="AG410" i="2"/>
  <c r="AG55" i="2"/>
  <c r="AG412" i="2"/>
  <c r="AG491" i="2"/>
  <c r="AG473" i="2"/>
  <c r="AG246" i="2"/>
  <c r="AG19" i="2"/>
  <c r="AG59" i="2"/>
  <c r="AG261" i="2"/>
  <c r="AG23" i="2"/>
  <c r="AG456" i="2"/>
  <c r="AG121" i="2"/>
  <c r="AG350" i="2"/>
  <c r="AG390" i="2"/>
  <c r="AG489" i="2"/>
  <c r="AG499" i="2"/>
  <c r="AG154" i="2"/>
  <c r="AG734" i="2"/>
  <c r="AG202" i="2"/>
  <c r="AG338" i="2"/>
  <c r="AG559" i="2"/>
  <c r="AG444" i="2"/>
  <c r="AG226" i="2"/>
  <c r="AG531" i="2"/>
  <c r="AG403" i="2"/>
  <c r="AG3" i="2"/>
  <c r="AG143" i="2"/>
  <c r="AG54" i="2"/>
  <c r="AG440" i="2"/>
  <c r="AG95" i="2"/>
  <c r="AG207" i="2"/>
  <c r="AG452" i="2"/>
  <c r="AG212" i="2"/>
  <c r="AG152" i="2"/>
  <c r="AG610" i="2"/>
  <c r="AG534" i="2"/>
  <c r="AG138" i="2"/>
  <c r="AG363" i="2"/>
  <c r="AG188" i="2"/>
  <c r="AG128" i="2"/>
  <c r="AG216" i="2"/>
  <c r="AG90" i="2"/>
  <c r="AG517" i="2"/>
  <c r="AG211" i="2"/>
  <c r="AG681" i="2"/>
  <c r="AG306" i="2"/>
  <c r="AG225" i="2"/>
  <c r="AG573" i="2"/>
  <c r="AG615" i="2"/>
  <c r="AG450" i="2"/>
  <c r="AG99" i="2"/>
  <c r="AG137" i="2"/>
  <c r="AG396" i="2"/>
  <c r="AG345" i="2"/>
  <c r="AG108" i="2"/>
  <c r="AG239" i="2"/>
  <c r="AG195" i="2"/>
  <c r="AG399" i="2"/>
  <c r="AG342" i="2"/>
  <c r="AG300" i="2"/>
  <c r="AG56" i="2"/>
  <c r="AG235" i="2"/>
  <c r="AG198" i="2"/>
  <c r="AG557" i="2"/>
  <c r="AG287" i="2"/>
  <c r="AG64" i="2"/>
  <c r="AG62" i="2"/>
  <c r="AG633" i="2"/>
  <c r="AG368" i="2"/>
  <c r="AG519" i="2"/>
  <c r="AG604" i="2"/>
  <c r="AG36" i="2"/>
  <c r="AG545" i="2"/>
  <c r="AG75" i="2"/>
  <c r="AG262" i="2"/>
  <c r="AG685" i="2"/>
  <c r="AG131" i="2"/>
  <c r="AG292" i="2"/>
  <c r="AG151" i="2"/>
  <c r="AG22" i="2"/>
  <c r="AG402" i="2"/>
  <c r="AG122" i="2"/>
  <c r="AG267" i="2"/>
  <c r="AG119" i="2"/>
  <c r="AG386" i="2"/>
  <c r="AG371" i="2"/>
  <c r="AG543" i="2"/>
  <c r="AG189" i="2"/>
  <c r="AG160" i="2"/>
  <c r="AG50" i="2"/>
  <c r="AG10" i="2"/>
  <c r="AG335" i="2"/>
  <c r="AG84" i="2"/>
  <c r="AG395" i="2"/>
  <c r="AG72" i="2"/>
  <c r="AG616" i="2"/>
  <c r="AG100" i="2"/>
  <c r="AG38" i="2"/>
  <c r="AG459" i="2"/>
  <c r="AG242" i="2"/>
  <c r="AG690" i="2"/>
  <c r="AG166" i="2"/>
  <c r="AG663" i="2"/>
  <c r="AG258" i="2"/>
  <c r="AG180" i="2"/>
  <c r="AG2" i="2"/>
  <c r="AG136" i="2"/>
  <c r="AG407" i="2"/>
  <c r="AG589" i="2"/>
  <c r="AG588" i="2"/>
  <c r="AG205" i="2"/>
  <c r="AG61" i="2"/>
  <c r="AG369" i="2"/>
  <c r="AG709" i="2"/>
  <c r="AG430" i="2"/>
  <c r="AG148" i="2"/>
  <c r="AG37" i="2"/>
  <c r="AG27" i="2"/>
  <c r="AG39" i="2"/>
  <c r="AG163" i="2"/>
  <c r="AG8" i="2"/>
  <c r="AG164" i="2"/>
  <c r="AG218" i="2"/>
  <c r="AG735" i="2"/>
  <c r="AG178" i="2"/>
  <c r="AG133" i="2"/>
  <c r="AG401" i="2"/>
  <c r="AG601" i="2"/>
  <c r="AG46" i="2"/>
  <c r="AG419" i="2"/>
  <c r="AG94" i="2"/>
  <c r="AG13" i="2"/>
  <c r="AG510" i="2"/>
  <c r="AG562" i="2"/>
  <c r="AG139" i="2"/>
  <c r="AG522" i="2"/>
  <c r="AG618" i="2"/>
  <c r="AG676" i="2"/>
  <c r="AG45" i="2"/>
  <c r="AG333" i="2"/>
  <c r="AG203" i="2"/>
  <c r="AG340" i="2"/>
  <c r="AG623" i="2"/>
  <c r="AG715" i="2"/>
  <c r="AG427" i="2"/>
  <c r="AG28" i="2"/>
  <c r="AG162" i="2"/>
  <c r="AG378" i="2"/>
  <c r="AG316" i="2"/>
  <c r="AG324" i="2"/>
  <c r="AG651" i="2"/>
  <c r="AG643" i="2"/>
  <c r="AG12" i="2"/>
  <c r="AG260" i="2"/>
  <c r="AG105" i="2"/>
  <c r="AG170" i="2"/>
  <c r="AG514" i="2"/>
  <c r="AG660" i="2"/>
  <c r="AG187" i="2"/>
  <c r="AG617" i="2"/>
  <c r="AG18" i="2"/>
  <c r="AG240" i="2"/>
  <c r="AG479" i="2"/>
  <c r="AG230" i="2"/>
  <c r="AG33" i="2"/>
  <c r="AG229" i="2"/>
  <c r="AG429" i="2"/>
  <c r="AG220" i="2"/>
  <c r="AG432" i="2"/>
  <c r="AG547" i="2"/>
  <c r="AG605" i="2"/>
  <c r="AG612" i="2"/>
  <c r="AG511" i="2"/>
  <c r="AG337" i="2"/>
  <c r="AG502" i="2"/>
  <c r="AG15" i="2"/>
  <c r="AG233" i="2"/>
  <c r="AG381" i="2"/>
  <c r="AG199" i="2"/>
  <c r="AG289" i="2"/>
  <c r="AG725" i="2"/>
  <c r="AG624" i="2"/>
  <c r="AG197" i="2"/>
  <c r="AG247" i="2"/>
  <c r="AG650" i="2"/>
  <c r="AG705" i="2"/>
  <c r="AG7" i="2"/>
  <c r="AG111" i="2"/>
  <c r="AG282" i="2"/>
  <c r="AG6" i="2"/>
  <c r="AG575" i="2"/>
  <c r="AG478" i="2"/>
  <c r="AG113" i="2"/>
  <c r="AG504" i="2"/>
  <c r="AG481" i="2"/>
  <c r="AG145" i="2"/>
  <c r="AG241" i="2"/>
  <c r="AG647" i="2"/>
  <c r="AG25" i="2"/>
  <c r="AG572" i="2"/>
  <c r="AG168" i="2"/>
  <c r="AG445" i="2"/>
  <c r="AG629" i="2"/>
  <c r="AG244" i="2"/>
  <c r="AG506" i="2"/>
  <c r="AG98" i="2"/>
  <c r="AG11" i="2"/>
  <c r="AG153" i="2"/>
  <c r="AG505" i="2"/>
  <c r="AG159" i="2"/>
  <c r="AG658" i="2"/>
  <c r="AG102" i="2"/>
  <c r="AG636" i="2"/>
  <c r="AG457" i="2"/>
  <c r="AG585" i="2"/>
  <c r="AG677" i="2"/>
  <c r="AG165" i="2"/>
  <c r="AG721" i="2"/>
  <c r="AG78" i="2"/>
  <c r="AG431" i="2"/>
  <c r="AG584" i="2"/>
  <c r="AG96" i="2"/>
  <c r="AG642" i="2"/>
  <c r="AG206" i="2"/>
  <c r="AG698" i="2"/>
  <c r="AG293" i="2"/>
  <c r="AG727" i="2"/>
  <c r="AG539" i="2"/>
  <c r="AG325" i="2"/>
  <c r="AG329" i="2"/>
  <c r="AG376" i="2"/>
  <c r="AG351" i="2"/>
  <c r="AG525" i="2"/>
  <c r="AG132" i="2"/>
  <c r="AG304" i="2"/>
  <c r="AG364" i="2"/>
  <c r="AG254" i="2"/>
  <c r="AG507" i="2"/>
  <c r="AG498" i="2"/>
  <c r="AG112" i="2"/>
  <c r="AG21" i="2"/>
  <c r="AG366" i="2"/>
  <c r="AG26" i="2"/>
  <c r="AG42" i="2"/>
  <c r="AG314" i="2"/>
  <c r="AG653" i="2"/>
  <c r="AG31" i="2"/>
  <c r="AG372" i="2"/>
  <c r="AG383" i="2"/>
  <c r="AG724" i="2"/>
  <c r="AG51" i="2"/>
  <c r="AG586" i="2"/>
  <c r="AG556" i="2"/>
  <c r="AG156" i="2"/>
  <c r="AG319" i="2"/>
  <c r="AG298" i="2"/>
  <c r="AG628" i="2"/>
  <c r="AG574" i="2"/>
  <c r="AG591" i="2"/>
  <c r="AG568" i="2"/>
  <c r="AG464" i="2"/>
  <c r="AG719" i="2"/>
  <c r="AG259" i="2"/>
  <c r="AG88" i="2"/>
  <c r="AG76" i="2"/>
  <c r="AG603" i="2"/>
  <c r="AG388" i="2"/>
  <c r="AG175" i="2"/>
  <c r="AG290" i="2"/>
  <c r="AG101" i="2"/>
  <c r="AG193" i="2"/>
  <c r="AG484" i="2"/>
  <c r="AG80" i="2"/>
  <c r="AG303" i="2"/>
  <c r="AG311" i="2"/>
  <c r="AG542" i="2"/>
  <c r="AG597" i="2"/>
  <c r="AG694" i="2"/>
  <c r="AG458" i="2"/>
  <c r="AG474" i="2"/>
  <c r="AG380" i="2"/>
  <c r="AG697" i="2"/>
  <c r="AG587" i="2"/>
  <c r="AG701" i="2"/>
  <c r="AG321" i="2"/>
  <c r="AG482" i="2"/>
  <c r="AG83" i="2"/>
  <c r="AG550" i="2"/>
  <c r="AG248" i="2"/>
  <c r="AG569" i="2"/>
  <c r="AG487" i="2"/>
  <c r="AG392" i="2"/>
  <c r="AG214" i="2"/>
  <c r="AG469" i="2"/>
  <c r="AG594" i="2"/>
  <c r="AG580" i="2"/>
  <c r="AG472" i="2"/>
  <c r="AG736" i="2"/>
  <c r="AG607" i="2"/>
  <c r="AG219" i="2"/>
  <c r="AG116" i="2"/>
  <c r="AG266" i="2"/>
  <c r="AG723" i="2"/>
  <c r="AG43" i="2"/>
  <c r="AG191" i="2"/>
  <c r="AG126" i="2"/>
  <c r="AG461" i="2"/>
  <c r="AG341" i="2"/>
  <c r="AG613" i="2"/>
  <c r="AG462" i="2"/>
  <c r="AG330" i="2"/>
  <c r="AG190" i="2"/>
  <c r="AG104" i="2"/>
  <c r="AG508" i="2"/>
  <c r="AG635" i="2"/>
  <c r="AG103" i="2"/>
  <c r="AG571" i="2"/>
  <c r="AG551" i="2"/>
  <c r="AG515" i="2"/>
  <c r="AG120" i="2"/>
  <c r="AG649" i="2"/>
  <c r="AG343" i="2"/>
  <c r="AG379" i="2"/>
  <c r="AG446" i="2"/>
  <c r="AG466" i="2"/>
  <c r="AG670" i="2"/>
  <c r="AG421" i="2"/>
  <c r="AG265" i="2"/>
  <c r="AG673" i="2"/>
  <c r="AG92" i="2"/>
  <c r="AG158" i="2"/>
  <c r="AG714" i="2"/>
  <c r="AG577" i="2"/>
  <c r="AG81" i="2"/>
  <c r="AG85" i="2"/>
  <c r="AG125" i="2"/>
  <c r="AG284" i="2"/>
  <c r="AG41" i="2"/>
  <c r="AG544" i="2"/>
  <c r="AG549" i="2"/>
  <c r="AG79" i="2"/>
  <c r="AG250" i="2"/>
  <c r="AG626" i="2"/>
  <c r="AG310" i="2"/>
  <c r="AG256" i="2"/>
  <c r="AG520" i="2"/>
  <c r="AG268" i="2"/>
  <c r="AG400" i="2"/>
  <c r="AG561" i="2"/>
  <c r="AG67" i="2"/>
  <c r="AG639" i="2"/>
  <c r="AG638" i="2"/>
  <c r="AG632" i="2"/>
  <c r="AG648" i="2"/>
  <c r="AG528" i="2"/>
  <c r="AG687" i="2"/>
  <c r="AG140" i="2"/>
  <c r="AG210" i="2"/>
  <c r="AG294" i="2"/>
  <c r="AG309" i="2"/>
  <c r="AG435" i="2"/>
  <c r="AG237" i="2"/>
  <c r="AG706" i="2"/>
  <c r="AG66" i="2"/>
  <c r="AG183" i="2"/>
  <c r="AG404" i="2"/>
  <c r="AG374" i="2"/>
  <c r="AG231" i="2"/>
  <c r="AG703" i="2"/>
  <c r="AG609" i="2"/>
  <c r="AG91" i="2"/>
  <c r="AG529" i="2"/>
  <c r="AG720" i="2"/>
  <c r="AG691" i="2"/>
  <c r="AG565" i="2"/>
  <c r="AG161" i="2"/>
  <c r="AG269" i="2"/>
  <c r="AG285" i="2"/>
  <c r="AG255" i="2"/>
  <c r="AG657" i="2"/>
  <c r="AG576" i="2"/>
  <c r="AG611" i="2"/>
  <c r="AG238" i="2"/>
  <c r="AG106" i="2"/>
  <c r="AG521" i="2"/>
  <c r="AG536" i="2"/>
  <c r="AG124" i="2"/>
  <c r="AG738" i="2"/>
  <c r="AG713" i="2"/>
  <c r="AG273" i="2"/>
  <c r="AG503" i="2"/>
  <c r="AG299" i="2"/>
  <c r="AG263" i="2"/>
  <c r="AG737" i="2"/>
  <c r="AG356" i="2"/>
  <c r="AG560" i="2"/>
  <c r="AG693" i="2"/>
  <c r="AG443" i="2"/>
  <c r="AG523" i="2"/>
  <c r="AG181" i="2"/>
  <c r="AG107" i="2"/>
  <c r="AG465" i="2"/>
  <c r="AG518" i="2"/>
  <c r="AG497" i="2"/>
  <c r="AG732" i="2"/>
  <c r="AG678" i="2"/>
  <c r="AG631" i="2"/>
  <c r="AG707" i="2"/>
  <c r="AG416" i="2"/>
  <c r="AG702" i="2"/>
  <c r="AG141" i="2"/>
  <c r="AG73" i="2"/>
  <c r="AG490" i="2"/>
  <c r="AG271" i="2"/>
  <c r="AG375" i="2"/>
  <c r="AG447" i="2"/>
  <c r="AG548" i="2"/>
  <c r="AG295" i="2"/>
  <c r="AG224" i="2"/>
  <c r="AG77" i="2"/>
  <c r="AG320" i="2"/>
  <c r="AG252" i="2"/>
  <c r="AG253" i="2"/>
  <c r="AG537" i="2"/>
  <c r="AG278" i="2"/>
  <c r="AG634" i="2"/>
  <c r="AG592" i="2"/>
  <c r="AG424" i="2"/>
  <c r="AG326" i="2"/>
  <c r="AG442" i="2"/>
  <c r="AG305" i="2"/>
  <c r="AG370" i="2"/>
  <c r="AG217" i="2"/>
  <c r="AG422" i="2"/>
  <c r="AG598" i="2"/>
  <c r="AG717" i="2"/>
  <c r="AG602" i="2"/>
  <c r="AG179" i="2"/>
  <c r="AG275" i="2"/>
  <c r="AG354" i="2"/>
  <c r="AG599" i="2"/>
  <c r="AG686" i="2"/>
  <c r="AG527" i="2"/>
  <c r="AG669" i="2"/>
  <c r="AG674" i="2"/>
  <c r="AG251" i="2"/>
  <c r="AG513" i="2"/>
  <c r="AG646" i="2"/>
  <c r="AG365" i="2"/>
  <c r="AG671" i="2"/>
  <c r="AG276" i="2"/>
  <c r="AG664" i="2"/>
  <c r="AG656" i="2"/>
  <c r="AG619" i="2"/>
  <c r="AG667" i="2"/>
  <c r="AG477" i="2"/>
  <c r="AG530" i="2"/>
  <c r="AG695" i="2"/>
  <c r="AG665" i="2"/>
  <c r="AG454" i="2"/>
  <c r="AG733" i="2"/>
  <c r="AG680" i="2"/>
  <c r="AG700" i="2"/>
  <c r="AG672" i="2"/>
  <c r="AG689" i="2"/>
  <c r="AG696" i="2"/>
  <c r="AG731" i="2"/>
  <c r="AG729" i="2"/>
  <c r="AG710" i="2"/>
  <c r="AG726" i="2"/>
  <c r="AG641" i="2"/>
  <c r="AG637" i="2"/>
  <c r="AG718" i="2"/>
  <c r="AF662" i="2"/>
  <c r="AF526" i="2"/>
  <c r="AF501" i="2"/>
  <c r="AF110" i="2"/>
  <c r="AF297" i="2"/>
  <c r="AF397" i="2"/>
  <c r="AF318" i="2"/>
  <c r="AF359" i="2"/>
  <c r="AF620" i="2"/>
  <c r="AF485" i="2"/>
  <c r="AF201" i="2"/>
  <c r="AF334" i="2"/>
  <c r="AF167" i="2"/>
  <c r="AF661" i="2"/>
  <c r="AF144" i="2"/>
  <c r="AF463" i="2"/>
  <c r="AF596" i="2"/>
  <c r="AF52" i="2"/>
  <c r="AF644" i="2"/>
  <c r="AF405" i="2"/>
  <c r="AF449" i="2"/>
  <c r="AF393" i="2"/>
  <c r="AF245" i="2"/>
  <c r="AF385" i="2"/>
  <c r="AF70" i="2"/>
  <c r="AF555" i="2"/>
  <c r="AF286" i="2"/>
  <c r="AF590" i="2"/>
  <c r="AF134" i="2"/>
  <c r="AF595" i="2"/>
  <c r="AF360" i="2"/>
  <c r="AF712" i="2"/>
  <c r="AF129" i="2"/>
  <c r="AF418" i="2"/>
  <c r="AF722" i="2"/>
  <c r="AF361" i="2"/>
  <c r="AF20" i="2"/>
  <c r="AF149" i="2"/>
  <c r="AF272" i="2"/>
  <c r="AF679" i="2"/>
  <c r="AF40" i="2"/>
  <c r="AF423" i="2"/>
  <c r="AF540" i="2"/>
  <c r="AF475" i="2"/>
  <c r="AF173" i="2"/>
  <c r="AF434" i="2"/>
  <c r="AF232" i="2"/>
  <c r="AF583" i="2"/>
  <c r="AF274" i="2"/>
  <c r="AF500" i="2"/>
  <c r="AF414" i="2"/>
  <c r="AF312" i="2"/>
  <c r="AF115" i="2"/>
  <c r="AF492" i="2"/>
  <c r="AF494" i="2"/>
  <c r="AF208" i="2"/>
  <c r="AF331" i="2"/>
  <c r="AF270" i="2"/>
  <c r="AF509" i="2"/>
  <c r="AF411" i="2"/>
  <c r="AF184" i="2"/>
  <c r="AF488" i="2"/>
  <c r="AF264" i="2"/>
  <c r="AF336" i="2"/>
  <c r="AF313" i="2"/>
  <c r="AF257" i="2"/>
  <c r="AF352" i="2"/>
  <c r="AF448" i="2"/>
  <c r="AF114" i="2"/>
  <c r="AF367" i="2"/>
  <c r="AF546" i="2"/>
  <c r="AF176" i="2"/>
  <c r="AF398" i="2"/>
  <c r="AF186" i="2"/>
  <c r="AF362" i="2"/>
  <c r="AF123" i="2"/>
  <c r="AF192" i="2"/>
  <c r="AF65" i="2"/>
  <c r="AF645" i="2"/>
  <c r="AF281" i="2"/>
  <c r="AF483" i="2"/>
  <c r="AF174" i="2"/>
  <c r="AF471" i="2"/>
  <c r="AF349" i="2"/>
  <c r="AF58" i="2"/>
  <c r="AF49" i="2"/>
  <c r="AF172" i="2"/>
  <c r="AF558" i="2"/>
  <c r="AF339" i="2"/>
  <c r="AF243" i="2"/>
  <c r="AF426" i="2"/>
  <c r="AF296" i="2"/>
  <c r="AF127" i="2"/>
  <c r="AF89" i="2"/>
  <c r="AF433" i="2"/>
  <c r="AF307" i="2"/>
  <c r="AF655" i="2"/>
  <c r="AF346" i="2"/>
  <c r="AF117" i="2"/>
  <c r="AF222" i="2"/>
  <c r="AF408" i="2"/>
  <c r="AF357" i="2"/>
  <c r="AF683" i="2"/>
  <c r="AF135" i="2"/>
  <c r="AF34" i="2"/>
  <c r="AF315" i="2"/>
  <c r="AF9" i="2"/>
  <c r="AF496" i="2"/>
  <c r="AF682" i="2"/>
  <c r="AF453" i="2"/>
  <c r="AF53" i="2"/>
  <c r="AF382" i="2"/>
  <c r="AF47" i="2"/>
  <c r="AF353" i="2"/>
  <c r="AF280" i="2"/>
  <c r="AF728" i="2"/>
  <c r="AF14" i="2"/>
  <c r="AF69" i="2"/>
  <c r="AF348" i="2"/>
  <c r="AF223" i="2"/>
  <c r="AF63" i="2"/>
  <c r="AF564" i="2"/>
  <c r="AF344" i="2"/>
  <c r="AF640" i="2"/>
  <c r="AF234" i="2"/>
  <c r="AF171" i="2"/>
  <c r="AF317" i="2"/>
  <c r="AF460" i="2"/>
  <c r="AF118" i="2"/>
  <c r="AF476" i="2"/>
  <c r="AF17" i="2"/>
  <c r="AF493" i="2"/>
  <c r="AF327" i="2"/>
  <c r="AF157" i="2"/>
  <c r="AF377" i="2"/>
  <c r="AF630" i="2"/>
  <c r="AF387" i="2"/>
  <c r="AF249" i="2"/>
  <c r="AF659" i="2"/>
  <c r="AF699" i="2"/>
  <c r="AF373" i="2"/>
  <c r="AF384" i="2"/>
  <c r="AF204" i="2"/>
  <c r="AF322" i="2"/>
  <c r="AF16" i="2"/>
  <c r="AF413" i="2"/>
  <c r="AF581" i="2"/>
  <c r="AF468" i="2"/>
  <c r="AF552" i="2"/>
  <c r="AF150" i="2"/>
  <c r="AF24" i="2"/>
  <c r="AF227" i="2"/>
  <c r="AF169" i="2"/>
  <c r="AF692" i="2"/>
  <c r="AF29" i="2"/>
  <c r="AF194" i="2"/>
  <c r="AF436" i="2"/>
  <c r="AF730" i="2"/>
  <c r="AF441" i="2"/>
  <c r="AF533" i="2"/>
  <c r="AF177" i="2"/>
  <c r="AF512" i="2"/>
  <c r="AF480" i="2"/>
  <c r="AF236" i="2"/>
  <c r="AF215" i="2"/>
  <c r="AF394" i="2"/>
  <c r="AF291" i="2"/>
  <c r="AF566" i="2"/>
  <c r="AF455" i="2"/>
  <c r="AF541" i="2"/>
  <c r="AF516" i="2"/>
  <c r="AF221" i="2"/>
  <c r="AF82" i="2"/>
  <c r="AF554" i="2"/>
  <c r="AF182" i="2"/>
  <c r="AF627" i="2"/>
  <c r="AF579" i="2"/>
  <c r="AF553" i="2"/>
  <c r="AF675" i="2"/>
  <c r="AF302" i="2"/>
  <c r="AF666" i="2"/>
  <c r="AF409" i="2"/>
  <c r="AF622" i="2"/>
  <c r="AF437" i="2"/>
  <c r="AF86" i="2"/>
  <c r="AF200" i="2"/>
  <c r="AF32" i="2"/>
  <c r="AF708" i="2"/>
  <c r="AF4" i="2"/>
  <c r="AF196" i="2"/>
  <c r="AF470" i="2"/>
  <c r="AF209" i="2"/>
  <c r="AF142" i="2"/>
  <c r="AF328" i="2"/>
  <c r="AF704" i="2"/>
  <c r="AF68" i="2"/>
  <c r="AF600" i="2"/>
  <c r="AF593" i="2"/>
  <c r="AF570" i="2"/>
  <c r="AF425" i="2"/>
  <c r="AF358" i="2"/>
  <c r="AF451" i="2"/>
  <c r="AF57" i="2"/>
  <c r="AF684" i="2"/>
  <c r="AF279" i="2"/>
  <c r="AF654" i="2"/>
  <c r="AF439" i="2"/>
  <c r="AF495" i="2"/>
  <c r="AF415" i="2"/>
  <c r="AF301" i="2"/>
  <c r="AF688" i="2"/>
  <c r="AF625" i="2"/>
  <c r="AF438" i="2"/>
  <c r="AF93" i="2"/>
  <c r="AF277" i="2"/>
  <c r="AF71" i="2"/>
  <c r="AF60" i="2"/>
  <c r="AF146" i="2"/>
  <c r="AF213" i="2"/>
  <c r="AF524" i="2"/>
  <c r="AF228" i="2"/>
  <c r="AF323" i="2"/>
  <c r="AF606" i="2"/>
  <c r="AF74" i="2"/>
  <c r="AF283" i="2"/>
  <c r="AF97" i="2"/>
  <c r="AF578" i="2"/>
  <c r="AF155" i="2"/>
  <c r="AF406" i="2"/>
  <c r="AF5" i="2"/>
  <c r="AF147" i="2"/>
  <c r="AF355" i="2"/>
  <c r="AF35" i="2"/>
  <c r="AF532" i="2"/>
  <c r="AF535" i="2"/>
  <c r="AF288" i="2"/>
  <c r="AF668" i="2"/>
  <c r="AF30" i="2"/>
  <c r="AF87" i="2"/>
  <c r="AF428" i="2"/>
  <c r="AF44" i="2"/>
  <c r="AF417" i="2"/>
  <c r="AF347" i="2"/>
  <c r="AF185" i="2"/>
  <c r="AF308" i="2"/>
  <c r="AF563" i="2"/>
  <c r="AF420" i="2"/>
  <c r="AF608" i="2"/>
  <c r="AF391" i="2"/>
  <c r="AF109" i="2"/>
  <c r="AF130" i="2"/>
  <c r="AF567" i="2"/>
  <c r="AF621" i="2"/>
  <c r="AF48" i="2"/>
  <c r="AF332" i="2"/>
  <c r="AF467" i="2"/>
  <c r="AF652" i="2"/>
  <c r="AF389" i="2"/>
  <c r="AF711" i="2"/>
  <c r="AF716" i="2"/>
  <c r="AF486" i="2"/>
  <c r="AF582" i="2"/>
  <c r="AF538" i="2"/>
  <c r="AF614" i="2"/>
  <c r="AF410" i="2"/>
  <c r="AF55" i="2"/>
  <c r="AF412" i="2"/>
  <c r="AF491" i="2"/>
  <c r="AF473" i="2"/>
  <c r="AF246" i="2"/>
  <c r="AF19" i="2"/>
  <c r="AF59" i="2"/>
  <c r="AF261" i="2"/>
  <c r="AF23" i="2"/>
  <c r="AF456" i="2"/>
  <c r="AF121" i="2"/>
  <c r="AF350" i="2"/>
  <c r="AF390" i="2"/>
  <c r="AF489" i="2"/>
  <c r="AF499" i="2"/>
  <c r="AF154" i="2"/>
  <c r="AF734" i="2"/>
  <c r="AF202" i="2"/>
  <c r="AF338" i="2"/>
  <c r="AF559" i="2"/>
  <c r="AF444" i="2"/>
  <c r="AF226" i="2"/>
  <c r="AF531" i="2"/>
  <c r="AF403" i="2"/>
  <c r="AF3" i="2"/>
  <c r="AF143" i="2"/>
  <c r="AF54" i="2"/>
  <c r="AF440" i="2"/>
  <c r="AF95" i="2"/>
  <c r="AF207" i="2"/>
  <c r="AF452" i="2"/>
  <c r="AF212" i="2"/>
  <c r="AF152" i="2"/>
  <c r="AF610" i="2"/>
  <c r="AF534" i="2"/>
  <c r="AF138" i="2"/>
  <c r="AF363" i="2"/>
  <c r="AF188" i="2"/>
  <c r="AF128" i="2"/>
  <c r="AF216" i="2"/>
  <c r="AF90" i="2"/>
  <c r="AF517" i="2"/>
  <c r="AF211" i="2"/>
  <c r="AF681" i="2"/>
  <c r="AF306" i="2"/>
  <c r="AF225" i="2"/>
  <c r="AF573" i="2"/>
  <c r="AF615" i="2"/>
  <c r="AF450" i="2"/>
  <c r="AF99" i="2"/>
  <c r="AF137" i="2"/>
  <c r="AF396" i="2"/>
  <c r="AF345" i="2"/>
  <c r="AF108" i="2"/>
  <c r="AF239" i="2"/>
  <c r="AF195" i="2"/>
  <c r="AF399" i="2"/>
  <c r="AF342" i="2"/>
  <c r="AF300" i="2"/>
  <c r="AF56" i="2"/>
  <c r="AF235" i="2"/>
  <c r="AF198" i="2"/>
  <c r="AF557" i="2"/>
  <c r="AF287" i="2"/>
  <c r="AF64" i="2"/>
  <c r="AF62" i="2"/>
  <c r="AF633" i="2"/>
  <c r="AF368" i="2"/>
  <c r="AF519" i="2"/>
  <c r="AF604" i="2"/>
  <c r="AF36" i="2"/>
  <c r="AF545" i="2"/>
  <c r="AF75" i="2"/>
  <c r="AF262" i="2"/>
  <c r="AF685" i="2"/>
  <c r="AF131" i="2"/>
  <c r="AF292" i="2"/>
  <c r="AF151" i="2"/>
  <c r="AF22" i="2"/>
  <c r="AF402" i="2"/>
  <c r="AF122" i="2"/>
  <c r="AF267" i="2"/>
  <c r="AF119" i="2"/>
  <c r="AF386" i="2"/>
  <c r="AF371" i="2"/>
  <c r="AF543" i="2"/>
  <c r="AF189" i="2"/>
  <c r="AF160" i="2"/>
  <c r="AF50" i="2"/>
  <c r="AF10" i="2"/>
  <c r="AF335" i="2"/>
  <c r="AF84" i="2"/>
  <c r="AF395" i="2"/>
  <c r="AF72" i="2"/>
  <c r="AF616" i="2"/>
  <c r="AF100" i="2"/>
  <c r="AF38" i="2"/>
  <c r="AF459" i="2"/>
  <c r="AF242" i="2"/>
  <c r="AF690" i="2"/>
  <c r="AF166" i="2"/>
  <c r="AF663" i="2"/>
  <c r="AF258" i="2"/>
  <c r="AF180" i="2"/>
  <c r="AF2" i="2"/>
  <c r="AF136" i="2"/>
  <c r="AF407" i="2"/>
  <c r="AF589" i="2"/>
  <c r="AF588" i="2"/>
  <c r="AF205" i="2"/>
  <c r="AF61" i="2"/>
  <c r="AF369" i="2"/>
  <c r="AF709" i="2"/>
  <c r="AF430" i="2"/>
  <c r="AF148" i="2"/>
  <c r="AF37" i="2"/>
  <c r="AF27" i="2"/>
  <c r="AF39" i="2"/>
  <c r="AF163" i="2"/>
  <c r="AF8" i="2"/>
  <c r="AF164" i="2"/>
  <c r="AF218" i="2"/>
  <c r="AF735" i="2"/>
  <c r="AF178" i="2"/>
  <c r="AF133" i="2"/>
  <c r="AF401" i="2"/>
  <c r="AF601" i="2"/>
  <c r="AF46" i="2"/>
  <c r="AF419" i="2"/>
  <c r="AF94" i="2"/>
  <c r="AF13" i="2"/>
  <c r="AF510" i="2"/>
  <c r="AF562" i="2"/>
  <c r="AF139" i="2"/>
  <c r="AF522" i="2"/>
  <c r="AF618" i="2"/>
  <c r="AF676" i="2"/>
  <c r="AF45" i="2"/>
  <c r="AF333" i="2"/>
  <c r="AF203" i="2"/>
  <c r="AF340" i="2"/>
  <c r="AF623" i="2"/>
  <c r="AF715" i="2"/>
  <c r="AF427" i="2"/>
  <c r="AF28" i="2"/>
  <c r="AF162" i="2"/>
  <c r="AF378" i="2"/>
  <c r="AF316" i="2"/>
  <c r="AF324" i="2"/>
  <c r="AF651" i="2"/>
  <c r="AF643" i="2"/>
  <c r="AF12" i="2"/>
  <c r="AF260" i="2"/>
  <c r="AF105" i="2"/>
  <c r="AF170" i="2"/>
  <c r="AF514" i="2"/>
  <c r="AF660" i="2"/>
  <c r="AF187" i="2"/>
  <c r="AF617" i="2"/>
  <c r="AF18" i="2"/>
  <c r="AF240" i="2"/>
  <c r="AF479" i="2"/>
  <c r="AF230" i="2"/>
  <c r="AF33" i="2"/>
  <c r="AF229" i="2"/>
  <c r="AF429" i="2"/>
  <c r="AF220" i="2"/>
  <c r="AF432" i="2"/>
  <c r="AF547" i="2"/>
  <c r="AF605" i="2"/>
  <c r="AF612" i="2"/>
  <c r="AF511" i="2"/>
  <c r="AF337" i="2"/>
  <c r="AF502" i="2"/>
  <c r="AF15" i="2"/>
  <c r="AF233" i="2"/>
  <c r="AF381" i="2"/>
  <c r="AF199" i="2"/>
  <c r="AF289" i="2"/>
  <c r="AF725" i="2"/>
  <c r="AF624" i="2"/>
  <c r="AF197" i="2"/>
  <c r="AF247" i="2"/>
  <c r="AF650" i="2"/>
  <c r="AF705" i="2"/>
  <c r="AF7" i="2"/>
  <c r="AF111" i="2"/>
  <c r="AF282" i="2"/>
  <c r="AF6" i="2"/>
  <c r="AF575" i="2"/>
  <c r="AF478" i="2"/>
  <c r="AF113" i="2"/>
  <c r="AF504" i="2"/>
  <c r="AF481" i="2"/>
  <c r="AF145" i="2"/>
  <c r="AF241" i="2"/>
  <c r="AF647" i="2"/>
  <c r="AF25" i="2"/>
  <c r="AF572" i="2"/>
  <c r="AF168" i="2"/>
  <c r="AF445" i="2"/>
  <c r="AF629" i="2"/>
  <c r="AF244" i="2"/>
  <c r="AF506" i="2"/>
  <c r="AF98" i="2"/>
  <c r="AF11" i="2"/>
  <c r="AF153" i="2"/>
  <c r="AF505" i="2"/>
  <c r="AF159" i="2"/>
  <c r="AF658" i="2"/>
  <c r="AF102" i="2"/>
  <c r="AF636" i="2"/>
  <c r="AF457" i="2"/>
  <c r="AF585" i="2"/>
  <c r="AF677" i="2"/>
  <c r="AF165" i="2"/>
  <c r="AF721" i="2"/>
  <c r="AF78" i="2"/>
  <c r="AF431" i="2"/>
  <c r="AF584" i="2"/>
  <c r="AF96" i="2"/>
  <c r="AF642" i="2"/>
  <c r="AF206" i="2"/>
  <c r="AF698" i="2"/>
  <c r="AF293" i="2"/>
  <c r="AF727" i="2"/>
  <c r="AF539" i="2"/>
  <c r="AF325" i="2"/>
  <c r="AF329" i="2"/>
  <c r="AF376" i="2"/>
  <c r="AF351" i="2"/>
  <c r="AF525" i="2"/>
  <c r="AF132" i="2"/>
  <c r="AF304" i="2"/>
  <c r="AF364" i="2"/>
  <c r="AF254" i="2"/>
  <c r="AF507" i="2"/>
  <c r="AF498" i="2"/>
  <c r="AF112" i="2"/>
  <c r="AF21" i="2"/>
  <c r="AF366" i="2"/>
  <c r="AF26" i="2"/>
  <c r="AF42" i="2"/>
  <c r="AF314" i="2"/>
  <c r="AF653" i="2"/>
  <c r="AF31" i="2"/>
  <c r="AF372" i="2"/>
  <c r="AF383" i="2"/>
  <c r="AF724" i="2"/>
  <c r="AF51" i="2"/>
  <c r="AF586" i="2"/>
  <c r="AF556" i="2"/>
  <c r="AF156" i="2"/>
  <c r="AF319" i="2"/>
  <c r="AF298" i="2"/>
  <c r="AF628" i="2"/>
  <c r="AF574" i="2"/>
  <c r="AF591" i="2"/>
  <c r="AF568" i="2"/>
  <c r="AF464" i="2"/>
  <c r="AF719" i="2"/>
  <c r="AF259" i="2"/>
  <c r="AF88" i="2"/>
  <c r="AF76" i="2"/>
  <c r="AF603" i="2"/>
  <c r="AF388" i="2"/>
  <c r="AF175" i="2"/>
  <c r="AF290" i="2"/>
  <c r="AF101" i="2"/>
  <c r="AF193" i="2"/>
  <c r="AF484" i="2"/>
  <c r="AF80" i="2"/>
  <c r="AF303" i="2"/>
  <c r="AF311" i="2"/>
  <c r="AF542" i="2"/>
  <c r="AF597" i="2"/>
  <c r="AF694" i="2"/>
  <c r="AF458" i="2"/>
  <c r="AF474" i="2"/>
  <c r="AF380" i="2"/>
  <c r="AF697" i="2"/>
  <c r="AF587" i="2"/>
  <c r="AF701" i="2"/>
  <c r="AF321" i="2"/>
  <c r="AF482" i="2"/>
  <c r="AF83" i="2"/>
  <c r="AF550" i="2"/>
  <c r="AF248" i="2"/>
  <c r="AF569" i="2"/>
  <c r="AF487" i="2"/>
  <c r="AF392" i="2"/>
  <c r="AF214" i="2"/>
  <c r="AF469" i="2"/>
  <c r="AF594" i="2"/>
  <c r="AF580" i="2"/>
  <c r="AF472" i="2"/>
  <c r="AF736" i="2"/>
  <c r="AF607" i="2"/>
  <c r="AF219" i="2"/>
  <c r="AF116" i="2"/>
  <c r="AF266" i="2"/>
  <c r="AF723" i="2"/>
  <c r="AF43" i="2"/>
  <c r="AF191" i="2"/>
  <c r="AF126" i="2"/>
  <c r="AF461" i="2"/>
  <c r="AF341" i="2"/>
  <c r="AF613" i="2"/>
  <c r="AF462" i="2"/>
  <c r="AF330" i="2"/>
  <c r="AF190" i="2"/>
  <c r="AF104" i="2"/>
  <c r="AF508" i="2"/>
  <c r="AF635" i="2"/>
  <c r="AF103" i="2"/>
  <c r="AF571" i="2"/>
  <c r="AF551" i="2"/>
  <c r="AF515" i="2"/>
  <c r="AF120" i="2"/>
  <c r="AF649" i="2"/>
  <c r="AF343" i="2"/>
  <c r="AF379" i="2"/>
  <c r="AF446" i="2"/>
  <c r="AF466" i="2"/>
  <c r="AF670" i="2"/>
  <c r="AF421" i="2"/>
  <c r="AF265" i="2"/>
  <c r="AF673" i="2"/>
  <c r="AF92" i="2"/>
  <c r="AF158" i="2"/>
  <c r="AF714" i="2"/>
  <c r="AF577" i="2"/>
  <c r="AF81" i="2"/>
  <c r="AF85" i="2"/>
  <c r="AF125" i="2"/>
  <c r="AF284" i="2"/>
  <c r="AF41" i="2"/>
  <c r="AF544" i="2"/>
  <c r="AF549" i="2"/>
  <c r="AF79" i="2"/>
  <c r="AF250" i="2"/>
  <c r="AF626" i="2"/>
  <c r="AF310" i="2"/>
  <c r="AF256" i="2"/>
  <c r="AF520" i="2"/>
  <c r="AF268" i="2"/>
  <c r="AF400" i="2"/>
  <c r="AF561" i="2"/>
  <c r="AF67" i="2"/>
  <c r="AF639" i="2"/>
  <c r="AF638" i="2"/>
  <c r="AF632" i="2"/>
  <c r="AF648" i="2"/>
  <c r="AF528" i="2"/>
  <c r="AF687" i="2"/>
  <c r="AF140" i="2"/>
  <c r="AF210" i="2"/>
  <c r="AF294" i="2"/>
  <c r="AF309" i="2"/>
  <c r="AF435" i="2"/>
  <c r="AF237" i="2"/>
  <c r="AF706" i="2"/>
  <c r="AF66" i="2"/>
  <c r="AF183" i="2"/>
  <c r="AF404" i="2"/>
  <c r="AF374" i="2"/>
  <c r="AF231" i="2"/>
  <c r="AF703" i="2"/>
  <c r="AF609" i="2"/>
  <c r="AF91" i="2"/>
  <c r="AF529" i="2"/>
  <c r="AF720" i="2"/>
  <c r="AF691" i="2"/>
  <c r="AF565" i="2"/>
  <c r="AF161" i="2"/>
  <c r="AF269" i="2"/>
  <c r="AF285" i="2"/>
  <c r="AF255" i="2"/>
  <c r="AF657" i="2"/>
  <c r="AF576" i="2"/>
  <c r="AF611" i="2"/>
  <c r="AF238" i="2"/>
  <c r="AF106" i="2"/>
  <c r="AF521" i="2"/>
  <c r="AF536" i="2"/>
  <c r="AF124" i="2"/>
  <c r="AF738" i="2"/>
  <c r="AF713" i="2"/>
  <c r="AF273" i="2"/>
  <c r="AF503" i="2"/>
  <c r="AF299" i="2"/>
  <c r="AF263" i="2"/>
  <c r="AF737" i="2"/>
  <c r="AF356" i="2"/>
  <c r="AF560" i="2"/>
  <c r="AF693" i="2"/>
  <c r="AF443" i="2"/>
  <c r="AF523" i="2"/>
  <c r="AF181" i="2"/>
  <c r="AF107" i="2"/>
  <c r="AF465" i="2"/>
  <c r="AF518" i="2"/>
  <c r="AF497" i="2"/>
  <c r="AF732" i="2"/>
  <c r="AF678" i="2"/>
  <c r="AF631" i="2"/>
  <c r="AF707" i="2"/>
  <c r="AF416" i="2"/>
  <c r="AF702" i="2"/>
  <c r="AF141" i="2"/>
  <c r="AF73" i="2"/>
  <c r="AF490" i="2"/>
  <c r="AF271" i="2"/>
  <c r="AF375" i="2"/>
  <c r="AF447" i="2"/>
  <c r="AF548" i="2"/>
  <c r="AF295" i="2"/>
  <c r="AF224" i="2"/>
  <c r="AF77" i="2"/>
  <c r="AF320" i="2"/>
  <c r="AF252" i="2"/>
  <c r="AF253" i="2"/>
  <c r="AF537" i="2"/>
  <c r="AF278" i="2"/>
  <c r="AF634" i="2"/>
  <c r="AF592" i="2"/>
  <c r="AF424" i="2"/>
  <c r="AF326" i="2"/>
  <c r="AF442" i="2"/>
  <c r="AF305" i="2"/>
  <c r="AF370" i="2"/>
  <c r="AF217" i="2"/>
  <c r="AF422" i="2"/>
  <c r="AF598" i="2"/>
  <c r="AF717" i="2"/>
  <c r="AF602" i="2"/>
  <c r="AF179" i="2"/>
  <c r="AF275" i="2"/>
  <c r="AF354" i="2"/>
  <c r="AF599" i="2"/>
  <c r="AF686" i="2"/>
  <c r="AF527" i="2"/>
  <c r="AF669" i="2"/>
  <c r="AF674" i="2"/>
  <c r="AF251" i="2"/>
  <c r="AF513" i="2"/>
  <c r="AF646" i="2"/>
  <c r="AF365" i="2"/>
  <c r="AF671" i="2"/>
  <c r="AF276" i="2"/>
  <c r="AF664" i="2"/>
  <c r="AF656" i="2"/>
  <c r="AF619" i="2"/>
  <c r="AF667" i="2"/>
  <c r="AF477" i="2"/>
  <c r="AF530" i="2"/>
  <c r="AF695" i="2"/>
  <c r="AF665" i="2"/>
  <c r="AF454" i="2"/>
  <c r="AF733" i="2"/>
  <c r="AF680" i="2"/>
  <c r="AF700" i="2"/>
  <c r="AF672" i="2"/>
  <c r="AF689" i="2"/>
  <c r="AF696" i="2"/>
  <c r="AF731" i="2"/>
  <c r="AF729" i="2"/>
  <c r="AF710" i="2"/>
  <c r="AF726" i="2"/>
  <c r="AF641" i="2"/>
  <c r="AF637" i="2"/>
  <c r="AF718" i="2"/>
  <c r="AE662" i="2"/>
  <c r="AE526" i="2"/>
  <c r="AE501" i="2"/>
  <c r="AE110" i="2"/>
  <c r="AE297" i="2"/>
  <c r="AE397" i="2"/>
  <c r="AE318" i="2"/>
  <c r="AE359" i="2"/>
  <c r="AE620" i="2"/>
  <c r="AE485" i="2"/>
  <c r="AE201" i="2"/>
  <c r="AE334" i="2"/>
  <c r="AE167" i="2"/>
  <c r="AE661" i="2"/>
  <c r="AE144" i="2"/>
  <c r="AE463" i="2"/>
  <c r="AE596" i="2"/>
  <c r="AE52" i="2"/>
  <c r="AE644" i="2"/>
  <c r="AE405" i="2"/>
  <c r="AE449" i="2"/>
  <c r="AE393" i="2"/>
  <c r="AE245" i="2"/>
  <c r="AE385" i="2"/>
  <c r="AE70" i="2"/>
  <c r="AE555" i="2"/>
  <c r="AE286" i="2"/>
  <c r="AE590" i="2"/>
  <c r="AE134" i="2"/>
  <c r="AE595" i="2"/>
  <c r="AE360" i="2"/>
  <c r="AE712" i="2"/>
  <c r="AE129" i="2"/>
  <c r="AE418" i="2"/>
  <c r="AE722" i="2"/>
  <c r="AE361" i="2"/>
  <c r="AE20" i="2"/>
  <c r="AE149" i="2"/>
  <c r="AE272" i="2"/>
  <c r="AE679" i="2"/>
  <c r="AE40" i="2"/>
  <c r="AE423" i="2"/>
  <c r="AE540" i="2"/>
  <c r="AE475" i="2"/>
  <c r="AE173" i="2"/>
  <c r="AE434" i="2"/>
  <c r="AE232" i="2"/>
  <c r="AE583" i="2"/>
  <c r="AE274" i="2"/>
  <c r="AE500" i="2"/>
  <c r="AE414" i="2"/>
  <c r="AE312" i="2"/>
  <c r="AE115" i="2"/>
  <c r="AE492" i="2"/>
  <c r="AE494" i="2"/>
  <c r="AE208" i="2"/>
  <c r="AE331" i="2"/>
  <c r="AE270" i="2"/>
  <c r="AE509" i="2"/>
  <c r="AE411" i="2"/>
  <c r="AE184" i="2"/>
  <c r="AE488" i="2"/>
  <c r="AE264" i="2"/>
  <c r="AE336" i="2"/>
  <c r="AE313" i="2"/>
  <c r="AE257" i="2"/>
  <c r="AE352" i="2"/>
  <c r="AE448" i="2"/>
  <c r="AE114" i="2"/>
  <c r="AE367" i="2"/>
  <c r="AE546" i="2"/>
  <c r="AE176" i="2"/>
  <c r="AE398" i="2"/>
  <c r="AE186" i="2"/>
  <c r="AE362" i="2"/>
  <c r="AE123" i="2"/>
  <c r="AE192" i="2"/>
  <c r="AE65" i="2"/>
  <c r="AE645" i="2"/>
  <c r="AE281" i="2"/>
  <c r="AE483" i="2"/>
  <c r="AE174" i="2"/>
  <c r="AE471" i="2"/>
  <c r="AE349" i="2"/>
  <c r="AE58" i="2"/>
  <c r="AE49" i="2"/>
  <c r="AE172" i="2"/>
  <c r="AE558" i="2"/>
  <c r="AE339" i="2"/>
  <c r="AE243" i="2"/>
  <c r="AE426" i="2"/>
  <c r="AE296" i="2"/>
  <c r="AE127" i="2"/>
  <c r="AE89" i="2"/>
  <c r="AE433" i="2"/>
  <c r="AE307" i="2"/>
  <c r="AE655" i="2"/>
  <c r="AE346" i="2"/>
  <c r="AE117" i="2"/>
  <c r="AE222" i="2"/>
  <c r="AE408" i="2"/>
  <c r="AE357" i="2"/>
  <c r="AE683" i="2"/>
  <c r="AE135" i="2"/>
  <c r="AE34" i="2"/>
  <c r="AE315" i="2"/>
  <c r="AE9" i="2"/>
  <c r="AE496" i="2"/>
  <c r="AE682" i="2"/>
  <c r="AE453" i="2"/>
  <c r="AE53" i="2"/>
  <c r="AE382" i="2"/>
  <c r="AE47" i="2"/>
  <c r="AE353" i="2"/>
  <c r="AE280" i="2"/>
  <c r="AE728" i="2"/>
  <c r="AE14" i="2"/>
  <c r="AE69" i="2"/>
  <c r="AE348" i="2"/>
  <c r="AE223" i="2"/>
  <c r="AE63" i="2"/>
  <c r="AE564" i="2"/>
  <c r="AE344" i="2"/>
  <c r="AE640" i="2"/>
  <c r="AE234" i="2"/>
  <c r="AE171" i="2"/>
  <c r="AE317" i="2"/>
  <c r="AE460" i="2"/>
  <c r="AE118" i="2"/>
  <c r="AE476" i="2"/>
  <c r="AE17" i="2"/>
  <c r="AE493" i="2"/>
  <c r="AE327" i="2"/>
  <c r="AE157" i="2"/>
  <c r="AE377" i="2"/>
  <c r="AE630" i="2"/>
  <c r="AE387" i="2"/>
  <c r="AE249" i="2"/>
  <c r="AE659" i="2"/>
  <c r="AE699" i="2"/>
  <c r="AE373" i="2"/>
  <c r="AE384" i="2"/>
  <c r="AE204" i="2"/>
  <c r="AE322" i="2"/>
  <c r="AE16" i="2"/>
  <c r="AE413" i="2"/>
  <c r="AE581" i="2"/>
  <c r="AE468" i="2"/>
  <c r="AE552" i="2"/>
  <c r="AE150" i="2"/>
  <c r="AE24" i="2"/>
  <c r="AE227" i="2"/>
  <c r="AE169" i="2"/>
  <c r="AE692" i="2"/>
  <c r="AE29" i="2"/>
  <c r="AE194" i="2"/>
  <c r="AE436" i="2"/>
  <c r="AE730" i="2"/>
  <c r="AE441" i="2"/>
  <c r="AE533" i="2"/>
  <c r="AE177" i="2"/>
  <c r="AE512" i="2"/>
  <c r="AE480" i="2"/>
  <c r="AE236" i="2"/>
  <c r="AE215" i="2"/>
  <c r="AE394" i="2"/>
  <c r="AE291" i="2"/>
  <c r="AE566" i="2"/>
  <c r="AE455" i="2"/>
  <c r="AE541" i="2"/>
  <c r="AE516" i="2"/>
  <c r="AE221" i="2"/>
  <c r="AE82" i="2"/>
  <c r="AE554" i="2"/>
  <c r="AE182" i="2"/>
  <c r="AE627" i="2"/>
  <c r="AE579" i="2"/>
  <c r="AE553" i="2"/>
  <c r="AE675" i="2"/>
  <c r="AE302" i="2"/>
  <c r="AE666" i="2"/>
  <c r="AE409" i="2"/>
  <c r="AE622" i="2"/>
  <c r="AE437" i="2"/>
  <c r="AE86" i="2"/>
  <c r="AE200" i="2"/>
  <c r="AE32" i="2"/>
  <c r="AE708" i="2"/>
  <c r="AE4" i="2"/>
  <c r="AE196" i="2"/>
  <c r="AE470" i="2"/>
  <c r="AE209" i="2"/>
  <c r="AE142" i="2"/>
  <c r="AE328" i="2"/>
  <c r="AE704" i="2"/>
  <c r="AE68" i="2"/>
  <c r="AE600" i="2"/>
  <c r="AE593" i="2"/>
  <c r="AE570" i="2"/>
  <c r="AE425" i="2"/>
  <c r="AE358" i="2"/>
  <c r="AE451" i="2"/>
  <c r="AE57" i="2"/>
  <c r="AE684" i="2"/>
  <c r="AE279" i="2"/>
  <c r="AE654" i="2"/>
  <c r="AE439" i="2"/>
  <c r="AE495" i="2"/>
  <c r="AE415" i="2"/>
  <c r="AE301" i="2"/>
  <c r="AE688" i="2"/>
  <c r="AE625" i="2"/>
  <c r="AE438" i="2"/>
  <c r="AE93" i="2"/>
  <c r="AE277" i="2"/>
  <c r="AE71" i="2"/>
  <c r="AE60" i="2"/>
  <c r="AE146" i="2"/>
  <c r="AE213" i="2"/>
  <c r="AE524" i="2"/>
  <c r="AE228" i="2"/>
  <c r="AE323" i="2"/>
  <c r="AE606" i="2"/>
  <c r="AE74" i="2"/>
  <c r="AE283" i="2"/>
  <c r="AE97" i="2"/>
  <c r="AE578" i="2"/>
  <c r="AE155" i="2"/>
  <c r="AE406" i="2"/>
  <c r="AE5" i="2"/>
  <c r="AE147" i="2"/>
  <c r="AE355" i="2"/>
  <c r="AE35" i="2"/>
  <c r="AE532" i="2"/>
  <c r="AE535" i="2"/>
  <c r="AE288" i="2"/>
  <c r="AE668" i="2"/>
  <c r="AE30" i="2"/>
  <c r="AE87" i="2"/>
  <c r="AE428" i="2"/>
  <c r="AE44" i="2"/>
  <c r="AE417" i="2"/>
  <c r="AE347" i="2"/>
  <c r="AE185" i="2"/>
  <c r="AE308" i="2"/>
  <c r="AE563" i="2"/>
  <c r="AE420" i="2"/>
  <c r="AE608" i="2"/>
  <c r="AE391" i="2"/>
  <c r="AE109" i="2"/>
  <c r="AE130" i="2"/>
  <c r="AE567" i="2"/>
  <c r="AE621" i="2"/>
  <c r="AE48" i="2"/>
  <c r="AE332" i="2"/>
  <c r="AE467" i="2"/>
  <c r="AE652" i="2"/>
  <c r="AE389" i="2"/>
  <c r="AE711" i="2"/>
  <c r="AE716" i="2"/>
  <c r="AE486" i="2"/>
  <c r="AE582" i="2"/>
  <c r="AE538" i="2"/>
  <c r="AE614" i="2"/>
  <c r="AE410" i="2"/>
  <c r="AE55" i="2"/>
  <c r="AE412" i="2"/>
  <c r="AE491" i="2"/>
  <c r="AE473" i="2"/>
  <c r="AE246" i="2"/>
  <c r="AE19" i="2"/>
  <c r="AE59" i="2"/>
  <c r="AE261" i="2"/>
  <c r="AE23" i="2"/>
  <c r="AE456" i="2"/>
  <c r="AE121" i="2"/>
  <c r="AE350" i="2"/>
  <c r="AE390" i="2"/>
  <c r="AE489" i="2"/>
  <c r="AE499" i="2"/>
  <c r="AE154" i="2"/>
  <c r="AE734" i="2"/>
  <c r="AE202" i="2"/>
  <c r="AE338" i="2"/>
  <c r="AE559" i="2"/>
  <c r="AE444" i="2"/>
  <c r="AE226" i="2"/>
  <c r="AE531" i="2"/>
  <c r="AE403" i="2"/>
  <c r="AE3" i="2"/>
  <c r="AE143" i="2"/>
  <c r="AE54" i="2"/>
  <c r="AE440" i="2"/>
  <c r="AE95" i="2"/>
  <c r="AE207" i="2"/>
  <c r="AE452" i="2"/>
  <c r="AE212" i="2"/>
  <c r="AE152" i="2"/>
  <c r="AE610" i="2"/>
  <c r="AE534" i="2"/>
  <c r="AE138" i="2"/>
  <c r="AE363" i="2"/>
  <c r="AE188" i="2"/>
  <c r="AE128" i="2"/>
  <c r="AE216" i="2"/>
  <c r="AE90" i="2"/>
  <c r="AE517" i="2"/>
  <c r="AE211" i="2"/>
  <c r="AE681" i="2"/>
  <c r="AE306" i="2"/>
  <c r="AE225" i="2"/>
  <c r="AE573" i="2"/>
  <c r="AE615" i="2"/>
  <c r="AE450" i="2"/>
  <c r="AE99" i="2"/>
  <c r="AE137" i="2"/>
  <c r="AE396" i="2"/>
  <c r="AE345" i="2"/>
  <c r="AE108" i="2"/>
  <c r="AE239" i="2"/>
  <c r="AE195" i="2"/>
  <c r="AE399" i="2"/>
  <c r="AE342" i="2"/>
  <c r="AE300" i="2"/>
  <c r="AE56" i="2"/>
  <c r="AE235" i="2"/>
  <c r="AE198" i="2"/>
  <c r="AE557" i="2"/>
  <c r="AE287" i="2"/>
  <c r="AE64" i="2"/>
  <c r="AE62" i="2"/>
  <c r="AE633" i="2"/>
  <c r="AE368" i="2"/>
  <c r="AE519" i="2"/>
  <c r="AE604" i="2"/>
  <c r="AE36" i="2"/>
  <c r="AE545" i="2"/>
  <c r="AE75" i="2"/>
  <c r="AE262" i="2"/>
  <c r="AE685" i="2"/>
  <c r="AE131" i="2"/>
  <c r="AE292" i="2"/>
  <c r="AE151" i="2"/>
  <c r="AE22" i="2"/>
  <c r="AE402" i="2"/>
  <c r="AE122" i="2"/>
  <c r="AE267" i="2"/>
  <c r="AE119" i="2"/>
  <c r="AE386" i="2"/>
  <c r="AE371" i="2"/>
  <c r="AE543" i="2"/>
  <c r="AE189" i="2"/>
  <c r="AE160" i="2"/>
  <c r="AE50" i="2"/>
  <c r="AE10" i="2"/>
  <c r="AE335" i="2"/>
  <c r="AE84" i="2"/>
  <c r="AE395" i="2"/>
  <c r="AE72" i="2"/>
  <c r="AE616" i="2"/>
  <c r="AE100" i="2"/>
  <c r="AE38" i="2"/>
  <c r="AE459" i="2"/>
  <c r="AE242" i="2"/>
  <c r="AE690" i="2"/>
  <c r="AE166" i="2"/>
  <c r="AE663" i="2"/>
  <c r="AE258" i="2"/>
  <c r="AE180" i="2"/>
  <c r="AE2" i="2"/>
  <c r="AE136" i="2"/>
  <c r="AE407" i="2"/>
  <c r="AE589" i="2"/>
  <c r="AE588" i="2"/>
  <c r="AE205" i="2"/>
  <c r="AE61" i="2"/>
  <c r="AE369" i="2"/>
  <c r="AE709" i="2"/>
  <c r="AE430" i="2"/>
  <c r="AE148" i="2"/>
  <c r="AE37" i="2"/>
  <c r="AE27" i="2"/>
  <c r="AE39" i="2"/>
  <c r="AE163" i="2"/>
  <c r="AE8" i="2"/>
  <c r="AE164" i="2"/>
  <c r="AE218" i="2"/>
  <c r="AE735" i="2"/>
  <c r="AE178" i="2"/>
  <c r="AE133" i="2"/>
  <c r="AE401" i="2"/>
  <c r="AE601" i="2"/>
  <c r="AE46" i="2"/>
  <c r="AE419" i="2"/>
  <c r="AE94" i="2"/>
  <c r="AE13" i="2"/>
  <c r="AE510" i="2"/>
  <c r="AE562" i="2"/>
  <c r="AE139" i="2"/>
  <c r="AE522" i="2"/>
  <c r="AE618" i="2"/>
  <c r="AE676" i="2"/>
  <c r="AE45" i="2"/>
  <c r="AE333" i="2"/>
  <c r="AE203" i="2"/>
  <c r="AE340" i="2"/>
  <c r="AE623" i="2"/>
  <c r="AE715" i="2"/>
  <c r="AE427" i="2"/>
  <c r="AE28" i="2"/>
  <c r="AE162" i="2"/>
  <c r="AE378" i="2"/>
  <c r="AE316" i="2"/>
  <c r="AE324" i="2"/>
  <c r="AE651" i="2"/>
  <c r="AE643" i="2"/>
  <c r="AE12" i="2"/>
  <c r="AE260" i="2"/>
  <c r="AE105" i="2"/>
  <c r="AE170" i="2"/>
  <c r="AE514" i="2"/>
  <c r="AE660" i="2"/>
  <c r="AE187" i="2"/>
  <c r="AE617" i="2"/>
  <c r="AE18" i="2"/>
  <c r="AE240" i="2"/>
  <c r="AE479" i="2"/>
  <c r="AE230" i="2"/>
  <c r="AE33" i="2"/>
  <c r="AE229" i="2"/>
  <c r="AE429" i="2"/>
  <c r="AE220" i="2"/>
  <c r="AE432" i="2"/>
  <c r="AE547" i="2"/>
  <c r="AE605" i="2"/>
  <c r="AE612" i="2"/>
  <c r="AE511" i="2"/>
  <c r="AE337" i="2"/>
  <c r="AE502" i="2"/>
  <c r="AE15" i="2"/>
  <c r="AE233" i="2"/>
  <c r="AE381" i="2"/>
  <c r="AE199" i="2"/>
  <c r="AE289" i="2"/>
  <c r="AE725" i="2"/>
  <c r="AE624" i="2"/>
  <c r="AE197" i="2"/>
  <c r="AE247" i="2"/>
  <c r="AE650" i="2"/>
  <c r="AE705" i="2"/>
  <c r="AE7" i="2"/>
  <c r="AE111" i="2"/>
  <c r="AE282" i="2"/>
  <c r="AE6" i="2"/>
  <c r="AE575" i="2"/>
  <c r="AE478" i="2"/>
  <c r="AE113" i="2"/>
  <c r="AE504" i="2"/>
  <c r="AE481" i="2"/>
  <c r="AE145" i="2"/>
  <c r="AE241" i="2"/>
  <c r="AE647" i="2"/>
  <c r="AE25" i="2"/>
  <c r="AE572" i="2"/>
  <c r="AE168" i="2"/>
  <c r="AE445" i="2"/>
  <c r="AE629" i="2"/>
  <c r="AE244" i="2"/>
  <c r="AE506" i="2"/>
  <c r="AE98" i="2"/>
  <c r="AE11" i="2"/>
  <c r="AE153" i="2"/>
  <c r="AE505" i="2"/>
  <c r="AE159" i="2"/>
  <c r="AE658" i="2"/>
  <c r="AE102" i="2"/>
  <c r="AE636" i="2"/>
  <c r="AE457" i="2"/>
  <c r="AE585" i="2"/>
  <c r="AE677" i="2"/>
  <c r="AE165" i="2"/>
  <c r="AE721" i="2"/>
  <c r="AE78" i="2"/>
  <c r="AE431" i="2"/>
  <c r="AE584" i="2"/>
  <c r="AE96" i="2"/>
  <c r="AE642" i="2"/>
  <c r="AE206" i="2"/>
  <c r="AE698" i="2"/>
  <c r="AE293" i="2"/>
  <c r="AE727" i="2"/>
  <c r="AE539" i="2"/>
  <c r="AE325" i="2"/>
  <c r="AE329" i="2"/>
  <c r="AE376" i="2"/>
  <c r="AE351" i="2"/>
  <c r="AE525" i="2"/>
  <c r="AE132" i="2"/>
  <c r="AE304" i="2"/>
  <c r="AE364" i="2"/>
  <c r="AE254" i="2"/>
  <c r="AE507" i="2"/>
  <c r="AE498" i="2"/>
  <c r="AE112" i="2"/>
  <c r="AE21" i="2"/>
  <c r="AE366" i="2"/>
  <c r="AE26" i="2"/>
  <c r="AE42" i="2"/>
  <c r="AE314" i="2"/>
  <c r="AE653" i="2"/>
  <c r="AE31" i="2"/>
  <c r="AE372" i="2"/>
  <c r="AE383" i="2"/>
  <c r="AE724" i="2"/>
  <c r="AE51" i="2"/>
  <c r="AE586" i="2"/>
  <c r="AE556" i="2"/>
  <c r="AE156" i="2"/>
  <c r="AE319" i="2"/>
  <c r="AE298" i="2"/>
  <c r="AE628" i="2"/>
  <c r="AE574" i="2"/>
  <c r="AE591" i="2"/>
  <c r="AE568" i="2"/>
  <c r="AE464" i="2"/>
  <c r="AE719" i="2"/>
  <c r="AE259" i="2"/>
  <c r="AE88" i="2"/>
  <c r="AE76" i="2"/>
  <c r="AE603" i="2"/>
  <c r="AE388" i="2"/>
  <c r="AE175" i="2"/>
  <c r="AE290" i="2"/>
  <c r="AE101" i="2"/>
  <c r="AE193" i="2"/>
  <c r="AE484" i="2"/>
  <c r="AE80" i="2"/>
  <c r="AE303" i="2"/>
  <c r="AE311" i="2"/>
  <c r="AE542" i="2"/>
  <c r="AE597" i="2"/>
  <c r="AE694" i="2"/>
  <c r="AE458" i="2"/>
  <c r="AE474" i="2"/>
  <c r="AE380" i="2"/>
  <c r="AE697" i="2"/>
  <c r="AE587" i="2"/>
  <c r="AE701" i="2"/>
  <c r="AE321" i="2"/>
  <c r="AE482" i="2"/>
  <c r="AE83" i="2"/>
  <c r="AE550" i="2"/>
  <c r="AE248" i="2"/>
  <c r="AE569" i="2"/>
  <c r="AE487" i="2"/>
  <c r="AE392" i="2"/>
  <c r="AE214" i="2"/>
  <c r="AE469" i="2"/>
  <c r="AE594" i="2"/>
  <c r="AE580" i="2"/>
  <c r="AE472" i="2"/>
  <c r="AE736" i="2"/>
  <c r="AE607" i="2"/>
  <c r="AE219" i="2"/>
  <c r="L80" i="3" s="1"/>
  <c r="AE116" i="2"/>
  <c r="AE266" i="2"/>
  <c r="AE723" i="2"/>
  <c r="AE43" i="2"/>
  <c r="AE191" i="2"/>
  <c r="AE126" i="2"/>
  <c r="AE461" i="2"/>
  <c r="AE341" i="2"/>
  <c r="AE613" i="2"/>
  <c r="AE462" i="2"/>
  <c r="AE330" i="2"/>
  <c r="AE190" i="2"/>
  <c r="AE104" i="2"/>
  <c r="AE508" i="2"/>
  <c r="AE635" i="2"/>
  <c r="AE103" i="2"/>
  <c r="AE571" i="2"/>
  <c r="AE551" i="2"/>
  <c r="AE515" i="2"/>
  <c r="AE120" i="2"/>
  <c r="AE649" i="2"/>
  <c r="AE343" i="2"/>
  <c r="AE379" i="2"/>
  <c r="AE446" i="2"/>
  <c r="AE466" i="2"/>
  <c r="AE670" i="2"/>
  <c r="AE421" i="2"/>
  <c r="AE265" i="2"/>
  <c r="AE673" i="2"/>
  <c r="AE92" i="2"/>
  <c r="AE158" i="2"/>
  <c r="AE714" i="2"/>
  <c r="AE577" i="2"/>
  <c r="AE81" i="2"/>
  <c r="AE85" i="2"/>
  <c r="AE125" i="2"/>
  <c r="AE284" i="2"/>
  <c r="AE41" i="2"/>
  <c r="AE544" i="2"/>
  <c r="AE549" i="2"/>
  <c r="AE79" i="2"/>
  <c r="AE250" i="2"/>
  <c r="AE626" i="2"/>
  <c r="AE310" i="2"/>
  <c r="AE256" i="2"/>
  <c r="AE520" i="2"/>
  <c r="AE268" i="2"/>
  <c r="AE400" i="2"/>
  <c r="AE561" i="2"/>
  <c r="AE67" i="2"/>
  <c r="AE639" i="2"/>
  <c r="AE638" i="2"/>
  <c r="AE632" i="2"/>
  <c r="AE648" i="2"/>
  <c r="AE528" i="2"/>
  <c r="AE687" i="2"/>
  <c r="AE140" i="2"/>
  <c r="AE210" i="2"/>
  <c r="AE294" i="2"/>
  <c r="AE309" i="2"/>
  <c r="AE435" i="2"/>
  <c r="AE237" i="2"/>
  <c r="AE706" i="2"/>
  <c r="AE66" i="2"/>
  <c r="AE183" i="2"/>
  <c r="AE404" i="2"/>
  <c r="AE374" i="2"/>
  <c r="AE231" i="2"/>
  <c r="AE703" i="2"/>
  <c r="AE609" i="2"/>
  <c r="AE91" i="2"/>
  <c r="AE529" i="2"/>
  <c r="AE720" i="2"/>
  <c r="AE691" i="2"/>
  <c r="AE565" i="2"/>
  <c r="AE161" i="2"/>
  <c r="AE269" i="2"/>
  <c r="AE285" i="2"/>
  <c r="AE255" i="2"/>
  <c r="AE657" i="2"/>
  <c r="AE576" i="2"/>
  <c r="AE611" i="2"/>
  <c r="AE238" i="2"/>
  <c r="AE106" i="2"/>
  <c r="AE521" i="2"/>
  <c r="AE536" i="2"/>
  <c r="AE124" i="2"/>
  <c r="AE738" i="2"/>
  <c r="AE713" i="2"/>
  <c r="AE273" i="2"/>
  <c r="AE503" i="2"/>
  <c r="AE299" i="2"/>
  <c r="AE263" i="2"/>
  <c r="AE737" i="2"/>
  <c r="AE356" i="2"/>
  <c r="AE560" i="2"/>
  <c r="AE693" i="2"/>
  <c r="AE443" i="2"/>
  <c r="AE523" i="2"/>
  <c r="AE181" i="2"/>
  <c r="AE107" i="2"/>
  <c r="AE465" i="2"/>
  <c r="AE518" i="2"/>
  <c r="AE497" i="2"/>
  <c r="AE732" i="2"/>
  <c r="AE678" i="2"/>
  <c r="AE631" i="2"/>
  <c r="AE707" i="2"/>
  <c r="AE416" i="2"/>
  <c r="AE702" i="2"/>
  <c r="AE141" i="2"/>
  <c r="AE73" i="2"/>
  <c r="AE490" i="2"/>
  <c r="AE271" i="2"/>
  <c r="AE375" i="2"/>
  <c r="AE447" i="2"/>
  <c r="AE548" i="2"/>
  <c r="AE295" i="2"/>
  <c r="AE224" i="2"/>
  <c r="AE77" i="2"/>
  <c r="AE320" i="2"/>
  <c r="AE252" i="2"/>
  <c r="AE253" i="2"/>
  <c r="AE537" i="2"/>
  <c r="AE278" i="2"/>
  <c r="AE634" i="2"/>
  <c r="AE592" i="2"/>
  <c r="AE424" i="2"/>
  <c r="AE326" i="2"/>
  <c r="AE442" i="2"/>
  <c r="AE305" i="2"/>
  <c r="AE370" i="2"/>
  <c r="AE217" i="2"/>
  <c r="AE422" i="2"/>
  <c r="AE598" i="2"/>
  <c r="AE717" i="2"/>
  <c r="AE602" i="2"/>
  <c r="AE179" i="2"/>
  <c r="AE275" i="2"/>
  <c r="AE354" i="2"/>
  <c r="AE599" i="2"/>
  <c r="AE686" i="2"/>
  <c r="AE527" i="2"/>
  <c r="AE669" i="2"/>
  <c r="AE674" i="2"/>
  <c r="AE251" i="2"/>
  <c r="AE513" i="2"/>
  <c r="AE646" i="2"/>
  <c r="AE365" i="2"/>
  <c r="AE671" i="2"/>
  <c r="AE276" i="2"/>
  <c r="AE664" i="2"/>
  <c r="AE656" i="2"/>
  <c r="AE619" i="2"/>
  <c r="AE667" i="2"/>
  <c r="AE477" i="2"/>
  <c r="AE530" i="2"/>
  <c r="AE695" i="2"/>
  <c r="AE665" i="2"/>
  <c r="AE454" i="2"/>
  <c r="AE733" i="2"/>
  <c r="AE680" i="2"/>
  <c r="AE700" i="2"/>
  <c r="AE672" i="2"/>
  <c r="AE689" i="2"/>
  <c r="AE696" i="2"/>
  <c r="AE731" i="2"/>
  <c r="AE729" i="2"/>
  <c r="AE710" i="2"/>
  <c r="AE726" i="2"/>
  <c r="AE641" i="2"/>
  <c r="AE637" i="2"/>
  <c r="AE718" i="2"/>
  <c r="AD662" i="2"/>
  <c r="AD526" i="2"/>
  <c r="AD501" i="2"/>
  <c r="AD110" i="2"/>
  <c r="AD297" i="2"/>
  <c r="AD397" i="2"/>
  <c r="AD318" i="2"/>
  <c r="AD359" i="2"/>
  <c r="AD620" i="2"/>
  <c r="AD485" i="2"/>
  <c r="AD201" i="2"/>
  <c r="AD334" i="2"/>
  <c r="AD167" i="2"/>
  <c r="AD661" i="2"/>
  <c r="AD144" i="2"/>
  <c r="AD463" i="2"/>
  <c r="AD596" i="2"/>
  <c r="AD52" i="2"/>
  <c r="AD644" i="2"/>
  <c r="AD405" i="2"/>
  <c r="AD449" i="2"/>
  <c r="AD393" i="2"/>
  <c r="AD245" i="2"/>
  <c r="AD385" i="2"/>
  <c r="AD70" i="2"/>
  <c r="AD555" i="2"/>
  <c r="AD286" i="2"/>
  <c r="AD590" i="2"/>
  <c r="AD134" i="2"/>
  <c r="AD595" i="2"/>
  <c r="AD360" i="2"/>
  <c r="AD712" i="2"/>
  <c r="AD129" i="2"/>
  <c r="AD418" i="2"/>
  <c r="AD722" i="2"/>
  <c r="AD361" i="2"/>
  <c r="AD20" i="2"/>
  <c r="AD149" i="2"/>
  <c r="AD272" i="2"/>
  <c r="AD679" i="2"/>
  <c r="AD40" i="2"/>
  <c r="AD423" i="2"/>
  <c r="AD540" i="2"/>
  <c r="AD475" i="2"/>
  <c r="AD173" i="2"/>
  <c r="AD434" i="2"/>
  <c r="AD232" i="2"/>
  <c r="AD583" i="2"/>
  <c r="AD274" i="2"/>
  <c r="AD500" i="2"/>
  <c r="AD414" i="2"/>
  <c r="AD312" i="2"/>
  <c r="AD115" i="2"/>
  <c r="AD492" i="2"/>
  <c r="AD494" i="2"/>
  <c r="AD208" i="2"/>
  <c r="AD331" i="2"/>
  <c r="AD270" i="2"/>
  <c r="AD509" i="2"/>
  <c r="AD411" i="2"/>
  <c r="AD184" i="2"/>
  <c r="AD488" i="2"/>
  <c r="AD264" i="2"/>
  <c r="AD336" i="2"/>
  <c r="AD313" i="2"/>
  <c r="AD257" i="2"/>
  <c r="AD352" i="2"/>
  <c r="AD448" i="2"/>
  <c r="AD114" i="2"/>
  <c r="AD367" i="2"/>
  <c r="AD546" i="2"/>
  <c r="AD176" i="2"/>
  <c r="AD398" i="2"/>
  <c r="AD186" i="2"/>
  <c r="AD362" i="2"/>
  <c r="AD123" i="2"/>
  <c r="AD192" i="2"/>
  <c r="AD65" i="2"/>
  <c r="AD645" i="2"/>
  <c r="AD281" i="2"/>
  <c r="AD483" i="2"/>
  <c r="AD174" i="2"/>
  <c r="AD471" i="2"/>
  <c r="AD349" i="2"/>
  <c r="AD58" i="2"/>
  <c r="AD49" i="2"/>
  <c r="AD172" i="2"/>
  <c r="AD558" i="2"/>
  <c r="AD339" i="2"/>
  <c r="AD243" i="2"/>
  <c r="AD426" i="2"/>
  <c r="AD296" i="2"/>
  <c r="AD127" i="2"/>
  <c r="AD89" i="2"/>
  <c r="AD433" i="2"/>
  <c r="AD307" i="2"/>
  <c r="AD655" i="2"/>
  <c r="AD346" i="2"/>
  <c r="AD117" i="2"/>
  <c r="AD222" i="2"/>
  <c r="AD408" i="2"/>
  <c r="AD357" i="2"/>
  <c r="AD683" i="2"/>
  <c r="AD135" i="2"/>
  <c r="AD34" i="2"/>
  <c r="AD315" i="2"/>
  <c r="AD9" i="2"/>
  <c r="AD496" i="2"/>
  <c r="AD682" i="2"/>
  <c r="AD453" i="2"/>
  <c r="AD53" i="2"/>
  <c r="AD382" i="2"/>
  <c r="AD47" i="2"/>
  <c r="AD353" i="2"/>
  <c r="AD280" i="2"/>
  <c r="AD728" i="2"/>
  <c r="AD14" i="2"/>
  <c r="AD69" i="2"/>
  <c r="AD348" i="2"/>
  <c r="AD223" i="2"/>
  <c r="AD63" i="2"/>
  <c r="AD564" i="2"/>
  <c r="AD344" i="2"/>
  <c r="AD640" i="2"/>
  <c r="AD234" i="2"/>
  <c r="AD171" i="2"/>
  <c r="AD317" i="2"/>
  <c r="AD460" i="2"/>
  <c r="AD118" i="2"/>
  <c r="AD476" i="2"/>
  <c r="AD17" i="2"/>
  <c r="AD493" i="2"/>
  <c r="AD327" i="2"/>
  <c r="AD157" i="2"/>
  <c r="AD377" i="2"/>
  <c r="AD630" i="2"/>
  <c r="AD387" i="2"/>
  <c r="AD249" i="2"/>
  <c r="AD659" i="2"/>
  <c r="AD699" i="2"/>
  <c r="AD373" i="2"/>
  <c r="AD384" i="2"/>
  <c r="AD204" i="2"/>
  <c r="AD322" i="2"/>
  <c r="AD16" i="2"/>
  <c r="AD413" i="2"/>
  <c r="AD581" i="2"/>
  <c r="AD468" i="2"/>
  <c r="AD552" i="2"/>
  <c r="AD150" i="2"/>
  <c r="AD24" i="2"/>
  <c r="AD227" i="2"/>
  <c r="AD169" i="2"/>
  <c r="AD692" i="2"/>
  <c r="AD29" i="2"/>
  <c r="AD194" i="2"/>
  <c r="AD436" i="2"/>
  <c r="AD730" i="2"/>
  <c r="AD441" i="2"/>
  <c r="AD533" i="2"/>
  <c r="AD177" i="2"/>
  <c r="AD512" i="2"/>
  <c r="AD480" i="2"/>
  <c r="AD236" i="2"/>
  <c r="AD215" i="2"/>
  <c r="AD394" i="2"/>
  <c r="AD291" i="2"/>
  <c r="AD566" i="2"/>
  <c r="AD455" i="2"/>
  <c r="AD541" i="2"/>
  <c r="AD516" i="2"/>
  <c r="AD221" i="2"/>
  <c r="AD82" i="2"/>
  <c r="AD554" i="2"/>
  <c r="AD182" i="2"/>
  <c r="AD627" i="2"/>
  <c r="AD579" i="2"/>
  <c r="AD553" i="2"/>
  <c r="AD675" i="2"/>
  <c r="AD302" i="2"/>
  <c r="AD666" i="2"/>
  <c r="AD409" i="2"/>
  <c r="AD622" i="2"/>
  <c r="AD437" i="2"/>
  <c r="AD86" i="2"/>
  <c r="AD200" i="2"/>
  <c r="AD32" i="2"/>
  <c r="AD708" i="2"/>
  <c r="AD4" i="2"/>
  <c r="AD196" i="2"/>
  <c r="AD470" i="2"/>
  <c r="AD209" i="2"/>
  <c r="AD142" i="2"/>
  <c r="AD328" i="2"/>
  <c r="AD704" i="2"/>
  <c r="AD68" i="2"/>
  <c r="AD600" i="2"/>
  <c r="AD593" i="2"/>
  <c r="AD570" i="2"/>
  <c r="AD425" i="2"/>
  <c r="AD358" i="2"/>
  <c r="AD451" i="2"/>
  <c r="AD57" i="2"/>
  <c r="AD684" i="2"/>
  <c r="AD279" i="2"/>
  <c r="AD654" i="2"/>
  <c r="AD439" i="2"/>
  <c r="AD495" i="2"/>
  <c r="AD415" i="2"/>
  <c r="AD301" i="2"/>
  <c r="AD688" i="2"/>
  <c r="AD625" i="2"/>
  <c r="AD438" i="2"/>
  <c r="AD93" i="2"/>
  <c r="AD277" i="2"/>
  <c r="AD71" i="2"/>
  <c r="AD60" i="2"/>
  <c r="AD146" i="2"/>
  <c r="AD213" i="2"/>
  <c r="AD524" i="2"/>
  <c r="AD228" i="2"/>
  <c r="AD323" i="2"/>
  <c r="AD606" i="2"/>
  <c r="AD74" i="2"/>
  <c r="AD283" i="2"/>
  <c r="AD97" i="2"/>
  <c r="AD578" i="2"/>
  <c r="AD155" i="2"/>
  <c r="AD406" i="2"/>
  <c r="AD5" i="2"/>
  <c r="AD147" i="2"/>
  <c r="AD355" i="2"/>
  <c r="AD35" i="2"/>
  <c r="AD532" i="2"/>
  <c r="AD535" i="2"/>
  <c r="AD288" i="2"/>
  <c r="AD668" i="2"/>
  <c r="AD30" i="2"/>
  <c r="AD87" i="2"/>
  <c r="AD428" i="2"/>
  <c r="AD44" i="2"/>
  <c r="AD417" i="2"/>
  <c r="AD347" i="2"/>
  <c r="AD185" i="2"/>
  <c r="AD308" i="2"/>
  <c r="AD563" i="2"/>
  <c r="AD420" i="2"/>
  <c r="AD608" i="2"/>
  <c r="AD391" i="2"/>
  <c r="AD109" i="2"/>
  <c r="AD130" i="2"/>
  <c r="AD567" i="2"/>
  <c r="AD621" i="2"/>
  <c r="AD48" i="2"/>
  <c r="AD332" i="2"/>
  <c r="AD467" i="2"/>
  <c r="AD652" i="2"/>
  <c r="AD389" i="2"/>
  <c r="AD711" i="2"/>
  <c r="AD716" i="2"/>
  <c r="AD486" i="2"/>
  <c r="AD582" i="2"/>
  <c r="AD538" i="2"/>
  <c r="AD614" i="2"/>
  <c r="AD410" i="2"/>
  <c r="AD55" i="2"/>
  <c r="AD412" i="2"/>
  <c r="AD491" i="2"/>
  <c r="AD473" i="2"/>
  <c r="AD246" i="2"/>
  <c r="AD19" i="2"/>
  <c r="AD59" i="2"/>
  <c r="AD261" i="2"/>
  <c r="AD23" i="2"/>
  <c r="AD456" i="2"/>
  <c r="AD121" i="2"/>
  <c r="AD350" i="2"/>
  <c r="AD390" i="2"/>
  <c r="AD489" i="2"/>
  <c r="AD499" i="2"/>
  <c r="AD154" i="2"/>
  <c r="AD734" i="2"/>
  <c r="AD202" i="2"/>
  <c r="AD338" i="2"/>
  <c r="AD559" i="2"/>
  <c r="AD444" i="2"/>
  <c r="AD226" i="2"/>
  <c r="AD531" i="2"/>
  <c r="AD403" i="2"/>
  <c r="AD3" i="2"/>
  <c r="AD143" i="2"/>
  <c r="AD54" i="2"/>
  <c r="AD440" i="2"/>
  <c r="AD95" i="2"/>
  <c r="AD207" i="2"/>
  <c r="AD452" i="2"/>
  <c r="AD212" i="2"/>
  <c r="AD152" i="2"/>
  <c r="AD610" i="2"/>
  <c r="AD534" i="2"/>
  <c r="AD138" i="2"/>
  <c r="AD363" i="2"/>
  <c r="AD188" i="2"/>
  <c r="AD128" i="2"/>
  <c r="AD216" i="2"/>
  <c r="AD90" i="2"/>
  <c r="AD517" i="2"/>
  <c r="AD211" i="2"/>
  <c r="AD681" i="2"/>
  <c r="AD306" i="2"/>
  <c r="AD225" i="2"/>
  <c r="AD573" i="2"/>
  <c r="AD615" i="2"/>
  <c r="AD450" i="2"/>
  <c r="AD99" i="2"/>
  <c r="AD137" i="2"/>
  <c r="AD396" i="2"/>
  <c r="AD345" i="2"/>
  <c r="AD108" i="2"/>
  <c r="AD239" i="2"/>
  <c r="AD195" i="2"/>
  <c r="AD399" i="2"/>
  <c r="AD342" i="2"/>
  <c r="AD300" i="2"/>
  <c r="AD56" i="2"/>
  <c r="AD235" i="2"/>
  <c r="AD198" i="2"/>
  <c r="AD557" i="2"/>
  <c r="AD287" i="2"/>
  <c r="AD64" i="2"/>
  <c r="AD62" i="2"/>
  <c r="AD633" i="2"/>
  <c r="AD368" i="2"/>
  <c r="AD519" i="2"/>
  <c r="AD604" i="2"/>
  <c r="AD36" i="2"/>
  <c r="AD545" i="2"/>
  <c r="AD75" i="2"/>
  <c r="AD262" i="2"/>
  <c r="AD685" i="2"/>
  <c r="AD131" i="2"/>
  <c r="AD292" i="2"/>
  <c r="AD151" i="2"/>
  <c r="AD22" i="2"/>
  <c r="AD402" i="2"/>
  <c r="AD122" i="2"/>
  <c r="AD267" i="2"/>
  <c r="AD119" i="2"/>
  <c r="AD386" i="2"/>
  <c r="AD371" i="2"/>
  <c r="AD543" i="2"/>
  <c r="AD189" i="2"/>
  <c r="AD160" i="2"/>
  <c r="AD50" i="2"/>
  <c r="AD10" i="2"/>
  <c r="AD335" i="2"/>
  <c r="AD84" i="2"/>
  <c r="AD395" i="2"/>
  <c r="AD72" i="2"/>
  <c r="AD616" i="2"/>
  <c r="AD100" i="2"/>
  <c r="AD38" i="2"/>
  <c r="AD459" i="2"/>
  <c r="AD242" i="2"/>
  <c r="AD690" i="2"/>
  <c r="AD166" i="2"/>
  <c r="AD663" i="2"/>
  <c r="AD258" i="2"/>
  <c r="AD180" i="2"/>
  <c r="K15" i="3" s="1"/>
  <c r="AD2" i="2"/>
  <c r="AD136" i="2"/>
  <c r="AD407" i="2"/>
  <c r="AD589" i="2"/>
  <c r="AD588" i="2"/>
  <c r="AD205" i="2"/>
  <c r="AD61" i="2"/>
  <c r="AD369" i="2"/>
  <c r="AD709" i="2"/>
  <c r="AD430" i="2"/>
  <c r="AD148" i="2"/>
  <c r="AD37" i="2"/>
  <c r="AD27" i="2"/>
  <c r="AD39" i="2"/>
  <c r="AD163" i="2"/>
  <c r="AD8" i="2"/>
  <c r="AD164" i="2"/>
  <c r="AD218" i="2"/>
  <c r="AD735" i="2"/>
  <c r="AD178" i="2"/>
  <c r="AD133" i="2"/>
  <c r="AD401" i="2"/>
  <c r="AD601" i="2"/>
  <c r="AD46" i="2"/>
  <c r="AD419" i="2"/>
  <c r="AD94" i="2"/>
  <c r="AD13" i="2"/>
  <c r="AD510" i="2"/>
  <c r="AD562" i="2"/>
  <c r="AD139" i="2"/>
  <c r="AD522" i="2"/>
  <c r="AD618" i="2"/>
  <c r="AD676" i="2"/>
  <c r="AD45" i="2"/>
  <c r="AD333" i="2"/>
  <c r="AD203" i="2"/>
  <c r="AD340" i="2"/>
  <c r="AD623" i="2"/>
  <c r="AD715" i="2"/>
  <c r="AD427" i="2"/>
  <c r="AD28" i="2"/>
  <c r="AD162" i="2"/>
  <c r="AD378" i="2"/>
  <c r="AD316" i="2"/>
  <c r="AD324" i="2"/>
  <c r="AD651" i="2"/>
  <c r="AD643" i="2"/>
  <c r="AD12" i="2"/>
  <c r="AD260" i="2"/>
  <c r="AD105" i="2"/>
  <c r="AD170" i="2"/>
  <c r="AD514" i="2"/>
  <c r="AD660" i="2"/>
  <c r="AD187" i="2"/>
  <c r="AD617" i="2"/>
  <c r="AD18" i="2"/>
  <c r="AD240" i="2"/>
  <c r="AD479" i="2"/>
  <c r="AD230" i="2"/>
  <c r="AD33" i="2"/>
  <c r="AD229" i="2"/>
  <c r="AD429" i="2"/>
  <c r="AD220" i="2"/>
  <c r="AD432" i="2"/>
  <c r="AD547" i="2"/>
  <c r="AD605" i="2"/>
  <c r="AD612" i="2"/>
  <c r="AD511" i="2"/>
  <c r="AD337" i="2"/>
  <c r="AD502" i="2"/>
  <c r="AD15" i="2"/>
  <c r="AD233" i="2"/>
  <c r="AD381" i="2"/>
  <c r="AD199" i="2"/>
  <c r="AD289" i="2"/>
  <c r="AD725" i="2"/>
  <c r="AD624" i="2"/>
  <c r="AD197" i="2"/>
  <c r="AD247" i="2"/>
  <c r="AD650" i="2"/>
  <c r="AD705" i="2"/>
  <c r="AD7" i="2"/>
  <c r="AD111" i="2"/>
  <c r="AD282" i="2"/>
  <c r="AD6" i="2"/>
  <c r="AD575" i="2"/>
  <c r="AD478" i="2"/>
  <c r="AD113" i="2"/>
  <c r="AD504" i="2"/>
  <c r="AD481" i="2"/>
  <c r="AD145" i="2"/>
  <c r="AD241" i="2"/>
  <c r="AD647" i="2"/>
  <c r="AD25" i="2"/>
  <c r="AD572" i="2"/>
  <c r="AD168" i="2"/>
  <c r="AD445" i="2"/>
  <c r="AD629" i="2"/>
  <c r="AD244" i="2"/>
  <c r="AD506" i="2"/>
  <c r="AD98" i="2"/>
  <c r="AD11" i="2"/>
  <c r="AD153" i="2"/>
  <c r="AD505" i="2"/>
  <c r="AD159" i="2"/>
  <c r="AD658" i="2"/>
  <c r="AD102" i="2"/>
  <c r="AD636" i="2"/>
  <c r="AD457" i="2"/>
  <c r="AD585" i="2"/>
  <c r="AD677" i="2"/>
  <c r="AD165" i="2"/>
  <c r="AD721" i="2"/>
  <c r="AD78" i="2"/>
  <c r="AD431" i="2"/>
  <c r="AD584" i="2"/>
  <c r="AD96" i="2"/>
  <c r="AD642" i="2"/>
  <c r="AD206" i="2"/>
  <c r="AD698" i="2"/>
  <c r="AD293" i="2"/>
  <c r="AD727" i="2"/>
  <c r="AD539" i="2"/>
  <c r="AD325" i="2"/>
  <c r="AD329" i="2"/>
  <c r="AD376" i="2"/>
  <c r="AD351" i="2"/>
  <c r="AD525" i="2"/>
  <c r="AD132" i="2"/>
  <c r="AD304" i="2"/>
  <c r="AD364" i="2"/>
  <c r="AD254" i="2"/>
  <c r="AD507" i="2"/>
  <c r="AD498" i="2"/>
  <c r="AD112" i="2"/>
  <c r="AD21" i="2"/>
  <c r="AD366" i="2"/>
  <c r="AD26" i="2"/>
  <c r="AD42" i="2"/>
  <c r="AD314" i="2"/>
  <c r="AD653" i="2"/>
  <c r="AD31" i="2"/>
  <c r="AD372" i="2"/>
  <c r="AD383" i="2"/>
  <c r="AD724" i="2"/>
  <c r="AD51" i="2"/>
  <c r="AD586" i="2"/>
  <c r="AD556" i="2"/>
  <c r="AD156" i="2"/>
  <c r="AD319" i="2"/>
  <c r="AD298" i="2"/>
  <c r="AD628" i="2"/>
  <c r="AD574" i="2"/>
  <c r="AD591" i="2"/>
  <c r="AD568" i="2"/>
  <c r="AD464" i="2"/>
  <c r="AD719" i="2"/>
  <c r="AD259" i="2"/>
  <c r="AD88" i="2"/>
  <c r="AD76" i="2"/>
  <c r="AD603" i="2"/>
  <c r="AD388" i="2"/>
  <c r="AD175" i="2"/>
  <c r="AD290" i="2"/>
  <c r="AD101" i="2"/>
  <c r="AD193" i="2"/>
  <c r="AD484" i="2"/>
  <c r="AD80" i="2"/>
  <c r="AD303" i="2"/>
  <c r="AD311" i="2"/>
  <c r="AD542" i="2"/>
  <c r="AD597" i="2"/>
  <c r="AD694" i="2"/>
  <c r="AD458" i="2"/>
  <c r="AD474" i="2"/>
  <c r="AD380" i="2"/>
  <c r="AD697" i="2"/>
  <c r="AD587" i="2"/>
  <c r="AD701" i="2"/>
  <c r="AD321" i="2"/>
  <c r="AD482" i="2"/>
  <c r="AD83" i="2"/>
  <c r="AD550" i="2"/>
  <c r="AD248" i="2"/>
  <c r="AD569" i="2"/>
  <c r="AD487" i="2"/>
  <c r="AD392" i="2"/>
  <c r="AD214" i="2"/>
  <c r="AD469" i="2"/>
  <c r="AD594" i="2"/>
  <c r="AD580" i="2"/>
  <c r="AD472" i="2"/>
  <c r="AD736" i="2"/>
  <c r="AD607" i="2"/>
  <c r="AD219" i="2"/>
  <c r="AD116" i="2"/>
  <c r="AD266" i="2"/>
  <c r="AD723" i="2"/>
  <c r="AD43" i="2"/>
  <c r="AD191" i="2"/>
  <c r="AD126" i="2"/>
  <c r="AD461" i="2"/>
  <c r="AD341" i="2"/>
  <c r="AD613" i="2"/>
  <c r="AD462" i="2"/>
  <c r="AD330" i="2"/>
  <c r="AD190" i="2"/>
  <c r="AD104" i="2"/>
  <c r="AD508" i="2"/>
  <c r="AD635" i="2"/>
  <c r="AD103" i="2"/>
  <c r="AD571" i="2"/>
  <c r="AD551" i="2"/>
  <c r="AD515" i="2"/>
  <c r="AD120" i="2"/>
  <c r="AD649" i="2"/>
  <c r="AD343" i="2"/>
  <c r="AD379" i="2"/>
  <c r="AD446" i="2"/>
  <c r="AD466" i="2"/>
  <c r="AD670" i="2"/>
  <c r="AD421" i="2"/>
  <c r="AD265" i="2"/>
  <c r="AD673" i="2"/>
  <c r="AD92" i="2"/>
  <c r="AD158" i="2"/>
  <c r="AD714" i="2"/>
  <c r="AD577" i="2"/>
  <c r="AD81" i="2"/>
  <c r="AD85" i="2"/>
  <c r="AD125" i="2"/>
  <c r="AD284" i="2"/>
  <c r="AD41" i="2"/>
  <c r="AD544" i="2"/>
  <c r="AD549" i="2"/>
  <c r="AD79" i="2"/>
  <c r="AD250" i="2"/>
  <c r="AD626" i="2"/>
  <c r="AD310" i="2"/>
  <c r="AD256" i="2"/>
  <c r="AD520" i="2"/>
  <c r="AD268" i="2"/>
  <c r="AD400" i="2"/>
  <c r="AD561" i="2"/>
  <c r="AD67" i="2"/>
  <c r="AD639" i="2"/>
  <c r="AD638" i="2"/>
  <c r="AD632" i="2"/>
  <c r="AD648" i="2"/>
  <c r="AD528" i="2"/>
  <c r="AD687" i="2"/>
  <c r="AD140" i="2"/>
  <c r="AD210" i="2"/>
  <c r="AD294" i="2"/>
  <c r="AD309" i="2"/>
  <c r="AD435" i="2"/>
  <c r="AD237" i="2"/>
  <c r="AD706" i="2"/>
  <c r="AD66" i="2"/>
  <c r="AD183" i="2"/>
  <c r="AD404" i="2"/>
  <c r="AD374" i="2"/>
  <c r="AD231" i="2"/>
  <c r="AD703" i="2"/>
  <c r="AD609" i="2"/>
  <c r="AD91" i="2"/>
  <c r="AD529" i="2"/>
  <c r="AD720" i="2"/>
  <c r="AD691" i="2"/>
  <c r="AD565" i="2"/>
  <c r="AD161" i="2"/>
  <c r="AD269" i="2"/>
  <c r="AD285" i="2"/>
  <c r="AD255" i="2"/>
  <c r="AD657" i="2"/>
  <c r="AD576" i="2"/>
  <c r="AD611" i="2"/>
  <c r="AD238" i="2"/>
  <c r="AD106" i="2"/>
  <c r="AD521" i="2"/>
  <c r="AD536" i="2"/>
  <c r="AD124" i="2"/>
  <c r="AD738" i="2"/>
  <c r="AD713" i="2"/>
  <c r="AD273" i="2"/>
  <c r="AD503" i="2"/>
  <c r="AD299" i="2"/>
  <c r="AD263" i="2"/>
  <c r="AD737" i="2"/>
  <c r="AD356" i="2"/>
  <c r="AD560" i="2"/>
  <c r="AD693" i="2"/>
  <c r="AD443" i="2"/>
  <c r="AD523" i="2"/>
  <c r="AD181" i="2"/>
  <c r="AD107" i="2"/>
  <c r="AD465" i="2"/>
  <c r="AD518" i="2"/>
  <c r="AD497" i="2"/>
  <c r="AD732" i="2"/>
  <c r="AD678" i="2"/>
  <c r="AD631" i="2"/>
  <c r="AD707" i="2"/>
  <c r="AD416" i="2"/>
  <c r="AD702" i="2"/>
  <c r="AD141" i="2"/>
  <c r="AD73" i="2"/>
  <c r="AD490" i="2"/>
  <c r="AD271" i="2"/>
  <c r="AD375" i="2"/>
  <c r="AD447" i="2"/>
  <c r="AD548" i="2"/>
  <c r="AD295" i="2"/>
  <c r="AD224" i="2"/>
  <c r="AD77" i="2"/>
  <c r="AD320" i="2"/>
  <c r="AD252" i="2"/>
  <c r="AD253" i="2"/>
  <c r="AD537" i="2"/>
  <c r="AD278" i="2"/>
  <c r="AD634" i="2"/>
  <c r="AD592" i="2"/>
  <c r="AD424" i="2"/>
  <c r="AD326" i="2"/>
  <c r="AD442" i="2"/>
  <c r="AD305" i="2"/>
  <c r="AD370" i="2"/>
  <c r="AD217" i="2"/>
  <c r="AD422" i="2"/>
  <c r="AD598" i="2"/>
  <c r="AD717" i="2"/>
  <c r="AD602" i="2"/>
  <c r="AD179" i="2"/>
  <c r="AD275" i="2"/>
  <c r="AD354" i="2"/>
  <c r="AD599" i="2"/>
  <c r="AD686" i="2"/>
  <c r="AD527" i="2"/>
  <c r="AD669" i="2"/>
  <c r="AD674" i="2"/>
  <c r="AD251" i="2"/>
  <c r="AD513" i="2"/>
  <c r="AD646" i="2"/>
  <c r="AD365" i="2"/>
  <c r="AD671" i="2"/>
  <c r="AD276" i="2"/>
  <c r="AD664" i="2"/>
  <c r="AD656" i="2"/>
  <c r="AD619" i="2"/>
  <c r="AD667" i="2"/>
  <c r="AD477" i="2"/>
  <c r="AD530" i="2"/>
  <c r="AD695" i="2"/>
  <c r="AD665" i="2"/>
  <c r="AD454" i="2"/>
  <c r="AD733" i="2"/>
  <c r="AD680" i="2"/>
  <c r="AD700" i="2"/>
  <c r="AD672" i="2"/>
  <c r="AD689" i="2"/>
  <c r="AD696" i="2"/>
  <c r="AD731" i="2"/>
  <c r="AD729" i="2"/>
  <c r="AD710" i="2"/>
  <c r="AD726" i="2"/>
  <c r="AD641" i="2"/>
  <c r="AD637" i="2"/>
  <c r="AD718" i="2"/>
  <c r="AC662" i="2"/>
  <c r="AC526" i="2"/>
  <c r="AC501" i="2"/>
  <c r="AC110" i="2"/>
  <c r="AC297" i="2"/>
  <c r="AC397" i="2"/>
  <c r="AC318" i="2"/>
  <c r="AC359" i="2"/>
  <c r="AC620" i="2"/>
  <c r="AC485" i="2"/>
  <c r="AC201" i="2"/>
  <c r="AC334" i="2"/>
  <c r="AC167" i="2"/>
  <c r="AC661" i="2"/>
  <c r="AC144" i="2"/>
  <c r="AC463" i="2"/>
  <c r="AC596" i="2"/>
  <c r="AC52" i="2"/>
  <c r="AC644" i="2"/>
  <c r="AC405" i="2"/>
  <c r="AC449" i="2"/>
  <c r="AC393" i="2"/>
  <c r="AC245" i="2"/>
  <c r="AC385" i="2"/>
  <c r="AC70" i="2"/>
  <c r="AC555" i="2"/>
  <c r="AC286" i="2"/>
  <c r="AC590" i="2"/>
  <c r="AC134" i="2"/>
  <c r="AC595" i="2"/>
  <c r="AC360" i="2"/>
  <c r="AC712" i="2"/>
  <c r="AC129" i="2"/>
  <c r="AC418" i="2"/>
  <c r="AC722" i="2"/>
  <c r="AC361" i="2"/>
  <c r="AC20" i="2"/>
  <c r="AC149" i="2"/>
  <c r="AC272" i="2"/>
  <c r="AC679" i="2"/>
  <c r="AC40" i="2"/>
  <c r="AC423" i="2"/>
  <c r="AC540" i="2"/>
  <c r="AC475" i="2"/>
  <c r="AC173" i="2"/>
  <c r="AC434" i="2"/>
  <c r="AC232" i="2"/>
  <c r="AC583" i="2"/>
  <c r="AC274" i="2"/>
  <c r="AC500" i="2"/>
  <c r="AC414" i="2"/>
  <c r="AC312" i="2"/>
  <c r="AC115" i="2"/>
  <c r="AC492" i="2"/>
  <c r="AC494" i="2"/>
  <c r="AC208" i="2"/>
  <c r="AC331" i="2"/>
  <c r="AC270" i="2"/>
  <c r="AC509" i="2"/>
  <c r="AC411" i="2"/>
  <c r="AC184" i="2"/>
  <c r="AC488" i="2"/>
  <c r="AC264" i="2"/>
  <c r="AC336" i="2"/>
  <c r="AC313" i="2"/>
  <c r="AC257" i="2"/>
  <c r="AC352" i="2"/>
  <c r="AC448" i="2"/>
  <c r="AC114" i="2"/>
  <c r="AC367" i="2"/>
  <c r="AC546" i="2"/>
  <c r="AC176" i="2"/>
  <c r="AC398" i="2"/>
  <c r="AC186" i="2"/>
  <c r="AC362" i="2"/>
  <c r="AC123" i="2"/>
  <c r="AC192" i="2"/>
  <c r="AC65" i="2"/>
  <c r="AC645" i="2"/>
  <c r="AC281" i="2"/>
  <c r="AC483" i="2"/>
  <c r="AC174" i="2"/>
  <c r="AC471" i="2"/>
  <c r="AC349" i="2"/>
  <c r="AC58" i="2"/>
  <c r="AC49" i="2"/>
  <c r="AC172" i="2"/>
  <c r="AC558" i="2"/>
  <c r="AC339" i="2"/>
  <c r="AC243" i="2"/>
  <c r="AC426" i="2"/>
  <c r="AC296" i="2"/>
  <c r="AC127" i="2"/>
  <c r="AC89" i="2"/>
  <c r="AC433" i="2"/>
  <c r="AC307" i="2"/>
  <c r="AC655" i="2"/>
  <c r="AC346" i="2"/>
  <c r="AC117" i="2"/>
  <c r="AC222" i="2"/>
  <c r="AC408" i="2"/>
  <c r="AC357" i="2"/>
  <c r="AC683" i="2"/>
  <c r="AC135" i="2"/>
  <c r="AC34" i="2"/>
  <c r="AC315" i="2"/>
  <c r="AC9" i="2"/>
  <c r="AC496" i="2"/>
  <c r="AC682" i="2"/>
  <c r="AC453" i="2"/>
  <c r="AC53" i="2"/>
  <c r="AC382" i="2"/>
  <c r="AC47" i="2"/>
  <c r="AC353" i="2"/>
  <c r="AC280" i="2"/>
  <c r="AC728" i="2"/>
  <c r="AC14" i="2"/>
  <c r="AC69" i="2"/>
  <c r="AC348" i="2"/>
  <c r="AC223" i="2"/>
  <c r="AC63" i="2"/>
  <c r="AC564" i="2"/>
  <c r="AC344" i="2"/>
  <c r="AC640" i="2"/>
  <c r="AC234" i="2"/>
  <c r="AC171" i="2"/>
  <c r="AC317" i="2"/>
  <c r="AC460" i="2"/>
  <c r="AC118" i="2"/>
  <c r="AC476" i="2"/>
  <c r="AC17" i="2"/>
  <c r="AC493" i="2"/>
  <c r="AC327" i="2"/>
  <c r="AC157" i="2"/>
  <c r="AC377" i="2"/>
  <c r="AC630" i="2"/>
  <c r="AC387" i="2"/>
  <c r="AC249" i="2"/>
  <c r="AC659" i="2"/>
  <c r="AC699" i="2"/>
  <c r="AC373" i="2"/>
  <c r="AC384" i="2"/>
  <c r="AC204" i="2"/>
  <c r="AC322" i="2"/>
  <c r="AC16" i="2"/>
  <c r="AC413" i="2"/>
  <c r="AC581" i="2"/>
  <c r="AC468" i="2"/>
  <c r="AC552" i="2"/>
  <c r="AC150" i="2"/>
  <c r="AC24" i="2"/>
  <c r="AC227" i="2"/>
  <c r="AC169" i="2"/>
  <c r="AC692" i="2"/>
  <c r="AC29" i="2"/>
  <c r="AC194" i="2"/>
  <c r="AC436" i="2"/>
  <c r="AC730" i="2"/>
  <c r="AC441" i="2"/>
  <c r="AC533" i="2"/>
  <c r="AC177" i="2"/>
  <c r="AC512" i="2"/>
  <c r="AC480" i="2"/>
  <c r="AC236" i="2"/>
  <c r="AC215" i="2"/>
  <c r="AC394" i="2"/>
  <c r="AC291" i="2"/>
  <c r="AC566" i="2"/>
  <c r="AC455" i="2"/>
  <c r="AC541" i="2"/>
  <c r="AC516" i="2"/>
  <c r="AC221" i="2"/>
  <c r="AC82" i="2"/>
  <c r="AC554" i="2"/>
  <c r="AC182" i="2"/>
  <c r="AC627" i="2"/>
  <c r="AC579" i="2"/>
  <c r="AC553" i="2"/>
  <c r="AC675" i="2"/>
  <c r="AC302" i="2"/>
  <c r="AC666" i="2"/>
  <c r="AC409" i="2"/>
  <c r="AC622" i="2"/>
  <c r="AC437" i="2"/>
  <c r="AC86" i="2"/>
  <c r="AC200" i="2"/>
  <c r="AC32" i="2"/>
  <c r="AC708" i="2"/>
  <c r="AC4" i="2"/>
  <c r="AC196" i="2"/>
  <c r="AC470" i="2"/>
  <c r="AC209" i="2"/>
  <c r="AC142" i="2"/>
  <c r="AC328" i="2"/>
  <c r="AC704" i="2"/>
  <c r="AC68" i="2"/>
  <c r="AC600" i="2"/>
  <c r="AC593" i="2"/>
  <c r="AC570" i="2"/>
  <c r="AC425" i="2"/>
  <c r="AC358" i="2"/>
  <c r="AC451" i="2"/>
  <c r="AC57" i="2"/>
  <c r="AC684" i="2"/>
  <c r="AC279" i="2"/>
  <c r="AC654" i="2"/>
  <c r="AC439" i="2"/>
  <c r="AC495" i="2"/>
  <c r="AC415" i="2"/>
  <c r="AC301" i="2"/>
  <c r="AC688" i="2"/>
  <c r="AC625" i="2"/>
  <c r="AC438" i="2"/>
  <c r="AC93" i="2"/>
  <c r="AC277" i="2"/>
  <c r="AC71" i="2"/>
  <c r="AC60" i="2"/>
  <c r="AC146" i="2"/>
  <c r="AC213" i="2"/>
  <c r="AC524" i="2"/>
  <c r="AC228" i="2"/>
  <c r="AC323" i="2"/>
  <c r="AC606" i="2"/>
  <c r="AC74" i="2"/>
  <c r="AC283" i="2"/>
  <c r="AC97" i="2"/>
  <c r="AC578" i="2"/>
  <c r="AC155" i="2"/>
  <c r="AC406" i="2"/>
  <c r="AC5" i="2"/>
  <c r="AC147" i="2"/>
  <c r="AC355" i="2"/>
  <c r="AC35" i="2"/>
  <c r="AC532" i="2"/>
  <c r="AC535" i="2"/>
  <c r="AC288" i="2"/>
  <c r="AC668" i="2"/>
  <c r="AC30" i="2"/>
  <c r="AC87" i="2"/>
  <c r="AC428" i="2"/>
  <c r="AC44" i="2"/>
  <c r="AC417" i="2"/>
  <c r="AC347" i="2"/>
  <c r="AC185" i="2"/>
  <c r="AC308" i="2"/>
  <c r="AC563" i="2"/>
  <c r="AC420" i="2"/>
  <c r="AC608" i="2"/>
  <c r="AC391" i="2"/>
  <c r="AC109" i="2"/>
  <c r="AC130" i="2"/>
  <c r="AC567" i="2"/>
  <c r="AC621" i="2"/>
  <c r="AC48" i="2"/>
  <c r="AC332" i="2"/>
  <c r="AC467" i="2"/>
  <c r="AC652" i="2"/>
  <c r="AC389" i="2"/>
  <c r="AC711" i="2"/>
  <c r="AC716" i="2"/>
  <c r="AC486" i="2"/>
  <c r="AC582" i="2"/>
  <c r="AC538" i="2"/>
  <c r="AC614" i="2"/>
  <c r="AC410" i="2"/>
  <c r="AC55" i="2"/>
  <c r="AC412" i="2"/>
  <c r="AC491" i="2"/>
  <c r="AC473" i="2"/>
  <c r="AC246" i="2"/>
  <c r="AC19" i="2"/>
  <c r="AC59" i="2"/>
  <c r="AC261" i="2"/>
  <c r="AC23" i="2"/>
  <c r="AC456" i="2"/>
  <c r="AC121" i="2"/>
  <c r="AC350" i="2"/>
  <c r="AC390" i="2"/>
  <c r="AC489" i="2"/>
  <c r="AC499" i="2"/>
  <c r="AC154" i="2"/>
  <c r="AC734" i="2"/>
  <c r="AC202" i="2"/>
  <c r="AC338" i="2"/>
  <c r="AC559" i="2"/>
  <c r="AC444" i="2"/>
  <c r="AC226" i="2"/>
  <c r="AC531" i="2"/>
  <c r="AC403" i="2"/>
  <c r="AC3" i="2"/>
  <c r="AC143" i="2"/>
  <c r="AC54" i="2"/>
  <c r="AC440" i="2"/>
  <c r="AC95" i="2"/>
  <c r="AC207" i="2"/>
  <c r="AC452" i="2"/>
  <c r="AC212" i="2"/>
  <c r="AC152" i="2"/>
  <c r="AC610" i="2"/>
  <c r="AC534" i="2"/>
  <c r="AC138" i="2"/>
  <c r="AC363" i="2"/>
  <c r="AC188" i="2"/>
  <c r="AC128" i="2"/>
  <c r="AC216" i="2"/>
  <c r="AC90" i="2"/>
  <c r="AC517" i="2"/>
  <c r="AC211" i="2"/>
  <c r="AC681" i="2"/>
  <c r="AC306" i="2"/>
  <c r="AC225" i="2"/>
  <c r="AC573" i="2"/>
  <c r="AC615" i="2"/>
  <c r="AC450" i="2"/>
  <c r="AC99" i="2"/>
  <c r="AC137" i="2"/>
  <c r="AC396" i="2"/>
  <c r="AC345" i="2"/>
  <c r="AC108" i="2"/>
  <c r="AC239" i="2"/>
  <c r="AC195" i="2"/>
  <c r="AC399" i="2"/>
  <c r="AC342" i="2"/>
  <c r="AC300" i="2"/>
  <c r="AC56" i="2"/>
  <c r="AC235" i="2"/>
  <c r="AC198" i="2"/>
  <c r="AC557" i="2"/>
  <c r="AC287" i="2"/>
  <c r="AC64" i="2"/>
  <c r="AC62" i="2"/>
  <c r="AC633" i="2"/>
  <c r="AC368" i="2"/>
  <c r="AC519" i="2"/>
  <c r="AC604" i="2"/>
  <c r="AC36" i="2"/>
  <c r="AC545" i="2"/>
  <c r="AC75" i="2"/>
  <c r="AC262" i="2"/>
  <c r="AC685" i="2"/>
  <c r="AC131" i="2"/>
  <c r="AC292" i="2"/>
  <c r="AC151" i="2"/>
  <c r="AC22" i="2"/>
  <c r="AC402" i="2"/>
  <c r="AC122" i="2"/>
  <c r="AC267" i="2"/>
  <c r="AC119" i="2"/>
  <c r="AC386" i="2"/>
  <c r="AC371" i="2"/>
  <c r="AC543" i="2"/>
  <c r="AC189" i="2"/>
  <c r="AC160" i="2"/>
  <c r="AC50" i="2"/>
  <c r="AC10" i="2"/>
  <c r="AC335" i="2"/>
  <c r="AC84" i="2"/>
  <c r="AC395" i="2"/>
  <c r="AC72" i="2"/>
  <c r="AC616" i="2"/>
  <c r="AC100" i="2"/>
  <c r="AC38" i="2"/>
  <c r="AC459" i="2"/>
  <c r="AC242" i="2"/>
  <c r="AC690" i="2"/>
  <c r="AC166" i="2"/>
  <c r="AC663" i="2"/>
  <c r="AC258" i="2"/>
  <c r="AC180" i="2"/>
  <c r="AC2" i="2"/>
  <c r="AC136" i="2"/>
  <c r="AC407" i="2"/>
  <c r="AC589" i="2"/>
  <c r="AC588" i="2"/>
  <c r="AC205" i="2"/>
  <c r="AC61" i="2"/>
  <c r="AC369" i="2"/>
  <c r="AC709" i="2"/>
  <c r="AC430" i="2"/>
  <c r="AC148" i="2"/>
  <c r="AC37" i="2"/>
  <c r="AC27" i="2"/>
  <c r="AC39" i="2"/>
  <c r="AC163" i="2"/>
  <c r="AC8" i="2"/>
  <c r="AC164" i="2"/>
  <c r="AC218" i="2"/>
  <c r="AC735" i="2"/>
  <c r="AC178" i="2"/>
  <c r="AC133" i="2"/>
  <c r="AC401" i="2"/>
  <c r="AC601" i="2"/>
  <c r="AC46" i="2"/>
  <c r="AC419" i="2"/>
  <c r="AC94" i="2"/>
  <c r="AC13" i="2"/>
  <c r="AC510" i="2"/>
  <c r="AC562" i="2"/>
  <c r="AC139" i="2"/>
  <c r="AC522" i="2"/>
  <c r="AC618" i="2"/>
  <c r="AC676" i="2"/>
  <c r="AC45" i="2"/>
  <c r="AC333" i="2"/>
  <c r="AC203" i="2"/>
  <c r="AC340" i="2"/>
  <c r="AC623" i="2"/>
  <c r="AC715" i="2"/>
  <c r="AC427" i="2"/>
  <c r="AC28" i="2"/>
  <c r="AC162" i="2"/>
  <c r="AC378" i="2"/>
  <c r="AC316" i="2"/>
  <c r="AC324" i="2"/>
  <c r="AC651" i="2"/>
  <c r="AC643" i="2"/>
  <c r="AC12" i="2"/>
  <c r="AC260" i="2"/>
  <c r="AC105" i="2"/>
  <c r="AC170" i="2"/>
  <c r="AC514" i="2"/>
  <c r="AC660" i="2"/>
  <c r="AC187" i="2"/>
  <c r="AC617" i="2"/>
  <c r="AC18" i="2"/>
  <c r="AC240" i="2"/>
  <c r="AC479" i="2"/>
  <c r="AC230" i="2"/>
  <c r="AC33" i="2"/>
  <c r="AC229" i="2"/>
  <c r="AC429" i="2"/>
  <c r="AC220" i="2"/>
  <c r="AC432" i="2"/>
  <c r="AC547" i="2"/>
  <c r="AC605" i="2"/>
  <c r="AC612" i="2"/>
  <c r="AC511" i="2"/>
  <c r="AC337" i="2"/>
  <c r="AC502" i="2"/>
  <c r="AC15" i="2"/>
  <c r="AC233" i="2"/>
  <c r="AC381" i="2"/>
  <c r="AC199" i="2"/>
  <c r="AC289" i="2"/>
  <c r="AC725" i="2"/>
  <c r="AC624" i="2"/>
  <c r="AC197" i="2"/>
  <c r="AC247" i="2"/>
  <c r="AC650" i="2"/>
  <c r="AC705" i="2"/>
  <c r="AC7" i="2"/>
  <c r="AC111" i="2"/>
  <c r="AC282" i="2"/>
  <c r="AC6" i="2"/>
  <c r="AC575" i="2"/>
  <c r="AC478" i="2"/>
  <c r="AC113" i="2"/>
  <c r="AC504" i="2"/>
  <c r="AC481" i="2"/>
  <c r="AC145" i="2"/>
  <c r="AC241" i="2"/>
  <c r="AC647" i="2"/>
  <c r="AC25" i="2"/>
  <c r="AC572" i="2"/>
  <c r="AC168" i="2"/>
  <c r="AC445" i="2"/>
  <c r="AC629" i="2"/>
  <c r="AC244" i="2"/>
  <c r="AC506" i="2"/>
  <c r="AC98" i="2"/>
  <c r="AC11" i="2"/>
  <c r="AC153" i="2"/>
  <c r="AC505" i="2"/>
  <c r="AC159" i="2"/>
  <c r="AC658" i="2"/>
  <c r="AC102" i="2"/>
  <c r="AC636" i="2"/>
  <c r="AC457" i="2"/>
  <c r="AC585" i="2"/>
  <c r="AC677" i="2"/>
  <c r="AC165" i="2"/>
  <c r="AC721" i="2"/>
  <c r="AC78" i="2"/>
  <c r="AC431" i="2"/>
  <c r="AC584" i="2"/>
  <c r="AC96" i="2"/>
  <c r="AC642" i="2"/>
  <c r="AC206" i="2"/>
  <c r="AC698" i="2"/>
  <c r="AC293" i="2"/>
  <c r="AC727" i="2"/>
  <c r="AC539" i="2"/>
  <c r="AC325" i="2"/>
  <c r="AC329" i="2"/>
  <c r="AC376" i="2"/>
  <c r="AC351" i="2"/>
  <c r="AC525" i="2"/>
  <c r="AC132" i="2"/>
  <c r="AC304" i="2"/>
  <c r="AC364" i="2"/>
  <c r="AC254" i="2"/>
  <c r="AC507" i="2"/>
  <c r="AC498" i="2"/>
  <c r="AC112" i="2"/>
  <c r="AC21" i="2"/>
  <c r="AC366" i="2"/>
  <c r="AC26" i="2"/>
  <c r="AC42" i="2"/>
  <c r="AC314" i="2"/>
  <c r="AC653" i="2"/>
  <c r="AC31" i="2"/>
  <c r="AC372" i="2"/>
  <c r="AC383" i="2"/>
  <c r="AC724" i="2"/>
  <c r="AC51" i="2"/>
  <c r="AC586" i="2"/>
  <c r="AC556" i="2"/>
  <c r="AC156" i="2"/>
  <c r="AC319" i="2"/>
  <c r="AC298" i="2"/>
  <c r="AC628" i="2"/>
  <c r="AC574" i="2"/>
  <c r="AC591" i="2"/>
  <c r="AC568" i="2"/>
  <c r="AC464" i="2"/>
  <c r="AC719" i="2"/>
  <c r="AC259" i="2"/>
  <c r="AC88" i="2"/>
  <c r="AC76" i="2"/>
  <c r="AC603" i="2"/>
  <c r="AC388" i="2"/>
  <c r="AC175" i="2"/>
  <c r="AC290" i="2"/>
  <c r="AC101" i="2"/>
  <c r="AC193" i="2"/>
  <c r="AC484" i="2"/>
  <c r="AC80" i="2"/>
  <c r="AC303" i="2"/>
  <c r="AC311" i="2"/>
  <c r="AC542" i="2"/>
  <c r="AC597" i="2"/>
  <c r="AC694" i="2"/>
  <c r="AC458" i="2"/>
  <c r="AC474" i="2"/>
  <c r="AC380" i="2"/>
  <c r="AC697" i="2"/>
  <c r="AC587" i="2"/>
  <c r="AC701" i="2"/>
  <c r="AC321" i="2"/>
  <c r="AC482" i="2"/>
  <c r="AC83" i="2"/>
  <c r="AC550" i="2"/>
  <c r="AC248" i="2"/>
  <c r="AC569" i="2"/>
  <c r="AC487" i="2"/>
  <c r="AC392" i="2"/>
  <c r="AC214" i="2"/>
  <c r="AC469" i="2"/>
  <c r="AC594" i="2"/>
  <c r="AC580" i="2"/>
  <c r="AC472" i="2"/>
  <c r="AC736" i="2"/>
  <c r="AC607" i="2"/>
  <c r="AC219" i="2"/>
  <c r="J80" i="3" s="1"/>
  <c r="AC116" i="2"/>
  <c r="AC266" i="2"/>
  <c r="AC723" i="2"/>
  <c r="AC43" i="2"/>
  <c r="AC191" i="2"/>
  <c r="AC126" i="2"/>
  <c r="AC461" i="2"/>
  <c r="AC341" i="2"/>
  <c r="AC613" i="2"/>
  <c r="AC462" i="2"/>
  <c r="AC330" i="2"/>
  <c r="AC190" i="2"/>
  <c r="AC104" i="2"/>
  <c r="AC508" i="2"/>
  <c r="AC635" i="2"/>
  <c r="AC103" i="2"/>
  <c r="AC571" i="2"/>
  <c r="AC551" i="2"/>
  <c r="AC515" i="2"/>
  <c r="AC120" i="2"/>
  <c r="AC649" i="2"/>
  <c r="AC343" i="2"/>
  <c r="AC379" i="2"/>
  <c r="AC446" i="2"/>
  <c r="AC466" i="2"/>
  <c r="AC670" i="2"/>
  <c r="AC421" i="2"/>
  <c r="AC265" i="2"/>
  <c r="AC673" i="2"/>
  <c r="AC92" i="2"/>
  <c r="AC158" i="2"/>
  <c r="AC714" i="2"/>
  <c r="AC577" i="2"/>
  <c r="AC81" i="2"/>
  <c r="AC85" i="2"/>
  <c r="AC125" i="2"/>
  <c r="AC284" i="2"/>
  <c r="AC41" i="2"/>
  <c r="AC544" i="2"/>
  <c r="AC549" i="2"/>
  <c r="AC79" i="2"/>
  <c r="AC250" i="2"/>
  <c r="AC626" i="2"/>
  <c r="AC310" i="2"/>
  <c r="AC256" i="2"/>
  <c r="AC520" i="2"/>
  <c r="AC268" i="2"/>
  <c r="AC400" i="2"/>
  <c r="AC561" i="2"/>
  <c r="AC67" i="2"/>
  <c r="AC639" i="2"/>
  <c r="AC638" i="2"/>
  <c r="AC632" i="2"/>
  <c r="AC648" i="2"/>
  <c r="AC528" i="2"/>
  <c r="AC687" i="2"/>
  <c r="AC140" i="2"/>
  <c r="AC210" i="2"/>
  <c r="AC294" i="2"/>
  <c r="AC309" i="2"/>
  <c r="AC435" i="2"/>
  <c r="AC237" i="2"/>
  <c r="AC706" i="2"/>
  <c r="AC66" i="2"/>
  <c r="AC183" i="2"/>
  <c r="AC404" i="2"/>
  <c r="AC374" i="2"/>
  <c r="AC231" i="2"/>
  <c r="AC703" i="2"/>
  <c r="AC609" i="2"/>
  <c r="AC91" i="2"/>
  <c r="AC529" i="2"/>
  <c r="AC720" i="2"/>
  <c r="AC691" i="2"/>
  <c r="AC565" i="2"/>
  <c r="AC161" i="2"/>
  <c r="AC269" i="2"/>
  <c r="AC285" i="2"/>
  <c r="AC255" i="2"/>
  <c r="AC657" i="2"/>
  <c r="AC576" i="2"/>
  <c r="AC611" i="2"/>
  <c r="AC238" i="2"/>
  <c r="AC106" i="2"/>
  <c r="AC521" i="2"/>
  <c r="AC536" i="2"/>
  <c r="AC124" i="2"/>
  <c r="AC738" i="2"/>
  <c r="AC713" i="2"/>
  <c r="AC273" i="2"/>
  <c r="AC503" i="2"/>
  <c r="AC299" i="2"/>
  <c r="AC263" i="2"/>
  <c r="AC737" i="2"/>
  <c r="AC356" i="2"/>
  <c r="AC560" i="2"/>
  <c r="AC693" i="2"/>
  <c r="AC443" i="2"/>
  <c r="AC523" i="2"/>
  <c r="AC181" i="2"/>
  <c r="AC107" i="2"/>
  <c r="AC465" i="2"/>
  <c r="AC518" i="2"/>
  <c r="AC497" i="2"/>
  <c r="AC732" i="2"/>
  <c r="AC678" i="2"/>
  <c r="AC631" i="2"/>
  <c r="AC707" i="2"/>
  <c r="AC416" i="2"/>
  <c r="AC702" i="2"/>
  <c r="AC141" i="2"/>
  <c r="AC73" i="2"/>
  <c r="AC490" i="2"/>
  <c r="AC271" i="2"/>
  <c r="AC375" i="2"/>
  <c r="AC447" i="2"/>
  <c r="AC548" i="2"/>
  <c r="AC295" i="2"/>
  <c r="AC224" i="2"/>
  <c r="AC77" i="2"/>
  <c r="AC320" i="2"/>
  <c r="AC252" i="2"/>
  <c r="AC253" i="2"/>
  <c r="AC537" i="2"/>
  <c r="AC278" i="2"/>
  <c r="AC634" i="2"/>
  <c r="AC592" i="2"/>
  <c r="AC424" i="2"/>
  <c r="AC326" i="2"/>
  <c r="AC442" i="2"/>
  <c r="AC305" i="2"/>
  <c r="AC370" i="2"/>
  <c r="AC217" i="2"/>
  <c r="AC422" i="2"/>
  <c r="AC598" i="2"/>
  <c r="AC717" i="2"/>
  <c r="AC602" i="2"/>
  <c r="AC179" i="2"/>
  <c r="AC275" i="2"/>
  <c r="AC354" i="2"/>
  <c r="AC599" i="2"/>
  <c r="AC686" i="2"/>
  <c r="AC527" i="2"/>
  <c r="AC669" i="2"/>
  <c r="AC674" i="2"/>
  <c r="AC251" i="2"/>
  <c r="AC513" i="2"/>
  <c r="AC646" i="2"/>
  <c r="AC365" i="2"/>
  <c r="AC671" i="2"/>
  <c r="AC276" i="2"/>
  <c r="AC664" i="2"/>
  <c r="AC656" i="2"/>
  <c r="AC619" i="2"/>
  <c r="AC667" i="2"/>
  <c r="AC477" i="2"/>
  <c r="AC530" i="2"/>
  <c r="AC695" i="2"/>
  <c r="AC665" i="2"/>
  <c r="AC454" i="2"/>
  <c r="AC733" i="2"/>
  <c r="AC680" i="2"/>
  <c r="AC700" i="2"/>
  <c r="AC672" i="2"/>
  <c r="AC689" i="2"/>
  <c r="AC696" i="2"/>
  <c r="AC731" i="2"/>
  <c r="AC729" i="2"/>
  <c r="AC710" i="2"/>
  <c r="AC726" i="2"/>
  <c r="AC641" i="2"/>
  <c r="AC637" i="2"/>
  <c r="AC718" i="2"/>
  <c r="U662" i="2"/>
  <c r="U526" i="2"/>
  <c r="U501" i="2"/>
  <c r="U110" i="2"/>
  <c r="U297" i="2"/>
  <c r="U397" i="2"/>
  <c r="U318" i="2"/>
  <c r="U359" i="2"/>
  <c r="U620" i="2"/>
  <c r="U485" i="2"/>
  <c r="U201" i="2"/>
  <c r="U334" i="2"/>
  <c r="U167" i="2"/>
  <c r="U661" i="2"/>
  <c r="U144" i="2"/>
  <c r="U463" i="2"/>
  <c r="U596" i="2"/>
  <c r="U52" i="2"/>
  <c r="U644" i="2"/>
  <c r="U405" i="2"/>
  <c r="U449" i="2"/>
  <c r="U393" i="2"/>
  <c r="U245" i="2"/>
  <c r="U385" i="2"/>
  <c r="U70" i="2"/>
  <c r="U555" i="2"/>
  <c r="U286" i="2"/>
  <c r="U590" i="2"/>
  <c r="U134" i="2"/>
  <c r="U595" i="2"/>
  <c r="U360" i="2"/>
  <c r="U712" i="2"/>
  <c r="U129" i="2"/>
  <c r="U418" i="2"/>
  <c r="U722" i="2"/>
  <c r="U361" i="2"/>
  <c r="U20" i="2"/>
  <c r="U149" i="2"/>
  <c r="U272" i="2"/>
  <c r="U679" i="2"/>
  <c r="U40" i="2"/>
  <c r="U423" i="2"/>
  <c r="U540" i="2"/>
  <c r="U475" i="2"/>
  <c r="U173" i="2"/>
  <c r="U434" i="2"/>
  <c r="U232" i="2"/>
  <c r="U583" i="2"/>
  <c r="U274" i="2"/>
  <c r="U500" i="2"/>
  <c r="U414" i="2"/>
  <c r="U312" i="2"/>
  <c r="U115" i="2"/>
  <c r="U492" i="2"/>
  <c r="U494" i="2"/>
  <c r="U208" i="2"/>
  <c r="U331" i="2"/>
  <c r="U270" i="2"/>
  <c r="U509" i="2"/>
  <c r="U411" i="2"/>
  <c r="U184" i="2"/>
  <c r="U488" i="2"/>
  <c r="U264" i="2"/>
  <c r="U336" i="2"/>
  <c r="U313" i="2"/>
  <c r="U257" i="2"/>
  <c r="U352" i="2"/>
  <c r="U448" i="2"/>
  <c r="U114" i="2"/>
  <c r="U367" i="2"/>
  <c r="U546" i="2"/>
  <c r="U176" i="2"/>
  <c r="U398" i="2"/>
  <c r="U186" i="2"/>
  <c r="U362" i="2"/>
  <c r="U123" i="2"/>
  <c r="U192" i="2"/>
  <c r="U65" i="2"/>
  <c r="U645" i="2"/>
  <c r="U281" i="2"/>
  <c r="U483" i="2"/>
  <c r="U174" i="2"/>
  <c r="U471" i="2"/>
  <c r="U349" i="2"/>
  <c r="U58" i="2"/>
  <c r="U49" i="2"/>
  <c r="U172" i="2"/>
  <c r="U558" i="2"/>
  <c r="U339" i="2"/>
  <c r="U243" i="2"/>
  <c r="U426" i="2"/>
  <c r="U296" i="2"/>
  <c r="U127" i="2"/>
  <c r="U89" i="2"/>
  <c r="U433" i="2"/>
  <c r="U307" i="2"/>
  <c r="U655" i="2"/>
  <c r="U346" i="2"/>
  <c r="U117" i="2"/>
  <c r="U222" i="2"/>
  <c r="U408" i="2"/>
  <c r="U357" i="2"/>
  <c r="U683" i="2"/>
  <c r="U135" i="2"/>
  <c r="U34" i="2"/>
  <c r="U315" i="2"/>
  <c r="U9" i="2"/>
  <c r="U496" i="2"/>
  <c r="U682" i="2"/>
  <c r="U453" i="2"/>
  <c r="U53" i="2"/>
  <c r="U382" i="2"/>
  <c r="U47" i="2"/>
  <c r="U353" i="2"/>
  <c r="U280" i="2"/>
  <c r="U728" i="2"/>
  <c r="U14" i="2"/>
  <c r="U69" i="2"/>
  <c r="U348" i="2"/>
  <c r="U223" i="2"/>
  <c r="U63" i="2"/>
  <c r="U564" i="2"/>
  <c r="U344" i="2"/>
  <c r="U640" i="2"/>
  <c r="U234" i="2"/>
  <c r="U171" i="2"/>
  <c r="U317" i="2"/>
  <c r="U460" i="2"/>
  <c r="U118" i="2"/>
  <c r="U476" i="2"/>
  <c r="U17" i="2"/>
  <c r="U493" i="2"/>
  <c r="U327" i="2"/>
  <c r="U157" i="2"/>
  <c r="U377" i="2"/>
  <c r="U630" i="2"/>
  <c r="U387" i="2"/>
  <c r="U249" i="2"/>
  <c r="U659" i="2"/>
  <c r="U699" i="2"/>
  <c r="U373" i="2"/>
  <c r="U384" i="2"/>
  <c r="U204" i="2"/>
  <c r="U322" i="2"/>
  <c r="U16" i="2"/>
  <c r="U413" i="2"/>
  <c r="U581" i="2"/>
  <c r="U468" i="2"/>
  <c r="U552" i="2"/>
  <c r="U150" i="2"/>
  <c r="U24" i="2"/>
  <c r="U227" i="2"/>
  <c r="U169" i="2"/>
  <c r="U692" i="2"/>
  <c r="U29" i="2"/>
  <c r="U194" i="2"/>
  <c r="U436" i="2"/>
  <c r="U730" i="2"/>
  <c r="U441" i="2"/>
  <c r="U533" i="2"/>
  <c r="U177" i="2"/>
  <c r="U512" i="2"/>
  <c r="U480" i="2"/>
  <c r="U236" i="2"/>
  <c r="U215" i="2"/>
  <c r="U394" i="2"/>
  <c r="U291" i="2"/>
  <c r="U566" i="2"/>
  <c r="U455" i="2"/>
  <c r="U541" i="2"/>
  <c r="U516" i="2"/>
  <c r="U221" i="2"/>
  <c r="U82" i="2"/>
  <c r="U554" i="2"/>
  <c r="U182" i="2"/>
  <c r="U627" i="2"/>
  <c r="U579" i="2"/>
  <c r="U553" i="2"/>
  <c r="U675" i="2"/>
  <c r="U302" i="2"/>
  <c r="U666" i="2"/>
  <c r="U409" i="2"/>
  <c r="U622" i="2"/>
  <c r="U437" i="2"/>
  <c r="U86" i="2"/>
  <c r="U200" i="2"/>
  <c r="U32" i="2"/>
  <c r="U708" i="2"/>
  <c r="U4" i="2"/>
  <c r="U196" i="2"/>
  <c r="U470" i="2"/>
  <c r="U209" i="2"/>
  <c r="U142" i="2"/>
  <c r="U328" i="2"/>
  <c r="U704" i="2"/>
  <c r="U68" i="2"/>
  <c r="U600" i="2"/>
  <c r="U593" i="2"/>
  <c r="U570" i="2"/>
  <c r="U425" i="2"/>
  <c r="U358" i="2"/>
  <c r="U451" i="2"/>
  <c r="U57" i="2"/>
  <c r="U684" i="2"/>
  <c r="U279" i="2"/>
  <c r="U654" i="2"/>
  <c r="U439" i="2"/>
  <c r="U495" i="2"/>
  <c r="U415" i="2"/>
  <c r="U301" i="2"/>
  <c r="U688" i="2"/>
  <c r="U625" i="2"/>
  <c r="U438" i="2"/>
  <c r="U93" i="2"/>
  <c r="U277" i="2"/>
  <c r="U71" i="2"/>
  <c r="U60" i="2"/>
  <c r="U146" i="2"/>
  <c r="U213" i="2"/>
  <c r="U524" i="2"/>
  <c r="U228" i="2"/>
  <c r="U323" i="2"/>
  <c r="U606" i="2"/>
  <c r="U74" i="2"/>
  <c r="U283" i="2"/>
  <c r="U97" i="2"/>
  <c r="U578" i="2"/>
  <c r="U155" i="2"/>
  <c r="U406" i="2"/>
  <c r="U5" i="2"/>
  <c r="U147" i="2"/>
  <c r="U355" i="2"/>
  <c r="U35" i="2"/>
  <c r="U532" i="2"/>
  <c r="U535" i="2"/>
  <c r="U288" i="2"/>
  <c r="U668" i="2"/>
  <c r="U30" i="2"/>
  <c r="U87" i="2"/>
  <c r="U428" i="2"/>
  <c r="U44" i="2"/>
  <c r="U417" i="2"/>
  <c r="U347" i="2"/>
  <c r="U185" i="2"/>
  <c r="U308" i="2"/>
  <c r="U563" i="2"/>
  <c r="U420" i="2"/>
  <c r="U608" i="2"/>
  <c r="U391" i="2"/>
  <c r="U109" i="2"/>
  <c r="U130" i="2"/>
  <c r="U567" i="2"/>
  <c r="U621" i="2"/>
  <c r="U48" i="2"/>
  <c r="U332" i="2"/>
  <c r="U467" i="2"/>
  <c r="U652" i="2"/>
  <c r="U389" i="2"/>
  <c r="U711" i="2"/>
  <c r="U716" i="2"/>
  <c r="U486" i="2"/>
  <c r="U582" i="2"/>
  <c r="U538" i="2"/>
  <c r="U614" i="2"/>
  <c r="U410" i="2"/>
  <c r="U55" i="2"/>
  <c r="U412" i="2"/>
  <c r="U491" i="2"/>
  <c r="U473" i="2"/>
  <c r="U246" i="2"/>
  <c r="U19" i="2"/>
  <c r="U59" i="2"/>
  <c r="U261" i="2"/>
  <c r="U23" i="2"/>
  <c r="U456" i="2"/>
  <c r="U121" i="2"/>
  <c r="U350" i="2"/>
  <c r="U390" i="2"/>
  <c r="U489" i="2"/>
  <c r="U499" i="2"/>
  <c r="U154" i="2"/>
  <c r="U734" i="2"/>
  <c r="U202" i="2"/>
  <c r="U338" i="2"/>
  <c r="U559" i="2"/>
  <c r="U444" i="2"/>
  <c r="U226" i="2"/>
  <c r="U531" i="2"/>
  <c r="U403" i="2"/>
  <c r="U3" i="2"/>
  <c r="U143" i="2"/>
  <c r="U54" i="2"/>
  <c r="U440" i="2"/>
  <c r="U95" i="2"/>
  <c r="U207" i="2"/>
  <c r="U452" i="2"/>
  <c r="U212" i="2"/>
  <c r="U152" i="2"/>
  <c r="U610" i="2"/>
  <c r="U534" i="2"/>
  <c r="U138" i="2"/>
  <c r="U363" i="2"/>
  <c r="U188" i="2"/>
  <c r="U128" i="2"/>
  <c r="U216" i="2"/>
  <c r="U90" i="2"/>
  <c r="U517" i="2"/>
  <c r="U211" i="2"/>
  <c r="U681" i="2"/>
  <c r="U306" i="2"/>
  <c r="U225" i="2"/>
  <c r="U573" i="2"/>
  <c r="U615" i="2"/>
  <c r="U450" i="2"/>
  <c r="U99" i="2"/>
  <c r="U137" i="2"/>
  <c r="U396" i="2"/>
  <c r="U345" i="2"/>
  <c r="U108" i="2"/>
  <c r="U239" i="2"/>
  <c r="U195" i="2"/>
  <c r="U399" i="2"/>
  <c r="U342" i="2"/>
  <c r="U300" i="2"/>
  <c r="U56" i="2"/>
  <c r="U235" i="2"/>
  <c r="U198" i="2"/>
  <c r="U557" i="2"/>
  <c r="U287" i="2"/>
  <c r="U64" i="2"/>
  <c r="U62" i="2"/>
  <c r="U633" i="2"/>
  <c r="U368" i="2"/>
  <c r="U519" i="2"/>
  <c r="U604" i="2"/>
  <c r="U36" i="2"/>
  <c r="U545" i="2"/>
  <c r="U75" i="2"/>
  <c r="U262" i="2"/>
  <c r="U685" i="2"/>
  <c r="U131" i="2"/>
  <c r="U292" i="2"/>
  <c r="U151" i="2"/>
  <c r="U22" i="2"/>
  <c r="U402" i="2"/>
  <c r="U122" i="2"/>
  <c r="U267" i="2"/>
  <c r="U119" i="2"/>
  <c r="U386" i="2"/>
  <c r="U371" i="2"/>
  <c r="U543" i="2"/>
  <c r="U189" i="2"/>
  <c r="U160" i="2"/>
  <c r="U50" i="2"/>
  <c r="U10" i="2"/>
  <c r="U335" i="2"/>
  <c r="U84" i="2"/>
  <c r="U395" i="2"/>
  <c r="U72" i="2"/>
  <c r="U616" i="2"/>
  <c r="U100" i="2"/>
  <c r="U38" i="2"/>
  <c r="U459" i="2"/>
  <c r="U242" i="2"/>
  <c r="U690" i="2"/>
  <c r="U166" i="2"/>
  <c r="U663" i="2"/>
  <c r="U258" i="2"/>
  <c r="U180" i="2"/>
  <c r="U2" i="2"/>
  <c r="U136" i="2"/>
  <c r="U407" i="2"/>
  <c r="U589" i="2"/>
  <c r="U588" i="2"/>
  <c r="U205" i="2"/>
  <c r="U61" i="2"/>
  <c r="U369" i="2"/>
  <c r="U709" i="2"/>
  <c r="U430" i="2"/>
  <c r="U148" i="2"/>
  <c r="U37" i="2"/>
  <c r="U27" i="2"/>
  <c r="U39" i="2"/>
  <c r="U163" i="2"/>
  <c r="U8" i="2"/>
  <c r="U164" i="2"/>
  <c r="U218" i="2"/>
  <c r="U735" i="2"/>
  <c r="U178" i="2"/>
  <c r="U133" i="2"/>
  <c r="U401" i="2"/>
  <c r="U601" i="2"/>
  <c r="U46" i="2"/>
  <c r="U419" i="2"/>
  <c r="U94" i="2"/>
  <c r="U13" i="2"/>
  <c r="U510" i="2"/>
  <c r="U562" i="2"/>
  <c r="U139" i="2"/>
  <c r="U522" i="2"/>
  <c r="U618" i="2"/>
  <c r="U676" i="2"/>
  <c r="U45" i="2"/>
  <c r="U333" i="2"/>
  <c r="U203" i="2"/>
  <c r="U340" i="2"/>
  <c r="U623" i="2"/>
  <c r="U715" i="2"/>
  <c r="U427" i="2"/>
  <c r="U28" i="2"/>
  <c r="U162" i="2"/>
  <c r="U378" i="2"/>
  <c r="U316" i="2"/>
  <c r="U324" i="2"/>
  <c r="U651" i="2"/>
  <c r="U643" i="2"/>
  <c r="U12" i="2"/>
  <c r="U260" i="2"/>
  <c r="U105" i="2"/>
  <c r="U170" i="2"/>
  <c r="U514" i="2"/>
  <c r="U660" i="2"/>
  <c r="U187" i="2"/>
  <c r="U617" i="2"/>
  <c r="U18" i="2"/>
  <c r="U240" i="2"/>
  <c r="U479" i="2"/>
  <c r="U230" i="2"/>
  <c r="U33" i="2"/>
  <c r="U229" i="2"/>
  <c r="U429" i="2"/>
  <c r="U220" i="2"/>
  <c r="U432" i="2"/>
  <c r="U547" i="2"/>
  <c r="U605" i="2"/>
  <c r="U612" i="2"/>
  <c r="U511" i="2"/>
  <c r="U337" i="2"/>
  <c r="U502" i="2"/>
  <c r="U15" i="2"/>
  <c r="U233" i="2"/>
  <c r="U381" i="2"/>
  <c r="U199" i="2"/>
  <c r="U289" i="2"/>
  <c r="U725" i="2"/>
  <c r="U624" i="2"/>
  <c r="U197" i="2"/>
  <c r="U247" i="2"/>
  <c r="U650" i="2"/>
  <c r="U705" i="2"/>
  <c r="U7" i="2"/>
  <c r="U111" i="2"/>
  <c r="U282" i="2"/>
  <c r="U6" i="2"/>
  <c r="U575" i="2"/>
  <c r="U478" i="2"/>
  <c r="U113" i="2"/>
  <c r="U504" i="2"/>
  <c r="U481" i="2"/>
  <c r="U145" i="2"/>
  <c r="U241" i="2"/>
  <c r="U647" i="2"/>
  <c r="U25" i="2"/>
  <c r="U572" i="2"/>
  <c r="U168" i="2"/>
  <c r="U445" i="2"/>
  <c r="U629" i="2"/>
  <c r="U244" i="2"/>
  <c r="U506" i="2"/>
  <c r="U98" i="2"/>
  <c r="U11" i="2"/>
  <c r="U153" i="2"/>
  <c r="U505" i="2"/>
  <c r="U159" i="2"/>
  <c r="U658" i="2"/>
  <c r="U102" i="2"/>
  <c r="U636" i="2"/>
  <c r="U457" i="2"/>
  <c r="U585" i="2"/>
  <c r="U677" i="2"/>
  <c r="U165" i="2"/>
  <c r="U721" i="2"/>
  <c r="U78" i="2"/>
  <c r="U431" i="2"/>
  <c r="U584" i="2"/>
  <c r="U96" i="2"/>
  <c r="U642" i="2"/>
  <c r="U206" i="2"/>
  <c r="U698" i="2"/>
  <c r="U293" i="2"/>
  <c r="U727" i="2"/>
  <c r="U539" i="2"/>
  <c r="U325" i="2"/>
  <c r="U329" i="2"/>
  <c r="U376" i="2"/>
  <c r="U351" i="2"/>
  <c r="U525" i="2"/>
  <c r="U132" i="2"/>
  <c r="U304" i="2"/>
  <c r="U364" i="2"/>
  <c r="U254" i="2"/>
  <c r="U507" i="2"/>
  <c r="U498" i="2"/>
  <c r="U112" i="2"/>
  <c r="U21" i="2"/>
  <c r="U366" i="2"/>
  <c r="U26" i="2"/>
  <c r="U42" i="2"/>
  <c r="U314" i="2"/>
  <c r="U653" i="2"/>
  <c r="U31" i="2"/>
  <c r="U372" i="2"/>
  <c r="U383" i="2"/>
  <c r="U724" i="2"/>
  <c r="U51" i="2"/>
  <c r="U586" i="2"/>
  <c r="U556" i="2"/>
  <c r="U156" i="2"/>
  <c r="U319" i="2"/>
  <c r="U298" i="2"/>
  <c r="U628" i="2"/>
  <c r="U574" i="2"/>
  <c r="U591" i="2"/>
  <c r="U568" i="2"/>
  <c r="U464" i="2"/>
  <c r="U719" i="2"/>
  <c r="U259" i="2"/>
  <c r="U88" i="2"/>
  <c r="U76" i="2"/>
  <c r="U603" i="2"/>
  <c r="U388" i="2"/>
  <c r="U175" i="2"/>
  <c r="U290" i="2"/>
  <c r="U101" i="2"/>
  <c r="U193" i="2"/>
  <c r="U484" i="2"/>
  <c r="U80" i="2"/>
  <c r="U303" i="2"/>
  <c r="U311" i="2"/>
  <c r="U542" i="2"/>
  <c r="U597" i="2"/>
  <c r="U694" i="2"/>
  <c r="U458" i="2"/>
  <c r="U474" i="2"/>
  <c r="U380" i="2"/>
  <c r="U697" i="2"/>
  <c r="U587" i="2"/>
  <c r="U701" i="2"/>
  <c r="U321" i="2"/>
  <c r="U482" i="2"/>
  <c r="U83" i="2"/>
  <c r="U550" i="2"/>
  <c r="U248" i="2"/>
  <c r="U569" i="2"/>
  <c r="U487" i="2"/>
  <c r="U392" i="2"/>
  <c r="U214" i="2"/>
  <c r="U469" i="2"/>
  <c r="U594" i="2"/>
  <c r="U580" i="2"/>
  <c r="U472" i="2"/>
  <c r="U736" i="2"/>
  <c r="U607" i="2"/>
  <c r="U219" i="2"/>
  <c r="U116" i="2"/>
  <c r="U266" i="2"/>
  <c r="U723" i="2"/>
  <c r="U43" i="2"/>
  <c r="U191" i="2"/>
  <c r="U126" i="2"/>
  <c r="U461" i="2"/>
  <c r="U341" i="2"/>
  <c r="U613" i="2"/>
  <c r="U462" i="2"/>
  <c r="U330" i="2"/>
  <c r="U190" i="2"/>
  <c r="U104" i="2"/>
  <c r="U508" i="2"/>
  <c r="U635" i="2"/>
  <c r="U103" i="2"/>
  <c r="U571" i="2"/>
  <c r="U551" i="2"/>
  <c r="U515" i="2"/>
  <c r="U120" i="2"/>
  <c r="U649" i="2"/>
  <c r="U343" i="2"/>
  <c r="U379" i="2"/>
  <c r="U446" i="2"/>
  <c r="U466" i="2"/>
  <c r="U670" i="2"/>
  <c r="U421" i="2"/>
  <c r="U265" i="2"/>
  <c r="U673" i="2"/>
  <c r="U92" i="2"/>
  <c r="U158" i="2"/>
  <c r="U714" i="2"/>
  <c r="U577" i="2"/>
  <c r="U81" i="2"/>
  <c r="U85" i="2"/>
  <c r="U125" i="2"/>
  <c r="U284" i="2"/>
  <c r="U41" i="2"/>
  <c r="U544" i="2"/>
  <c r="U549" i="2"/>
  <c r="U79" i="2"/>
  <c r="U250" i="2"/>
  <c r="U626" i="2"/>
  <c r="U310" i="2"/>
  <c r="U256" i="2"/>
  <c r="U520" i="2"/>
  <c r="U268" i="2"/>
  <c r="U400" i="2"/>
  <c r="U561" i="2"/>
  <c r="U67" i="2"/>
  <c r="U639" i="2"/>
  <c r="U638" i="2"/>
  <c r="U632" i="2"/>
  <c r="U648" i="2"/>
  <c r="U528" i="2"/>
  <c r="U687" i="2"/>
  <c r="U140" i="2"/>
  <c r="U210" i="2"/>
  <c r="U294" i="2"/>
  <c r="U309" i="2"/>
  <c r="U435" i="2"/>
  <c r="U237" i="2"/>
  <c r="U706" i="2"/>
  <c r="U66" i="2"/>
  <c r="U183" i="2"/>
  <c r="U404" i="2"/>
  <c r="U374" i="2"/>
  <c r="U231" i="2"/>
  <c r="U703" i="2"/>
  <c r="U609" i="2"/>
  <c r="U91" i="2"/>
  <c r="U529" i="2"/>
  <c r="U720" i="2"/>
  <c r="U691" i="2"/>
  <c r="U565" i="2"/>
  <c r="U161" i="2"/>
  <c r="U269" i="2"/>
  <c r="U285" i="2"/>
  <c r="U255" i="2"/>
  <c r="U657" i="2"/>
  <c r="U576" i="2"/>
  <c r="U611" i="2"/>
  <c r="U238" i="2"/>
  <c r="U106" i="2"/>
  <c r="U521" i="2"/>
  <c r="U536" i="2"/>
  <c r="U124" i="2"/>
  <c r="U738" i="2"/>
  <c r="U713" i="2"/>
  <c r="U273" i="2"/>
  <c r="U503" i="2"/>
  <c r="U299" i="2"/>
  <c r="U263" i="2"/>
  <c r="U737" i="2"/>
  <c r="U356" i="2"/>
  <c r="U560" i="2"/>
  <c r="U693" i="2"/>
  <c r="U443" i="2"/>
  <c r="U523" i="2"/>
  <c r="U181" i="2"/>
  <c r="U107" i="2"/>
  <c r="U465" i="2"/>
  <c r="U518" i="2"/>
  <c r="U497" i="2"/>
  <c r="U732" i="2"/>
  <c r="U678" i="2"/>
  <c r="U631" i="2"/>
  <c r="U707" i="2"/>
  <c r="U416" i="2"/>
  <c r="U702" i="2"/>
  <c r="U141" i="2"/>
  <c r="U73" i="2"/>
  <c r="U490" i="2"/>
  <c r="U271" i="2"/>
  <c r="U375" i="2"/>
  <c r="U447" i="2"/>
  <c r="U548" i="2"/>
  <c r="U295" i="2"/>
  <c r="U224" i="2"/>
  <c r="U77" i="2"/>
  <c r="U320" i="2"/>
  <c r="U252" i="2"/>
  <c r="U253" i="2"/>
  <c r="U537" i="2"/>
  <c r="U278" i="2"/>
  <c r="U634" i="2"/>
  <c r="U592" i="2"/>
  <c r="U424" i="2"/>
  <c r="U326" i="2"/>
  <c r="U442" i="2"/>
  <c r="U305" i="2"/>
  <c r="U370" i="2"/>
  <c r="U217" i="2"/>
  <c r="U422" i="2"/>
  <c r="U598" i="2"/>
  <c r="U717" i="2"/>
  <c r="U602" i="2"/>
  <c r="U179" i="2"/>
  <c r="U275" i="2"/>
  <c r="U354" i="2"/>
  <c r="U599" i="2"/>
  <c r="U686" i="2"/>
  <c r="U527" i="2"/>
  <c r="U669" i="2"/>
  <c r="U674" i="2"/>
  <c r="U251" i="2"/>
  <c r="U513" i="2"/>
  <c r="U646" i="2"/>
  <c r="U365" i="2"/>
  <c r="U671" i="2"/>
  <c r="U276" i="2"/>
  <c r="U664" i="2"/>
  <c r="U656" i="2"/>
  <c r="U619" i="2"/>
  <c r="U667" i="2"/>
  <c r="U477" i="2"/>
  <c r="U530" i="2"/>
  <c r="U695" i="2"/>
  <c r="U665" i="2"/>
  <c r="U454" i="2"/>
  <c r="U733" i="2"/>
  <c r="U680" i="2"/>
  <c r="U700" i="2"/>
  <c r="U672" i="2"/>
  <c r="U689" i="2"/>
  <c r="U696" i="2"/>
  <c r="U731" i="2"/>
  <c r="U729" i="2"/>
  <c r="U710" i="2"/>
  <c r="U726" i="2"/>
  <c r="U641" i="2"/>
  <c r="U637" i="2"/>
  <c r="U718" i="2"/>
  <c r="T662" i="2"/>
  <c r="T526" i="2"/>
  <c r="T501" i="2"/>
  <c r="T110" i="2"/>
  <c r="T297" i="2"/>
  <c r="T397" i="2"/>
  <c r="T318" i="2"/>
  <c r="T359" i="2"/>
  <c r="T620" i="2"/>
  <c r="T485" i="2"/>
  <c r="T201" i="2"/>
  <c r="T334" i="2"/>
  <c r="T167" i="2"/>
  <c r="T661" i="2"/>
  <c r="T144" i="2"/>
  <c r="T463" i="2"/>
  <c r="T596" i="2"/>
  <c r="T52" i="2"/>
  <c r="T644" i="2"/>
  <c r="T405" i="2"/>
  <c r="T449" i="2"/>
  <c r="T393" i="2"/>
  <c r="T245" i="2"/>
  <c r="T385" i="2"/>
  <c r="T70" i="2"/>
  <c r="T555" i="2"/>
  <c r="T286" i="2"/>
  <c r="T590" i="2"/>
  <c r="T134" i="2"/>
  <c r="T595" i="2"/>
  <c r="T360" i="2"/>
  <c r="T712" i="2"/>
  <c r="T129" i="2"/>
  <c r="T418" i="2"/>
  <c r="T722" i="2"/>
  <c r="T361" i="2"/>
  <c r="T20" i="2"/>
  <c r="T149" i="2"/>
  <c r="T272" i="2"/>
  <c r="T679" i="2"/>
  <c r="T40" i="2"/>
  <c r="T423" i="2"/>
  <c r="T540" i="2"/>
  <c r="T475" i="2"/>
  <c r="T173" i="2"/>
  <c r="T434" i="2"/>
  <c r="T232" i="2"/>
  <c r="T583" i="2"/>
  <c r="T274" i="2"/>
  <c r="T500" i="2"/>
  <c r="T414" i="2"/>
  <c r="T312" i="2"/>
  <c r="T115" i="2"/>
  <c r="T492" i="2"/>
  <c r="T494" i="2"/>
  <c r="T208" i="2"/>
  <c r="T331" i="2"/>
  <c r="T270" i="2"/>
  <c r="T509" i="2"/>
  <c r="T411" i="2"/>
  <c r="T184" i="2"/>
  <c r="T488" i="2"/>
  <c r="T264" i="2"/>
  <c r="T336" i="2"/>
  <c r="T313" i="2"/>
  <c r="T257" i="2"/>
  <c r="T352" i="2"/>
  <c r="T448" i="2"/>
  <c r="T114" i="2"/>
  <c r="T367" i="2"/>
  <c r="T546" i="2"/>
  <c r="T176" i="2"/>
  <c r="T398" i="2"/>
  <c r="T186" i="2"/>
  <c r="T362" i="2"/>
  <c r="T123" i="2"/>
  <c r="T192" i="2"/>
  <c r="T65" i="2"/>
  <c r="T645" i="2"/>
  <c r="T281" i="2"/>
  <c r="T483" i="2"/>
  <c r="T174" i="2"/>
  <c r="T471" i="2"/>
  <c r="T349" i="2"/>
  <c r="T58" i="2"/>
  <c r="T49" i="2"/>
  <c r="T172" i="2"/>
  <c r="T558" i="2"/>
  <c r="T339" i="2"/>
  <c r="T243" i="2"/>
  <c r="T426" i="2"/>
  <c r="T296" i="2"/>
  <c r="T127" i="2"/>
  <c r="T89" i="2"/>
  <c r="T433" i="2"/>
  <c r="T307" i="2"/>
  <c r="T655" i="2"/>
  <c r="T346" i="2"/>
  <c r="T117" i="2"/>
  <c r="T222" i="2"/>
  <c r="T408" i="2"/>
  <c r="T357" i="2"/>
  <c r="T683" i="2"/>
  <c r="T135" i="2"/>
  <c r="T34" i="2"/>
  <c r="T315" i="2"/>
  <c r="T9" i="2"/>
  <c r="T496" i="2"/>
  <c r="T682" i="2"/>
  <c r="T453" i="2"/>
  <c r="T53" i="2"/>
  <c r="T382" i="2"/>
  <c r="T47" i="2"/>
  <c r="T353" i="2"/>
  <c r="T280" i="2"/>
  <c r="T728" i="2"/>
  <c r="T14" i="2"/>
  <c r="T69" i="2"/>
  <c r="T348" i="2"/>
  <c r="T223" i="2"/>
  <c r="T63" i="2"/>
  <c r="T564" i="2"/>
  <c r="T344" i="2"/>
  <c r="T640" i="2"/>
  <c r="T234" i="2"/>
  <c r="T171" i="2"/>
  <c r="T317" i="2"/>
  <c r="T460" i="2"/>
  <c r="T118" i="2"/>
  <c r="T476" i="2"/>
  <c r="T17" i="2"/>
  <c r="T493" i="2"/>
  <c r="T327" i="2"/>
  <c r="T157" i="2"/>
  <c r="T377" i="2"/>
  <c r="T630" i="2"/>
  <c r="T387" i="2"/>
  <c r="T249" i="2"/>
  <c r="T659" i="2"/>
  <c r="T699" i="2"/>
  <c r="T373" i="2"/>
  <c r="T384" i="2"/>
  <c r="T204" i="2"/>
  <c r="T322" i="2"/>
  <c r="T16" i="2"/>
  <c r="T413" i="2"/>
  <c r="T581" i="2"/>
  <c r="T468" i="2"/>
  <c r="T552" i="2"/>
  <c r="T150" i="2"/>
  <c r="T24" i="2"/>
  <c r="T227" i="2"/>
  <c r="T169" i="2"/>
  <c r="T692" i="2"/>
  <c r="T29" i="2"/>
  <c r="T194" i="2"/>
  <c r="T436" i="2"/>
  <c r="T730" i="2"/>
  <c r="T441" i="2"/>
  <c r="T533" i="2"/>
  <c r="T177" i="2"/>
  <c r="T512" i="2"/>
  <c r="T480" i="2"/>
  <c r="T236" i="2"/>
  <c r="T215" i="2"/>
  <c r="T394" i="2"/>
  <c r="T291" i="2"/>
  <c r="T566" i="2"/>
  <c r="T455" i="2"/>
  <c r="T541" i="2"/>
  <c r="T516" i="2"/>
  <c r="T221" i="2"/>
  <c r="T82" i="2"/>
  <c r="T554" i="2"/>
  <c r="T182" i="2"/>
  <c r="T627" i="2"/>
  <c r="T579" i="2"/>
  <c r="T553" i="2"/>
  <c r="T675" i="2"/>
  <c r="T302" i="2"/>
  <c r="T666" i="2"/>
  <c r="T409" i="2"/>
  <c r="T622" i="2"/>
  <c r="T437" i="2"/>
  <c r="T86" i="2"/>
  <c r="T200" i="2"/>
  <c r="T32" i="2"/>
  <c r="T708" i="2"/>
  <c r="T4" i="2"/>
  <c r="T196" i="2"/>
  <c r="T470" i="2"/>
  <c r="T209" i="2"/>
  <c r="T142" i="2"/>
  <c r="T328" i="2"/>
  <c r="T704" i="2"/>
  <c r="T68" i="2"/>
  <c r="T600" i="2"/>
  <c r="T593" i="2"/>
  <c r="T570" i="2"/>
  <c r="T425" i="2"/>
  <c r="T358" i="2"/>
  <c r="T451" i="2"/>
  <c r="T57" i="2"/>
  <c r="T684" i="2"/>
  <c r="T279" i="2"/>
  <c r="T654" i="2"/>
  <c r="T439" i="2"/>
  <c r="T495" i="2"/>
  <c r="T415" i="2"/>
  <c r="T301" i="2"/>
  <c r="T688" i="2"/>
  <c r="T625" i="2"/>
  <c r="T438" i="2"/>
  <c r="T93" i="2"/>
  <c r="T277" i="2"/>
  <c r="T71" i="2"/>
  <c r="T60" i="2"/>
  <c r="T146" i="2"/>
  <c r="T213" i="2"/>
  <c r="T524" i="2"/>
  <c r="T228" i="2"/>
  <c r="T323" i="2"/>
  <c r="T606" i="2"/>
  <c r="T74" i="2"/>
  <c r="T283" i="2"/>
  <c r="T97" i="2"/>
  <c r="T578" i="2"/>
  <c r="T155" i="2"/>
  <c r="T406" i="2"/>
  <c r="T5" i="2"/>
  <c r="T147" i="2"/>
  <c r="T355" i="2"/>
  <c r="T35" i="2"/>
  <c r="T532" i="2"/>
  <c r="T535" i="2"/>
  <c r="T288" i="2"/>
  <c r="T668" i="2"/>
  <c r="T30" i="2"/>
  <c r="T87" i="2"/>
  <c r="T428" i="2"/>
  <c r="T44" i="2"/>
  <c r="T417" i="2"/>
  <c r="T347" i="2"/>
  <c r="T185" i="2"/>
  <c r="T308" i="2"/>
  <c r="T563" i="2"/>
  <c r="T420" i="2"/>
  <c r="T608" i="2"/>
  <c r="T391" i="2"/>
  <c r="T109" i="2"/>
  <c r="T130" i="2"/>
  <c r="T567" i="2"/>
  <c r="T621" i="2"/>
  <c r="T48" i="2"/>
  <c r="T332" i="2"/>
  <c r="T467" i="2"/>
  <c r="T652" i="2"/>
  <c r="T389" i="2"/>
  <c r="T711" i="2"/>
  <c r="T716" i="2"/>
  <c r="T486" i="2"/>
  <c r="T582" i="2"/>
  <c r="T538" i="2"/>
  <c r="T614" i="2"/>
  <c r="T410" i="2"/>
  <c r="T55" i="2"/>
  <c r="T412" i="2"/>
  <c r="T491" i="2"/>
  <c r="T473" i="2"/>
  <c r="T246" i="2"/>
  <c r="T19" i="2"/>
  <c r="T59" i="2"/>
  <c r="T261" i="2"/>
  <c r="T23" i="2"/>
  <c r="T456" i="2"/>
  <c r="T121" i="2"/>
  <c r="T350" i="2"/>
  <c r="T390" i="2"/>
  <c r="T489" i="2"/>
  <c r="T499" i="2"/>
  <c r="T154" i="2"/>
  <c r="T734" i="2"/>
  <c r="T202" i="2"/>
  <c r="T338" i="2"/>
  <c r="T559" i="2"/>
  <c r="T444" i="2"/>
  <c r="T226" i="2"/>
  <c r="T531" i="2"/>
  <c r="T403" i="2"/>
  <c r="T3" i="2"/>
  <c r="T143" i="2"/>
  <c r="T54" i="2"/>
  <c r="T440" i="2"/>
  <c r="T95" i="2"/>
  <c r="T207" i="2"/>
  <c r="T452" i="2"/>
  <c r="T212" i="2"/>
  <c r="T152" i="2"/>
  <c r="T610" i="2"/>
  <c r="T534" i="2"/>
  <c r="T138" i="2"/>
  <c r="T363" i="2"/>
  <c r="T188" i="2"/>
  <c r="T128" i="2"/>
  <c r="T216" i="2"/>
  <c r="T90" i="2"/>
  <c r="T517" i="2"/>
  <c r="T211" i="2"/>
  <c r="T681" i="2"/>
  <c r="T306" i="2"/>
  <c r="T225" i="2"/>
  <c r="T573" i="2"/>
  <c r="T615" i="2"/>
  <c r="T450" i="2"/>
  <c r="T99" i="2"/>
  <c r="T137" i="2"/>
  <c r="T396" i="2"/>
  <c r="T345" i="2"/>
  <c r="T108" i="2"/>
  <c r="T239" i="2"/>
  <c r="T195" i="2"/>
  <c r="T399" i="2"/>
  <c r="T342" i="2"/>
  <c r="T300" i="2"/>
  <c r="T56" i="2"/>
  <c r="T235" i="2"/>
  <c r="T198" i="2"/>
  <c r="T557" i="2"/>
  <c r="T287" i="2"/>
  <c r="T64" i="2"/>
  <c r="T62" i="2"/>
  <c r="T633" i="2"/>
  <c r="T368" i="2"/>
  <c r="T519" i="2"/>
  <c r="T604" i="2"/>
  <c r="T36" i="2"/>
  <c r="T545" i="2"/>
  <c r="T75" i="2"/>
  <c r="T262" i="2"/>
  <c r="T685" i="2"/>
  <c r="T131" i="2"/>
  <c r="T292" i="2"/>
  <c r="T151" i="2"/>
  <c r="T22" i="2"/>
  <c r="T402" i="2"/>
  <c r="T122" i="2"/>
  <c r="T267" i="2"/>
  <c r="T119" i="2"/>
  <c r="T386" i="2"/>
  <c r="T371" i="2"/>
  <c r="T543" i="2"/>
  <c r="T189" i="2"/>
  <c r="T160" i="2"/>
  <c r="T50" i="2"/>
  <c r="T10" i="2"/>
  <c r="T335" i="2"/>
  <c r="T84" i="2"/>
  <c r="T395" i="2"/>
  <c r="T72" i="2"/>
  <c r="T616" i="2"/>
  <c r="T100" i="2"/>
  <c r="T38" i="2"/>
  <c r="T459" i="2"/>
  <c r="T242" i="2"/>
  <c r="T690" i="2"/>
  <c r="T166" i="2"/>
  <c r="T663" i="2"/>
  <c r="T258" i="2"/>
  <c r="T180" i="2"/>
  <c r="T2" i="2"/>
  <c r="T136" i="2"/>
  <c r="T407" i="2"/>
  <c r="T589" i="2"/>
  <c r="T588" i="2"/>
  <c r="T205" i="2"/>
  <c r="T61" i="2"/>
  <c r="T369" i="2"/>
  <c r="T709" i="2"/>
  <c r="T430" i="2"/>
  <c r="T148" i="2"/>
  <c r="T37" i="2"/>
  <c r="T27" i="2"/>
  <c r="T39" i="2"/>
  <c r="T163" i="2"/>
  <c r="T8" i="2"/>
  <c r="T164" i="2"/>
  <c r="T218" i="2"/>
  <c r="T735" i="2"/>
  <c r="T178" i="2"/>
  <c r="T133" i="2"/>
  <c r="T401" i="2"/>
  <c r="T601" i="2"/>
  <c r="T46" i="2"/>
  <c r="T419" i="2"/>
  <c r="T94" i="2"/>
  <c r="T13" i="2"/>
  <c r="T510" i="2"/>
  <c r="T562" i="2"/>
  <c r="T139" i="2"/>
  <c r="T522" i="2"/>
  <c r="T618" i="2"/>
  <c r="T676" i="2"/>
  <c r="T45" i="2"/>
  <c r="T333" i="2"/>
  <c r="T203" i="2"/>
  <c r="T340" i="2"/>
  <c r="T623" i="2"/>
  <c r="T715" i="2"/>
  <c r="T427" i="2"/>
  <c r="T28" i="2"/>
  <c r="T162" i="2"/>
  <c r="T378" i="2"/>
  <c r="T316" i="2"/>
  <c r="T324" i="2"/>
  <c r="T651" i="2"/>
  <c r="T643" i="2"/>
  <c r="T12" i="2"/>
  <c r="T260" i="2"/>
  <c r="T105" i="2"/>
  <c r="T170" i="2"/>
  <c r="T514" i="2"/>
  <c r="T660" i="2"/>
  <c r="T187" i="2"/>
  <c r="T617" i="2"/>
  <c r="T18" i="2"/>
  <c r="T240" i="2"/>
  <c r="T479" i="2"/>
  <c r="T230" i="2"/>
  <c r="T33" i="2"/>
  <c r="T229" i="2"/>
  <c r="T429" i="2"/>
  <c r="T220" i="2"/>
  <c r="T432" i="2"/>
  <c r="T547" i="2"/>
  <c r="T605" i="2"/>
  <c r="T612" i="2"/>
  <c r="T511" i="2"/>
  <c r="T337" i="2"/>
  <c r="T502" i="2"/>
  <c r="T15" i="2"/>
  <c r="T233" i="2"/>
  <c r="T381" i="2"/>
  <c r="T199" i="2"/>
  <c r="T289" i="2"/>
  <c r="T725" i="2"/>
  <c r="T624" i="2"/>
  <c r="T197" i="2"/>
  <c r="T247" i="2"/>
  <c r="T650" i="2"/>
  <c r="T705" i="2"/>
  <c r="T7" i="2"/>
  <c r="T111" i="2"/>
  <c r="T282" i="2"/>
  <c r="T6" i="2"/>
  <c r="T575" i="2"/>
  <c r="T478" i="2"/>
  <c r="T113" i="2"/>
  <c r="T504" i="2"/>
  <c r="T481" i="2"/>
  <c r="T145" i="2"/>
  <c r="T241" i="2"/>
  <c r="T647" i="2"/>
  <c r="T25" i="2"/>
  <c r="T572" i="2"/>
  <c r="T168" i="2"/>
  <c r="T445" i="2"/>
  <c r="T629" i="2"/>
  <c r="T244" i="2"/>
  <c r="T506" i="2"/>
  <c r="T98" i="2"/>
  <c r="T11" i="2"/>
  <c r="T153" i="2"/>
  <c r="T505" i="2"/>
  <c r="T159" i="2"/>
  <c r="T658" i="2"/>
  <c r="T102" i="2"/>
  <c r="T636" i="2"/>
  <c r="T457" i="2"/>
  <c r="T585" i="2"/>
  <c r="T677" i="2"/>
  <c r="T165" i="2"/>
  <c r="T721" i="2"/>
  <c r="T78" i="2"/>
  <c r="T431" i="2"/>
  <c r="T584" i="2"/>
  <c r="T96" i="2"/>
  <c r="T642" i="2"/>
  <c r="T206" i="2"/>
  <c r="T698" i="2"/>
  <c r="T293" i="2"/>
  <c r="T727" i="2"/>
  <c r="T539" i="2"/>
  <c r="T325" i="2"/>
  <c r="T329" i="2"/>
  <c r="T376" i="2"/>
  <c r="T351" i="2"/>
  <c r="T525" i="2"/>
  <c r="T132" i="2"/>
  <c r="T304" i="2"/>
  <c r="T364" i="2"/>
  <c r="T254" i="2"/>
  <c r="T507" i="2"/>
  <c r="T498" i="2"/>
  <c r="T112" i="2"/>
  <c r="T21" i="2"/>
  <c r="T366" i="2"/>
  <c r="T26" i="2"/>
  <c r="T42" i="2"/>
  <c r="T314" i="2"/>
  <c r="T653" i="2"/>
  <c r="T31" i="2"/>
  <c r="T372" i="2"/>
  <c r="T383" i="2"/>
  <c r="T724" i="2"/>
  <c r="T51" i="2"/>
  <c r="T586" i="2"/>
  <c r="T556" i="2"/>
  <c r="T156" i="2"/>
  <c r="T319" i="2"/>
  <c r="T298" i="2"/>
  <c r="T628" i="2"/>
  <c r="T574" i="2"/>
  <c r="T591" i="2"/>
  <c r="T568" i="2"/>
  <c r="T464" i="2"/>
  <c r="T719" i="2"/>
  <c r="T259" i="2"/>
  <c r="T88" i="2"/>
  <c r="T76" i="2"/>
  <c r="T603" i="2"/>
  <c r="T388" i="2"/>
  <c r="T175" i="2"/>
  <c r="T290" i="2"/>
  <c r="T101" i="2"/>
  <c r="T193" i="2"/>
  <c r="T484" i="2"/>
  <c r="T80" i="2"/>
  <c r="T303" i="2"/>
  <c r="T311" i="2"/>
  <c r="T542" i="2"/>
  <c r="T597" i="2"/>
  <c r="T694" i="2"/>
  <c r="T458" i="2"/>
  <c r="T474" i="2"/>
  <c r="T380" i="2"/>
  <c r="T697" i="2"/>
  <c r="T587" i="2"/>
  <c r="T701" i="2"/>
  <c r="T321" i="2"/>
  <c r="T482" i="2"/>
  <c r="T83" i="2"/>
  <c r="T550" i="2"/>
  <c r="T248" i="2"/>
  <c r="T569" i="2"/>
  <c r="T487" i="2"/>
  <c r="T392" i="2"/>
  <c r="T214" i="2"/>
  <c r="T469" i="2"/>
  <c r="T594" i="2"/>
  <c r="T580" i="2"/>
  <c r="T472" i="2"/>
  <c r="T736" i="2"/>
  <c r="T607" i="2"/>
  <c r="T219" i="2"/>
  <c r="T116" i="2"/>
  <c r="T266" i="2"/>
  <c r="T723" i="2"/>
  <c r="T43" i="2"/>
  <c r="T191" i="2"/>
  <c r="T126" i="2"/>
  <c r="T461" i="2"/>
  <c r="T341" i="2"/>
  <c r="T613" i="2"/>
  <c r="T462" i="2"/>
  <c r="T330" i="2"/>
  <c r="T190" i="2"/>
  <c r="T104" i="2"/>
  <c r="T508" i="2"/>
  <c r="T635" i="2"/>
  <c r="T103" i="2"/>
  <c r="T571" i="2"/>
  <c r="T551" i="2"/>
  <c r="T515" i="2"/>
  <c r="T120" i="2"/>
  <c r="T649" i="2"/>
  <c r="T343" i="2"/>
  <c r="T379" i="2"/>
  <c r="T446" i="2"/>
  <c r="T466" i="2"/>
  <c r="T670" i="2"/>
  <c r="T421" i="2"/>
  <c r="T265" i="2"/>
  <c r="T673" i="2"/>
  <c r="T92" i="2"/>
  <c r="T158" i="2"/>
  <c r="T714" i="2"/>
  <c r="T577" i="2"/>
  <c r="T81" i="2"/>
  <c r="T85" i="2"/>
  <c r="T125" i="2"/>
  <c r="T284" i="2"/>
  <c r="T41" i="2"/>
  <c r="T544" i="2"/>
  <c r="T549" i="2"/>
  <c r="T79" i="2"/>
  <c r="T250" i="2"/>
  <c r="T626" i="2"/>
  <c r="T310" i="2"/>
  <c r="T256" i="2"/>
  <c r="T520" i="2"/>
  <c r="T268" i="2"/>
  <c r="T400" i="2"/>
  <c r="T561" i="2"/>
  <c r="T67" i="2"/>
  <c r="T639" i="2"/>
  <c r="T638" i="2"/>
  <c r="T632" i="2"/>
  <c r="T648" i="2"/>
  <c r="T528" i="2"/>
  <c r="T687" i="2"/>
  <c r="T140" i="2"/>
  <c r="T210" i="2"/>
  <c r="T294" i="2"/>
  <c r="T309" i="2"/>
  <c r="T435" i="2"/>
  <c r="T237" i="2"/>
  <c r="T706" i="2"/>
  <c r="T66" i="2"/>
  <c r="T183" i="2"/>
  <c r="T404" i="2"/>
  <c r="T374" i="2"/>
  <c r="T231" i="2"/>
  <c r="T703" i="2"/>
  <c r="T609" i="2"/>
  <c r="T91" i="2"/>
  <c r="T529" i="2"/>
  <c r="T720" i="2"/>
  <c r="T691" i="2"/>
  <c r="T565" i="2"/>
  <c r="T161" i="2"/>
  <c r="T269" i="2"/>
  <c r="T285" i="2"/>
  <c r="T255" i="2"/>
  <c r="T657" i="2"/>
  <c r="T576" i="2"/>
  <c r="T611" i="2"/>
  <c r="T238" i="2"/>
  <c r="T106" i="2"/>
  <c r="T521" i="2"/>
  <c r="T536" i="2"/>
  <c r="T124" i="2"/>
  <c r="T738" i="2"/>
  <c r="T713" i="2"/>
  <c r="T273" i="2"/>
  <c r="T503" i="2"/>
  <c r="T299" i="2"/>
  <c r="T263" i="2"/>
  <c r="T737" i="2"/>
  <c r="T356" i="2"/>
  <c r="T560" i="2"/>
  <c r="T693" i="2"/>
  <c r="T443" i="2"/>
  <c r="T523" i="2"/>
  <c r="T181" i="2"/>
  <c r="T107" i="2"/>
  <c r="T465" i="2"/>
  <c r="T518" i="2"/>
  <c r="T497" i="2"/>
  <c r="T732" i="2"/>
  <c r="T678" i="2"/>
  <c r="T631" i="2"/>
  <c r="T707" i="2"/>
  <c r="T416" i="2"/>
  <c r="T702" i="2"/>
  <c r="T141" i="2"/>
  <c r="T73" i="2"/>
  <c r="T490" i="2"/>
  <c r="T271" i="2"/>
  <c r="T375" i="2"/>
  <c r="T447" i="2"/>
  <c r="T548" i="2"/>
  <c r="T295" i="2"/>
  <c r="T224" i="2"/>
  <c r="T77" i="2"/>
  <c r="T320" i="2"/>
  <c r="T252" i="2"/>
  <c r="T253" i="2"/>
  <c r="T537" i="2"/>
  <c r="T278" i="2"/>
  <c r="T634" i="2"/>
  <c r="T592" i="2"/>
  <c r="T424" i="2"/>
  <c r="T326" i="2"/>
  <c r="T442" i="2"/>
  <c r="T305" i="2"/>
  <c r="T370" i="2"/>
  <c r="T217" i="2"/>
  <c r="T422" i="2"/>
  <c r="T598" i="2"/>
  <c r="T717" i="2"/>
  <c r="T602" i="2"/>
  <c r="T179" i="2"/>
  <c r="T275" i="2"/>
  <c r="T354" i="2"/>
  <c r="T599" i="2"/>
  <c r="T686" i="2"/>
  <c r="T527" i="2"/>
  <c r="T669" i="2"/>
  <c r="T674" i="2"/>
  <c r="T251" i="2"/>
  <c r="T513" i="2"/>
  <c r="T646" i="2"/>
  <c r="T365" i="2"/>
  <c r="T671" i="2"/>
  <c r="T276" i="2"/>
  <c r="T664" i="2"/>
  <c r="T656" i="2"/>
  <c r="T619" i="2"/>
  <c r="T667" i="2"/>
  <c r="T477" i="2"/>
  <c r="T530" i="2"/>
  <c r="T695" i="2"/>
  <c r="T665" i="2"/>
  <c r="T454" i="2"/>
  <c r="T733" i="2"/>
  <c r="T680" i="2"/>
  <c r="T700" i="2"/>
  <c r="T672" i="2"/>
  <c r="T689" i="2"/>
  <c r="T696" i="2"/>
  <c r="T731" i="2"/>
  <c r="T729" i="2"/>
  <c r="T710" i="2"/>
  <c r="T726" i="2"/>
  <c r="T641" i="2"/>
  <c r="T637" i="2"/>
  <c r="T718" i="2"/>
  <c r="S662" i="2"/>
  <c r="S526" i="2"/>
  <c r="S501" i="2"/>
  <c r="S110" i="2"/>
  <c r="S297" i="2"/>
  <c r="S397" i="2"/>
  <c r="S318" i="2"/>
  <c r="S359" i="2"/>
  <c r="S620" i="2"/>
  <c r="S485" i="2"/>
  <c r="S201" i="2"/>
  <c r="S334" i="2"/>
  <c r="S167" i="2"/>
  <c r="S661" i="2"/>
  <c r="S144" i="2"/>
  <c r="S463" i="2"/>
  <c r="S596" i="2"/>
  <c r="S52" i="2"/>
  <c r="S644" i="2"/>
  <c r="S405" i="2"/>
  <c r="S449" i="2"/>
  <c r="S393" i="2"/>
  <c r="S245" i="2"/>
  <c r="S385" i="2"/>
  <c r="S70" i="2"/>
  <c r="S555" i="2"/>
  <c r="S286" i="2"/>
  <c r="S590" i="2"/>
  <c r="S134" i="2"/>
  <c r="S595" i="2"/>
  <c r="S360" i="2"/>
  <c r="S712" i="2"/>
  <c r="S129" i="2"/>
  <c r="S418" i="2"/>
  <c r="S722" i="2"/>
  <c r="S361" i="2"/>
  <c r="S20" i="2"/>
  <c r="S149" i="2"/>
  <c r="S272" i="2"/>
  <c r="S679" i="2"/>
  <c r="S40" i="2"/>
  <c r="S423" i="2"/>
  <c r="S540" i="2"/>
  <c r="S475" i="2"/>
  <c r="S173" i="2"/>
  <c r="S434" i="2"/>
  <c r="S232" i="2"/>
  <c r="S583" i="2"/>
  <c r="S274" i="2"/>
  <c r="S500" i="2"/>
  <c r="S414" i="2"/>
  <c r="S312" i="2"/>
  <c r="S115" i="2"/>
  <c r="S492" i="2"/>
  <c r="S494" i="2"/>
  <c r="S208" i="2"/>
  <c r="S331" i="2"/>
  <c r="S270" i="2"/>
  <c r="S509" i="2"/>
  <c r="S411" i="2"/>
  <c r="S184" i="2"/>
  <c r="S488" i="2"/>
  <c r="S264" i="2"/>
  <c r="S336" i="2"/>
  <c r="S313" i="2"/>
  <c r="S257" i="2"/>
  <c r="S352" i="2"/>
  <c r="S448" i="2"/>
  <c r="S114" i="2"/>
  <c r="S367" i="2"/>
  <c r="S546" i="2"/>
  <c r="S176" i="2"/>
  <c r="S398" i="2"/>
  <c r="S186" i="2"/>
  <c r="S362" i="2"/>
  <c r="S123" i="2"/>
  <c r="S192" i="2"/>
  <c r="S65" i="2"/>
  <c r="S645" i="2"/>
  <c r="S281" i="2"/>
  <c r="S483" i="2"/>
  <c r="S174" i="2"/>
  <c r="S471" i="2"/>
  <c r="S349" i="2"/>
  <c r="S58" i="2"/>
  <c r="S49" i="2"/>
  <c r="S172" i="2"/>
  <c r="S558" i="2"/>
  <c r="S339" i="2"/>
  <c r="S243" i="2"/>
  <c r="S426" i="2"/>
  <c r="S296" i="2"/>
  <c r="S127" i="2"/>
  <c r="S89" i="2"/>
  <c r="S433" i="2"/>
  <c r="S307" i="2"/>
  <c r="S655" i="2"/>
  <c r="S346" i="2"/>
  <c r="S117" i="2"/>
  <c r="S222" i="2"/>
  <c r="S408" i="2"/>
  <c r="S357" i="2"/>
  <c r="S683" i="2"/>
  <c r="S135" i="2"/>
  <c r="S34" i="2"/>
  <c r="S315" i="2"/>
  <c r="S9" i="2"/>
  <c r="S496" i="2"/>
  <c r="S682" i="2"/>
  <c r="S453" i="2"/>
  <c r="S53" i="2"/>
  <c r="S382" i="2"/>
  <c r="S47" i="2"/>
  <c r="S353" i="2"/>
  <c r="S280" i="2"/>
  <c r="S728" i="2"/>
  <c r="S14" i="2"/>
  <c r="S69" i="2"/>
  <c r="S348" i="2"/>
  <c r="S223" i="2"/>
  <c r="S63" i="2"/>
  <c r="S564" i="2"/>
  <c r="S344" i="2"/>
  <c r="S640" i="2"/>
  <c r="S234" i="2"/>
  <c r="S171" i="2"/>
  <c r="S317" i="2"/>
  <c r="S460" i="2"/>
  <c r="S118" i="2"/>
  <c r="S476" i="2"/>
  <c r="S17" i="2"/>
  <c r="S493" i="2"/>
  <c r="S327" i="2"/>
  <c r="S157" i="2"/>
  <c r="S377" i="2"/>
  <c r="S630" i="2"/>
  <c r="S387" i="2"/>
  <c r="S249" i="2"/>
  <c r="S659" i="2"/>
  <c r="S699" i="2"/>
  <c r="S373" i="2"/>
  <c r="S384" i="2"/>
  <c r="S204" i="2"/>
  <c r="S322" i="2"/>
  <c r="S16" i="2"/>
  <c r="S413" i="2"/>
  <c r="S581" i="2"/>
  <c r="S468" i="2"/>
  <c r="S552" i="2"/>
  <c r="S150" i="2"/>
  <c r="S24" i="2"/>
  <c r="S227" i="2"/>
  <c r="S169" i="2"/>
  <c r="S692" i="2"/>
  <c r="S29" i="2"/>
  <c r="S194" i="2"/>
  <c r="S436" i="2"/>
  <c r="S730" i="2"/>
  <c r="S441" i="2"/>
  <c r="S533" i="2"/>
  <c r="S177" i="2"/>
  <c r="S512" i="2"/>
  <c r="S480" i="2"/>
  <c r="S236" i="2"/>
  <c r="S215" i="2"/>
  <c r="S394" i="2"/>
  <c r="S291" i="2"/>
  <c r="S566" i="2"/>
  <c r="S455" i="2"/>
  <c r="S541" i="2"/>
  <c r="S516" i="2"/>
  <c r="S221" i="2"/>
  <c r="S82" i="2"/>
  <c r="S554" i="2"/>
  <c r="S182" i="2"/>
  <c r="S627" i="2"/>
  <c r="S579" i="2"/>
  <c r="S553" i="2"/>
  <c r="S675" i="2"/>
  <c r="S302" i="2"/>
  <c r="S666" i="2"/>
  <c r="S409" i="2"/>
  <c r="S622" i="2"/>
  <c r="S437" i="2"/>
  <c r="S86" i="2"/>
  <c r="S200" i="2"/>
  <c r="S32" i="2"/>
  <c r="S708" i="2"/>
  <c r="S4" i="2"/>
  <c r="S196" i="2"/>
  <c r="S470" i="2"/>
  <c r="S209" i="2"/>
  <c r="S142" i="2"/>
  <c r="S328" i="2"/>
  <c r="S704" i="2"/>
  <c r="S68" i="2"/>
  <c r="S600" i="2"/>
  <c r="S593" i="2"/>
  <c r="S570" i="2"/>
  <c r="S425" i="2"/>
  <c r="S358" i="2"/>
  <c r="S451" i="2"/>
  <c r="S57" i="2"/>
  <c r="S684" i="2"/>
  <c r="S279" i="2"/>
  <c r="S654" i="2"/>
  <c r="S439" i="2"/>
  <c r="S495" i="2"/>
  <c r="S415" i="2"/>
  <c r="S301" i="2"/>
  <c r="S688" i="2"/>
  <c r="S625" i="2"/>
  <c r="S438" i="2"/>
  <c r="S93" i="2"/>
  <c r="S277" i="2"/>
  <c r="S71" i="2"/>
  <c r="S60" i="2"/>
  <c r="S146" i="2"/>
  <c r="S213" i="2"/>
  <c r="S524" i="2"/>
  <c r="S228" i="2"/>
  <c r="S323" i="2"/>
  <c r="S606" i="2"/>
  <c r="S74" i="2"/>
  <c r="S283" i="2"/>
  <c r="S97" i="2"/>
  <c r="S578" i="2"/>
  <c r="S155" i="2"/>
  <c r="S406" i="2"/>
  <c r="S5" i="2"/>
  <c r="S147" i="2"/>
  <c r="S355" i="2"/>
  <c r="S35" i="2"/>
  <c r="S532" i="2"/>
  <c r="S535" i="2"/>
  <c r="S288" i="2"/>
  <c r="S668" i="2"/>
  <c r="S30" i="2"/>
  <c r="S87" i="2"/>
  <c r="S428" i="2"/>
  <c r="S44" i="2"/>
  <c r="S417" i="2"/>
  <c r="S347" i="2"/>
  <c r="S185" i="2"/>
  <c r="S308" i="2"/>
  <c r="S563" i="2"/>
  <c r="S420" i="2"/>
  <c r="S608" i="2"/>
  <c r="S391" i="2"/>
  <c r="S109" i="2"/>
  <c r="S130" i="2"/>
  <c r="S567" i="2"/>
  <c r="S621" i="2"/>
  <c r="S48" i="2"/>
  <c r="S332" i="2"/>
  <c r="S467" i="2"/>
  <c r="S652" i="2"/>
  <c r="S389" i="2"/>
  <c r="S711" i="2"/>
  <c r="S716" i="2"/>
  <c r="S486" i="2"/>
  <c r="S582" i="2"/>
  <c r="S538" i="2"/>
  <c r="S614" i="2"/>
  <c r="S410" i="2"/>
  <c r="S55" i="2"/>
  <c r="S412" i="2"/>
  <c r="S491" i="2"/>
  <c r="S473" i="2"/>
  <c r="S246" i="2"/>
  <c r="S19" i="2"/>
  <c r="S59" i="2"/>
  <c r="S261" i="2"/>
  <c r="S23" i="2"/>
  <c r="S456" i="2"/>
  <c r="S121" i="2"/>
  <c r="S350" i="2"/>
  <c r="S390" i="2"/>
  <c r="S489" i="2"/>
  <c r="S499" i="2"/>
  <c r="S154" i="2"/>
  <c r="S734" i="2"/>
  <c r="S202" i="2"/>
  <c r="S338" i="2"/>
  <c r="S559" i="2"/>
  <c r="S444" i="2"/>
  <c r="S226" i="2"/>
  <c r="S531" i="2"/>
  <c r="S403" i="2"/>
  <c r="S3" i="2"/>
  <c r="S143" i="2"/>
  <c r="S54" i="2"/>
  <c r="S440" i="2"/>
  <c r="S95" i="2"/>
  <c r="S207" i="2"/>
  <c r="S452" i="2"/>
  <c r="S212" i="2"/>
  <c r="S152" i="2"/>
  <c r="S610" i="2"/>
  <c r="S534" i="2"/>
  <c r="S138" i="2"/>
  <c r="S363" i="2"/>
  <c r="S188" i="2"/>
  <c r="S128" i="2"/>
  <c r="S216" i="2"/>
  <c r="S90" i="2"/>
  <c r="S517" i="2"/>
  <c r="S211" i="2"/>
  <c r="S681" i="2"/>
  <c r="S306" i="2"/>
  <c r="S225" i="2"/>
  <c r="S573" i="2"/>
  <c r="S615" i="2"/>
  <c r="S450" i="2"/>
  <c r="S99" i="2"/>
  <c r="S137" i="2"/>
  <c r="S396" i="2"/>
  <c r="S345" i="2"/>
  <c r="S108" i="2"/>
  <c r="S239" i="2"/>
  <c r="S195" i="2"/>
  <c r="S399" i="2"/>
  <c r="S342" i="2"/>
  <c r="S300" i="2"/>
  <c r="S56" i="2"/>
  <c r="S235" i="2"/>
  <c r="S198" i="2"/>
  <c r="S557" i="2"/>
  <c r="S287" i="2"/>
  <c r="S64" i="2"/>
  <c r="S62" i="2"/>
  <c r="S633" i="2"/>
  <c r="S368" i="2"/>
  <c r="S519" i="2"/>
  <c r="S604" i="2"/>
  <c r="S36" i="2"/>
  <c r="S545" i="2"/>
  <c r="S75" i="2"/>
  <c r="S262" i="2"/>
  <c r="S685" i="2"/>
  <c r="S131" i="2"/>
  <c r="S292" i="2"/>
  <c r="S151" i="2"/>
  <c r="S22" i="2"/>
  <c r="S402" i="2"/>
  <c r="S122" i="2"/>
  <c r="S267" i="2"/>
  <c r="S119" i="2"/>
  <c r="S386" i="2"/>
  <c r="S371" i="2"/>
  <c r="S543" i="2"/>
  <c r="S189" i="2"/>
  <c r="S160" i="2"/>
  <c r="S50" i="2"/>
  <c r="S10" i="2"/>
  <c r="S335" i="2"/>
  <c r="S84" i="2"/>
  <c r="S395" i="2"/>
  <c r="S72" i="2"/>
  <c r="S616" i="2"/>
  <c r="S100" i="2"/>
  <c r="S38" i="2"/>
  <c r="S459" i="2"/>
  <c r="S242" i="2"/>
  <c r="S690" i="2"/>
  <c r="S166" i="2"/>
  <c r="S663" i="2"/>
  <c r="S258" i="2"/>
  <c r="S180" i="2"/>
  <c r="S2" i="2"/>
  <c r="S136" i="2"/>
  <c r="S407" i="2"/>
  <c r="S589" i="2"/>
  <c r="S588" i="2"/>
  <c r="S205" i="2"/>
  <c r="S61" i="2"/>
  <c r="S369" i="2"/>
  <c r="S709" i="2"/>
  <c r="S430" i="2"/>
  <c r="S148" i="2"/>
  <c r="S37" i="2"/>
  <c r="S27" i="2"/>
  <c r="S39" i="2"/>
  <c r="S163" i="2"/>
  <c r="S8" i="2"/>
  <c r="S164" i="2"/>
  <c r="S218" i="2"/>
  <c r="S735" i="2"/>
  <c r="S178" i="2"/>
  <c r="S133" i="2"/>
  <c r="S401" i="2"/>
  <c r="S601" i="2"/>
  <c r="S46" i="2"/>
  <c r="S419" i="2"/>
  <c r="S94" i="2"/>
  <c r="S13" i="2"/>
  <c r="S510" i="2"/>
  <c r="S562" i="2"/>
  <c r="S139" i="2"/>
  <c r="S522" i="2"/>
  <c r="S618" i="2"/>
  <c r="S676" i="2"/>
  <c r="S45" i="2"/>
  <c r="S333" i="2"/>
  <c r="S203" i="2"/>
  <c r="S340" i="2"/>
  <c r="S623" i="2"/>
  <c r="S715" i="2"/>
  <c r="S427" i="2"/>
  <c r="S28" i="2"/>
  <c r="S162" i="2"/>
  <c r="S378" i="2"/>
  <c r="S316" i="2"/>
  <c r="S324" i="2"/>
  <c r="S651" i="2"/>
  <c r="S643" i="2"/>
  <c r="S12" i="2"/>
  <c r="S260" i="2"/>
  <c r="S105" i="2"/>
  <c r="S170" i="2"/>
  <c r="S514" i="2"/>
  <c r="S660" i="2"/>
  <c r="S187" i="2"/>
  <c r="S617" i="2"/>
  <c r="S18" i="2"/>
  <c r="S240" i="2"/>
  <c r="S479" i="2"/>
  <c r="S230" i="2"/>
  <c r="S33" i="2"/>
  <c r="S229" i="2"/>
  <c r="S429" i="2"/>
  <c r="S220" i="2"/>
  <c r="S432" i="2"/>
  <c r="S547" i="2"/>
  <c r="S605" i="2"/>
  <c r="S612" i="2"/>
  <c r="S511" i="2"/>
  <c r="S337" i="2"/>
  <c r="S502" i="2"/>
  <c r="S15" i="2"/>
  <c r="S233" i="2"/>
  <c r="S381" i="2"/>
  <c r="S199" i="2"/>
  <c r="S289" i="2"/>
  <c r="S725" i="2"/>
  <c r="S624" i="2"/>
  <c r="S197" i="2"/>
  <c r="S247" i="2"/>
  <c r="S650" i="2"/>
  <c r="S705" i="2"/>
  <c r="S7" i="2"/>
  <c r="S111" i="2"/>
  <c r="S282" i="2"/>
  <c r="S6" i="2"/>
  <c r="S575" i="2"/>
  <c r="S478" i="2"/>
  <c r="S113" i="2"/>
  <c r="S504" i="2"/>
  <c r="S481" i="2"/>
  <c r="S145" i="2"/>
  <c r="S241" i="2"/>
  <c r="S647" i="2"/>
  <c r="S25" i="2"/>
  <c r="S572" i="2"/>
  <c r="S168" i="2"/>
  <c r="S445" i="2"/>
  <c r="S629" i="2"/>
  <c r="S244" i="2"/>
  <c r="S506" i="2"/>
  <c r="S98" i="2"/>
  <c r="S11" i="2"/>
  <c r="S153" i="2"/>
  <c r="S505" i="2"/>
  <c r="S159" i="2"/>
  <c r="S658" i="2"/>
  <c r="S102" i="2"/>
  <c r="S636" i="2"/>
  <c r="S457" i="2"/>
  <c r="S585" i="2"/>
  <c r="S677" i="2"/>
  <c r="S165" i="2"/>
  <c r="S721" i="2"/>
  <c r="S78" i="2"/>
  <c r="S431" i="2"/>
  <c r="S584" i="2"/>
  <c r="S96" i="2"/>
  <c r="S642" i="2"/>
  <c r="S206" i="2"/>
  <c r="S698" i="2"/>
  <c r="S293" i="2"/>
  <c r="S727" i="2"/>
  <c r="S539" i="2"/>
  <c r="S325" i="2"/>
  <c r="S329" i="2"/>
  <c r="S376" i="2"/>
  <c r="S351" i="2"/>
  <c r="S525" i="2"/>
  <c r="S132" i="2"/>
  <c r="S304" i="2"/>
  <c r="S364" i="2"/>
  <c r="S254" i="2"/>
  <c r="S507" i="2"/>
  <c r="S498" i="2"/>
  <c r="S112" i="2"/>
  <c r="S21" i="2"/>
  <c r="S366" i="2"/>
  <c r="S26" i="2"/>
  <c r="S42" i="2"/>
  <c r="S314" i="2"/>
  <c r="S653" i="2"/>
  <c r="S31" i="2"/>
  <c r="S372" i="2"/>
  <c r="S383" i="2"/>
  <c r="S724" i="2"/>
  <c r="S51" i="2"/>
  <c r="S586" i="2"/>
  <c r="S556" i="2"/>
  <c r="S156" i="2"/>
  <c r="S319" i="2"/>
  <c r="S298" i="2"/>
  <c r="S628" i="2"/>
  <c r="S574" i="2"/>
  <c r="S591" i="2"/>
  <c r="S568" i="2"/>
  <c r="S464" i="2"/>
  <c r="S719" i="2"/>
  <c r="S259" i="2"/>
  <c r="S88" i="2"/>
  <c r="S76" i="2"/>
  <c r="S603" i="2"/>
  <c r="S388" i="2"/>
  <c r="S175" i="2"/>
  <c r="S290" i="2"/>
  <c r="S101" i="2"/>
  <c r="S193" i="2"/>
  <c r="S484" i="2"/>
  <c r="S80" i="2"/>
  <c r="S303" i="2"/>
  <c r="S311" i="2"/>
  <c r="S542" i="2"/>
  <c r="S597" i="2"/>
  <c r="S694" i="2"/>
  <c r="S458" i="2"/>
  <c r="S474" i="2"/>
  <c r="S380" i="2"/>
  <c r="S697" i="2"/>
  <c r="S587" i="2"/>
  <c r="S701" i="2"/>
  <c r="S321" i="2"/>
  <c r="S482" i="2"/>
  <c r="S83" i="2"/>
  <c r="S550" i="2"/>
  <c r="S248" i="2"/>
  <c r="S569" i="2"/>
  <c r="S487" i="2"/>
  <c r="S392" i="2"/>
  <c r="S214" i="2"/>
  <c r="S469" i="2"/>
  <c r="S594" i="2"/>
  <c r="S580" i="2"/>
  <c r="S472" i="2"/>
  <c r="S736" i="2"/>
  <c r="S607" i="2"/>
  <c r="S219" i="2"/>
  <c r="S116" i="2"/>
  <c r="S266" i="2"/>
  <c r="S723" i="2"/>
  <c r="S43" i="2"/>
  <c r="S191" i="2"/>
  <c r="S126" i="2"/>
  <c r="S461" i="2"/>
  <c r="S341" i="2"/>
  <c r="S613" i="2"/>
  <c r="S462" i="2"/>
  <c r="S330" i="2"/>
  <c r="S190" i="2"/>
  <c r="S104" i="2"/>
  <c r="S508" i="2"/>
  <c r="S635" i="2"/>
  <c r="S103" i="2"/>
  <c r="S571" i="2"/>
  <c r="S551" i="2"/>
  <c r="S515" i="2"/>
  <c r="S120" i="2"/>
  <c r="S649" i="2"/>
  <c r="S343" i="2"/>
  <c r="S379" i="2"/>
  <c r="S446" i="2"/>
  <c r="S466" i="2"/>
  <c r="S670" i="2"/>
  <c r="S421" i="2"/>
  <c r="S265" i="2"/>
  <c r="S673" i="2"/>
  <c r="S92" i="2"/>
  <c r="S158" i="2"/>
  <c r="S714" i="2"/>
  <c r="S577" i="2"/>
  <c r="S81" i="2"/>
  <c r="S85" i="2"/>
  <c r="S125" i="2"/>
  <c r="S284" i="2"/>
  <c r="S41" i="2"/>
  <c r="S544" i="2"/>
  <c r="S549" i="2"/>
  <c r="S79" i="2"/>
  <c r="S250" i="2"/>
  <c r="S626" i="2"/>
  <c r="S310" i="2"/>
  <c r="S256" i="2"/>
  <c r="S520" i="2"/>
  <c r="S268" i="2"/>
  <c r="S400" i="2"/>
  <c r="S561" i="2"/>
  <c r="S67" i="2"/>
  <c r="S639" i="2"/>
  <c r="S638" i="2"/>
  <c r="S632" i="2"/>
  <c r="S648" i="2"/>
  <c r="S528" i="2"/>
  <c r="S687" i="2"/>
  <c r="S140" i="2"/>
  <c r="S210" i="2"/>
  <c r="S294" i="2"/>
  <c r="S309" i="2"/>
  <c r="S435" i="2"/>
  <c r="S237" i="2"/>
  <c r="S706" i="2"/>
  <c r="S66" i="2"/>
  <c r="S183" i="2"/>
  <c r="S404" i="2"/>
  <c r="S374" i="2"/>
  <c r="S231" i="2"/>
  <c r="S703" i="2"/>
  <c r="S609" i="2"/>
  <c r="S91" i="2"/>
  <c r="S529" i="2"/>
  <c r="S720" i="2"/>
  <c r="S691" i="2"/>
  <c r="S565" i="2"/>
  <c r="S161" i="2"/>
  <c r="S269" i="2"/>
  <c r="S285" i="2"/>
  <c r="S255" i="2"/>
  <c r="S657" i="2"/>
  <c r="S576" i="2"/>
  <c r="S611" i="2"/>
  <c r="S238" i="2"/>
  <c r="S106" i="2"/>
  <c r="S521" i="2"/>
  <c r="S536" i="2"/>
  <c r="S124" i="2"/>
  <c r="S738" i="2"/>
  <c r="S713" i="2"/>
  <c r="S273" i="2"/>
  <c r="S503" i="2"/>
  <c r="S299" i="2"/>
  <c r="S263" i="2"/>
  <c r="S737" i="2"/>
  <c r="S356" i="2"/>
  <c r="S560" i="2"/>
  <c r="S693" i="2"/>
  <c r="S443" i="2"/>
  <c r="S523" i="2"/>
  <c r="S181" i="2"/>
  <c r="S107" i="2"/>
  <c r="S465" i="2"/>
  <c r="S518" i="2"/>
  <c r="S497" i="2"/>
  <c r="S732" i="2"/>
  <c r="S678" i="2"/>
  <c r="S631" i="2"/>
  <c r="S707" i="2"/>
  <c r="S416" i="2"/>
  <c r="S702" i="2"/>
  <c r="S141" i="2"/>
  <c r="S73" i="2"/>
  <c r="S490" i="2"/>
  <c r="S271" i="2"/>
  <c r="S375" i="2"/>
  <c r="S447" i="2"/>
  <c r="S548" i="2"/>
  <c r="S295" i="2"/>
  <c r="S224" i="2"/>
  <c r="S77" i="2"/>
  <c r="S320" i="2"/>
  <c r="S252" i="2"/>
  <c r="S253" i="2"/>
  <c r="S537" i="2"/>
  <c r="S278" i="2"/>
  <c r="S634" i="2"/>
  <c r="S592" i="2"/>
  <c r="S424" i="2"/>
  <c r="S326" i="2"/>
  <c r="S442" i="2"/>
  <c r="S305" i="2"/>
  <c r="S370" i="2"/>
  <c r="S217" i="2"/>
  <c r="S422" i="2"/>
  <c r="S598" i="2"/>
  <c r="S717" i="2"/>
  <c r="S602" i="2"/>
  <c r="S179" i="2"/>
  <c r="S275" i="2"/>
  <c r="S354" i="2"/>
  <c r="S599" i="2"/>
  <c r="S686" i="2"/>
  <c r="S527" i="2"/>
  <c r="S669" i="2"/>
  <c r="S674" i="2"/>
  <c r="S251" i="2"/>
  <c r="S513" i="2"/>
  <c r="S646" i="2"/>
  <c r="S365" i="2"/>
  <c r="S671" i="2"/>
  <c r="S276" i="2"/>
  <c r="S664" i="2"/>
  <c r="S656" i="2"/>
  <c r="S619" i="2"/>
  <c r="S667" i="2"/>
  <c r="S477" i="2"/>
  <c r="S530" i="2"/>
  <c r="S695" i="2"/>
  <c r="S665" i="2"/>
  <c r="S454" i="2"/>
  <c r="S733" i="2"/>
  <c r="S680" i="2"/>
  <c r="S700" i="2"/>
  <c r="S672" i="2"/>
  <c r="S689" i="2"/>
  <c r="S696" i="2"/>
  <c r="S731" i="2"/>
  <c r="S729" i="2"/>
  <c r="S710" i="2"/>
  <c r="S726" i="2"/>
  <c r="S641" i="2"/>
  <c r="S637" i="2"/>
  <c r="S718" i="2"/>
  <c r="N662" i="2"/>
  <c r="N526" i="2"/>
  <c r="N501" i="2"/>
  <c r="N110" i="2"/>
  <c r="N297" i="2"/>
  <c r="N397" i="2"/>
  <c r="N318" i="2"/>
  <c r="N359" i="2"/>
  <c r="N620" i="2"/>
  <c r="N485" i="2"/>
  <c r="N201" i="2"/>
  <c r="N334" i="2"/>
  <c r="N167" i="2"/>
  <c r="N661" i="2"/>
  <c r="N144" i="2"/>
  <c r="N463" i="2"/>
  <c r="N596" i="2"/>
  <c r="N52" i="2"/>
  <c r="N644" i="2"/>
  <c r="N405" i="2"/>
  <c r="N449" i="2"/>
  <c r="N393" i="2"/>
  <c r="N245" i="2"/>
  <c r="N385" i="2"/>
  <c r="N70" i="2"/>
  <c r="N555" i="2"/>
  <c r="N286" i="2"/>
  <c r="N590" i="2"/>
  <c r="N134" i="2"/>
  <c r="N595" i="2"/>
  <c r="N360" i="2"/>
  <c r="N712" i="2"/>
  <c r="N129" i="2"/>
  <c r="N418" i="2"/>
  <c r="N722" i="2"/>
  <c r="N361" i="2"/>
  <c r="N20" i="2"/>
  <c r="N149" i="2"/>
  <c r="N272" i="2"/>
  <c r="N679" i="2"/>
  <c r="N40" i="2"/>
  <c r="N423" i="2"/>
  <c r="N540" i="2"/>
  <c r="N475" i="2"/>
  <c r="N173" i="2"/>
  <c r="N434" i="2"/>
  <c r="N232" i="2"/>
  <c r="N583" i="2"/>
  <c r="N274" i="2"/>
  <c r="N500" i="2"/>
  <c r="N414" i="2"/>
  <c r="N312" i="2"/>
  <c r="N115" i="2"/>
  <c r="N492" i="2"/>
  <c r="N494" i="2"/>
  <c r="N208" i="2"/>
  <c r="N331" i="2"/>
  <c r="N270" i="2"/>
  <c r="N509" i="2"/>
  <c r="N411" i="2"/>
  <c r="N184" i="2"/>
  <c r="N488" i="2"/>
  <c r="N264" i="2"/>
  <c r="N336" i="2"/>
  <c r="N313" i="2"/>
  <c r="N257" i="2"/>
  <c r="N352" i="2"/>
  <c r="N448" i="2"/>
  <c r="N114" i="2"/>
  <c r="N367" i="2"/>
  <c r="N546" i="2"/>
  <c r="N176" i="2"/>
  <c r="N398" i="2"/>
  <c r="N186" i="2"/>
  <c r="N362" i="2"/>
  <c r="N123" i="2"/>
  <c r="N192" i="2"/>
  <c r="N65" i="2"/>
  <c r="N645" i="2"/>
  <c r="N281" i="2"/>
  <c r="N483" i="2"/>
  <c r="N174" i="2"/>
  <c r="N471" i="2"/>
  <c r="N349" i="2"/>
  <c r="N58" i="2"/>
  <c r="N49" i="2"/>
  <c r="N172" i="2"/>
  <c r="N558" i="2"/>
  <c r="N339" i="2"/>
  <c r="N243" i="2"/>
  <c r="N426" i="2"/>
  <c r="N296" i="2"/>
  <c r="N127" i="2"/>
  <c r="N89" i="2"/>
  <c r="N433" i="2"/>
  <c r="N307" i="2"/>
  <c r="N655" i="2"/>
  <c r="N346" i="2"/>
  <c r="N117" i="2"/>
  <c r="N222" i="2"/>
  <c r="N408" i="2"/>
  <c r="N357" i="2"/>
  <c r="N683" i="2"/>
  <c r="N135" i="2"/>
  <c r="N34" i="2"/>
  <c r="N315" i="2"/>
  <c r="N9" i="2"/>
  <c r="N496" i="2"/>
  <c r="N682" i="2"/>
  <c r="N453" i="2"/>
  <c r="N53" i="2"/>
  <c r="N382" i="2"/>
  <c r="N47" i="2"/>
  <c r="N353" i="2"/>
  <c r="N280" i="2"/>
  <c r="N728" i="2"/>
  <c r="N14" i="2"/>
  <c r="N69" i="2"/>
  <c r="N348" i="2"/>
  <c r="N223" i="2"/>
  <c r="N63" i="2"/>
  <c r="N564" i="2"/>
  <c r="N344" i="2"/>
  <c r="N640" i="2"/>
  <c r="N234" i="2"/>
  <c r="N171" i="2"/>
  <c r="N317" i="2"/>
  <c r="N460" i="2"/>
  <c r="N118" i="2"/>
  <c r="N476" i="2"/>
  <c r="N17" i="2"/>
  <c r="N493" i="2"/>
  <c r="N327" i="2"/>
  <c r="N157" i="2"/>
  <c r="N377" i="2"/>
  <c r="N630" i="2"/>
  <c r="N387" i="2"/>
  <c r="N249" i="2"/>
  <c r="N659" i="2"/>
  <c r="N699" i="2"/>
  <c r="N373" i="2"/>
  <c r="N384" i="2"/>
  <c r="N204" i="2"/>
  <c r="N322" i="2"/>
  <c r="N16" i="2"/>
  <c r="N413" i="2"/>
  <c r="N581" i="2"/>
  <c r="N468" i="2"/>
  <c r="N552" i="2"/>
  <c r="N150" i="2"/>
  <c r="N24" i="2"/>
  <c r="N227" i="2"/>
  <c r="N169" i="2"/>
  <c r="N692" i="2"/>
  <c r="N29" i="2"/>
  <c r="N194" i="2"/>
  <c r="N436" i="2"/>
  <c r="N730" i="2"/>
  <c r="N441" i="2"/>
  <c r="N533" i="2"/>
  <c r="N177" i="2"/>
  <c r="N512" i="2"/>
  <c r="N480" i="2"/>
  <c r="N236" i="2"/>
  <c r="N215" i="2"/>
  <c r="N394" i="2"/>
  <c r="N291" i="2"/>
  <c r="N566" i="2"/>
  <c r="N455" i="2"/>
  <c r="N541" i="2"/>
  <c r="N516" i="2"/>
  <c r="N221" i="2"/>
  <c r="N82" i="2"/>
  <c r="N554" i="2"/>
  <c r="N182" i="2"/>
  <c r="N627" i="2"/>
  <c r="N579" i="2"/>
  <c r="N553" i="2"/>
  <c r="N675" i="2"/>
  <c r="N302" i="2"/>
  <c r="N666" i="2"/>
  <c r="N409" i="2"/>
  <c r="N622" i="2"/>
  <c r="N437" i="2"/>
  <c r="N86" i="2"/>
  <c r="N200" i="2"/>
  <c r="N32" i="2"/>
  <c r="N708" i="2"/>
  <c r="N4" i="2"/>
  <c r="N196" i="2"/>
  <c r="N470" i="2"/>
  <c r="N209" i="2"/>
  <c r="N142" i="2"/>
  <c r="N328" i="2"/>
  <c r="N704" i="2"/>
  <c r="N68" i="2"/>
  <c r="N600" i="2"/>
  <c r="N593" i="2"/>
  <c r="N570" i="2"/>
  <c r="N425" i="2"/>
  <c r="N358" i="2"/>
  <c r="N451" i="2"/>
  <c r="N57" i="2"/>
  <c r="N684" i="2"/>
  <c r="N279" i="2"/>
  <c r="N654" i="2"/>
  <c r="N439" i="2"/>
  <c r="N495" i="2"/>
  <c r="N415" i="2"/>
  <c r="N301" i="2"/>
  <c r="N688" i="2"/>
  <c r="N625" i="2"/>
  <c r="N438" i="2"/>
  <c r="N93" i="2"/>
  <c r="N277" i="2"/>
  <c r="N71" i="2"/>
  <c r="N60" i="2"/>
  <c r="N146" i="2"/>
  <c r="N213" i="2"/>
  <c r="N524" i="2"/>
  <c r="N228" i="2"/>
  <c r="N323" i="2"/>
  <c r="N606" i="2"/>
  <c r="N74" i="2"/>
  <c r="N283" i="2"/>
  <c r="N97" i="2"/>
  <c r="N578" i="2"/>
  <c r="N155" i="2"/>
  <c r="N406" i="2"/>
  <c r="N5" i="2"/>
  <c r="N147" i="2"/>
  <c r="N355" i="2"/>
  <c r="N35" i="2"/>
  <c r="N532" i="2"/>
  <c r="N535" i="2"/>
  <c r="N288" i="2"/>
  <c r="N668" i="2"/>
  <c r="N30" i="2"/>
  <c r="N87" i="2"/>
  <c r="N428" i="2"/>
  <c r="N44" i="2"/>
  <c r="N417" i="2"/>
  <c r="N347" i="2"/>
  <c r="N185" i="2"/>
  <c r="N308" i="2"/>
  <c r="N563" i="2"/>
  <c r="N420" i="2"/>
  <c r="N608" i="2"/>
  <c r="N391" i="2"/>
  <c r="N109" i="2"/>
  <c r="N130" i="2"/>
  <c r="N567" i="2"/>
  <c r="N621" i="2"/>
  <c r="N48" i="2"/>
  <c r="N332" i="2"/>
  <c r="N467" i="2"/>
  <c r="N652" i="2"/>
  <c r="N389" i="2"/>
  <c r="N711" i="2"/>
  <c r="N716" i="2"/>
  <c r="N486" i="2"/>
  <c r="N582" i="2"/>
  <c r="N538" i="2"/>
  <c r="N614" i="2"/>
  <c r="N410" i="2"/>
  <c r="N55" i="2"/>
  <c r="N412" i="2"/>
  <c r="N491" i="2"/>
  <c r="N473" i="2"/>
  <c r="N246" i="2"/>
  <c r="N19" i="2"/>
  <c r="N59" i="2"/>
  <c r="N261" i="2"/>
  <c r="N23" i="2"/>
  <c r="N456" i="2"/>
  <c r="N121" i="2"/>
  <c r="N350" i="2"/>
  <c r="N390" i="2"/>
  <c r="N489" i="2"/>
  <c r="N499" i="2"/>
  <c r="N154" i="2"/>
  <c r="N734" i="2"/>
  <c r="N202" i="2"/>
  <c r="N338" i="2"/>
  <c r="N559" i="2"/>
  <c r="N444" i="2"/>
  <c r="N226" i="2"/>
  <c r="N531" i="2"/>
  <c r="N403" i="2"/>
  <c r="N3" i="2"/>
  <c r="N143" i="2"/>
  <c r="N54" i="2"/>
  <c r="N440" i="2"/>
  <c r="N95" i="2"/>
  <c r="N207" i="2"/>
  <c r="N452" i="2"/>
  <c r="N212" i="2"/>
  <c r="N152" i="2"/>
  <c r="N610" i="2"/>
  <c r="N534" i="2"/>
  <c r="N138" i="2"/>
  <c r="N363" i="2"/>
  <c r="N188" i="2"/>
  <c r="N128" i="2"/>
  <c r="N216" i="2"/>
  <c r="N90" i="2"/>
  <c r="N517" i="2"/>
  <c r="N211" i="2"/>
  <c r="N681" i="2"/>
  <c r="N306" i="2"/>
  <c r="N225" i="2"/>
  <c r="N573" i="2"/>
  <c r="N615" i="2"/>
  <c r="N450" i="2"/>
  <c r="N99" i="2"/>
  <c r="N137" i="2"/>
  <c r="N396" i="2"/>
  <c r="N345" i="2"/>
  <c r="N108" i="2"/>
  <c r="N239" i="2"/>
  <c r="N195" i="2"/>
  <c r="N399" i="2"/>
  <c r="N342" i="2"/>
  <c r="N300" i="2"/>
  <c r="N56" i="2"/>
  <c r="N235" i="2"/>
  <c r="N198" i="2"/>
  <c r="N557" i="2"/>
  <c r="N287" i="2"/>
  <c r="N64" i="2"/>
  <c r="N62" i="2"/>
  <c r="N633" i="2"/>
  <c r="N368" i="2"/>
  <c r="N519" i="2"/>
  <c r="N604" i="2"/>
  <c r="N36" i="2"/>
  <c r="N545" i="2"/>
  <c r="N75" i="2"/>
  <c r="N262" i="2"/>
  <c r="N685" i="2"/>
  <c r="N131" i="2"/>
  <c r="N292" i="2"/>
  <c r="N151" i="2"/>
  <c r="N22" i="2"/>
  <c r="N402" i="2"/>
  <c r="N122" i="2"/>
  <c r="N267" i="2"/>
  <c r="N119" i="2"/>
  <c r="N386" i="2"/>
  <c r="N371" i="2"/>
  <c r="N543" i="2"/>
  <c r="N189" i="2"/>
  <c r="N160" i="2"/>
  <c r="N50" i="2"/>
  <c r="N10" i="2"/>
  <c r="N335" i="2"/>
  <c r="N84" i="2"/>
  <c r="N395" i="2"/>
  <c r="N72" i="2"/>
  <c r="N616" i="2"/>
  <c r="N100" i="2"/>
  <c r="N38" i="2"/>
  <c r="N459" i="2"/>
  <c r="N242" i="2"/>
  <c r="N690" i="2"/>
  <c r="N166" i="2"/>
  <c r="N663" i="2"/>
  <c r="N258" i="2"/>
  <c r="N180" i="2"/>
  <c r="N2" i="2"/>
  <c r="N136" i="2"/>
  <c r="N407" i="2"/>
  <c r="N589" i="2"/>
  <c r="N588" i="2"/>
  <c r="N205" i="2"/>
  <c r="N61" i="2"/>
  <c r="N369" i="2"/>
  <c r="N709" i="2"/>
  <c r="N430" i="2"/>
  <c r="N148" i="2"/>
  <c r="N37" i="2"/>
  <c r="N27" i="2"/>
  <c r="N39" i="2"/>
  <c r="N163" i="2"/>
  <c r="N8" i="2"/>
  <c r="N164" i="2"/>
  <c r="N218" i="2"/>
  <c r="N735" i="2"/>
  <c r="N178" i="2"/>
  <c r="N133" i="2"/>
  <c r="N401" i="2"/>
  <c r="N601" i="2"/>
  <c r="N46" i="2"/>
  <c r="N419" i="2"/>
  <c r="N94" i="2"/>
  <c r="N13" i="2"/>
  <c r="N510" i="2"/>
  <c r="N562" i="2"/>
  <c r="N139" i="2"/>
  <c r="N522" i="2"/>
  <c r="N618" i="2"/>
  <c r="N676" i="2"/>
  <c r="N45" i="2"/>
  <c r="N333" i="2"/>
  <c r="N203" i="2"/>
  <c r="N340" i="2"/>
  <c r="N623" i="2"/>
  <c r="N715" i="2"/>
  <c r="N427" i="2"/>
  <c r="N28" i="2"/>
  <c r="N162" i="2"/>
  <c r="N378" i="2"/>
  <c r="N316" i="2"/>
  <c r="N324" i="2"/>
  <c r="N651" i="2"/>
  <c r="N643" i="2"/>
  <c r="N12" i="2"/>
  <c r="N260" i="2"/>
  <c r="N105" i="2"/>
  <c r="N170" i="2"/>
  <c r="N514" i="2"/>
  <c r="N660" i="2"/>
  <c r="N187" i="2"/>
  <c r="N617" i="2"/>
  <c r="N18" i="2"/>
  <c r="N240" i="2"/>
  <c r="N479" i="2"/>
  <c r="N230" i="2"/>
  <c r="N33" i="2"/>
  <c r="N229" i="2"/>
  <c r="N429" i="2"/>
  <c r="N220" i="2"/>
  <c r="N432" i="2"/>
  <c r="N547" i="2"/>
  <c r="N605" i="2"/>
  <c r="N612" i="2"/>
  <c r="N511" i="2"/>
  <c r="N337" i="2"/>
  <c r="N502" i="2"/>
  <c r="N15" i="2"/>
  <c r="N233" i="2"/>
  <c r="N381" i="2"/>
  <c r="N199" i="2"/>
  <c r="N289" i="2"/>
  <c r="N725" i="2"/>
  <c r="N624" i="2"/>
  <c r="N197" i="2"/>
  <c r="N247" i="2"/>
  <c r="N650" i="2"/>
  <c r="N705" i="2"/>
  <c r="N7" i="2"/>
  <c r="N111" i="2"/>
  <c r="N282" i="2"/>
  <c r="N6" i="2"/>
  <c r="N575" i="2"/>
  <c r="N478" i="2"/>
  <c r="N113" i="2"/>
  <c r="N504" i="2"/>
  <c r="N481" i="2"/>
  <c r="N145" i="2"/>
  <c r="N241" i="2"/>
  <c r="N647" i="2"/>
  <c r="N25" i="2"/>
  <c r="N572" i="2"/>
  <c r="N168" i="2"/>
  <c r="N445" i="2"/>
  <c r="N629" i="2"/>
  <c r="N244" i="2"/>
  <c r="N506" i="2"/>
  <c r="N98" i="2"/>
  <c r="N11" i="2"/>
  <c r="N153" i="2"/>
  <c r="N505" i="2"/>
  <c r="N159" i="2"/>
  <c r="N658" i="2"/>
  <c r="N102" i="2"/>
  <c r="N636" i="2"/>
  <c r="N457" i="2"/>
  <c r="N585" i="2"/>
  <c r="N677" i="2"/>
  <c r="N165" i="2"/>
  <c r="N721" i="2"/>
  <c r="N78" i="2"/>
  <c r="N431" i="2"/>
  <c r="N584" i="2"/>
  <c r="N96" i="2"/>
  <c r="N642" i="2"/>
  <c r="N206" i="2"/>
  <c r="N698" i="2"/>
  <c r="N293" i="2"/>
  <c r="N727" i="2"/>
  <c r="N539" i="2"/>
  <c r="N325" i="2"/>
  <c r="N329" i="2"/>
  <c r="N376" i="2"/>
  <c r="N351" i="2"/>
  <c r="N525" i="2"/>
  <c r="N132" i="2"/>
  <c r="N304" i="2"/>
  <c r="N364" i="2"/>
  <c r="N254" i="2"/>
  <c r="N507" i="2"/>
  <c r="N498" i="2"/>
  <c r="N112" i="2"/>
  <c r="N21" i="2"/>
  <c r="N366" i="2"/>
  <c r="N26" i="2"/>
  <c r="N42" i="2"/>
  <c r="N314" i="2"/>
  <c r="N653" i="2"/>
  <c r="N31" i="2"/>
  <c r="N372" i="2"/>
  <c r="N383" i="2"/>
  <c r="N724" i="2"/>
  <c r="N51" i="2"/>
  <c r="N586" i="2"/>
  <c r="N556" i="2"/>
  <c r="N156" i="2"/>
  <c r="N319" i="2"/>
  <c r="N298" i="2"/>
  <c r="N628" i="2"/>
  <c r="N574" i="2"/>
  <c r="N591" i="2"/>
  <c r="N568" i="2"/>
  <c r="N464" i="2"/>
  <c r="N719" i="2"/>
  <c r="N259" i="2"/>
  <c r="N88" i="2"/>
  <c r="N76" i="2"/>
  <c r="N603" i="2"/>
  <c r="N388" i="2"/>
  <c r="N175" i="2"/>
  <c r="N290" i="2"/>
  <c r="N101" i="2"/>
  <c r="N193" i="2"/>
  <c r="N484" i="2"/>
  <c r="N80" i="2"/>
  <c r="N303" i="2"/>
  <c r="N311" i="2"/>
  <c r="N542" i="2"/>
  <c r="N597" i="2"/>
  <c r="N694" i="2"/>
  <c r="N458" i="2"/>
  <c r="N474" i="2"/>
  <c r="N380" i="2"/>
  <c r="N697" i="2"/>
  <c r="N587" i="2"/>
  <c r="N701" i="2"/>
  <c r="N321" i="2"/>
  <c r="N482" i="2"/>
  <c r="N83" i="2"/>
  <c r="N550" i="2"/>
  <c r="N248" i="2"/>
  <c r="N569" i="2"/>
  <c r="N487" i="2"/>
  <c r="N392" i="2"/>
  <c r="N214" i="2"/>
  <c r="N469" i="2"/>
  <c r="N594" i="2"/>
  <c r="N580" i="2"/>
  <c r="N472" i="2"/>
  <c r="N736" i="2"/>
  <c r="N607" i="2"/>
  <c r="N219" i="2"/>
  <c r="N116" i="2"/>
  <c r="N266" i="2"/>
  <c r="N723" i="2"/>
  <c r="N43" i="2"/>
  <c r="N191" i="2"/>
  <c r="N126" i="2"/>
  <c r="N461" i="2"/>
  <c r="N341" i="2"/>
  <c r="N613" i="2"/>
  <c r="N462" i="2"/>
  <c r="N330" i="2"/>
  <c r="N190" i="2"/>
  <c r="N104" i="2"/>
  <c r="N508" i="2"/>
  <c r="N635" i="2"/>
  <c r="N103" i="2"/>
  <c r="N571" i="2"/>
  <c r="N551" i="2"/>
  <c r="N515" i="2"/>
  <c r="N120" i="2"/>
  <c r="N649" i="2"/>
  <c r="N343" i="2"/>
  <c r="N379" i="2"/>
  <c r="N446" i="2"/>
  <c r="N466" i="2"/>
  <c r="N670" i="2"/>
  <c r="N421" i="2"/>
  <c r="N265" i="2"/>
  <c r="N673" i="2"/>
  <c r="N92" i="2"/>
  <c r="N158" i="2"/>
  <c r="N714" i="2"/>
  <c r="N577" i="2"/>
  <c r="N81" i="2"/>
  <c r="N85" i="2"/>
  <c r="N125" i="2"/>
  <c r="N284" i="2"/>
  <c r="N41" i="2"/>
  <c r="N544" i="2"/>
  <c r="N549" i="2"/>
  <c r="N79" i="2"/>
  <c r="N250" i="2"/>
  <c r="N626" i="2"/>
  <c r="N310" i="2"/>
  <c r="N256" i="2"/>
  <c r="N520" i="2"/>
  <c r="N268" i="2"/>
  <c r="N400" i="2"/>
  <c r="N561" i="2"/>
  <c r="N67" i="2"/>
  <c r="N639" i="2"/>
  <c r="N638" i="2"/>
  <c r="N632" i="2"/>
  <c r="N648" i="2"/>
  <c r="N528" i="2"/>
  <c r="N687" i="2"/>
  <c r="N140" i="2"/>
  <c r="N210" i="2"/>
  <c r="N294" i="2"/>
  <c r="N309" i="2"/>
  <c r="N435" i="2"/>
  <c r="N237" i="2"/>
  <c r="N706" i="2"/>
  <c r="N66" i="2"/>
  <c r="N183" i="2"/>
  <c r="N404" i="2"/>
  <c r="N374" i="2"/>
  <c r="N231" i="2"/>
  <c r="N703" i="2"/>
  <c r="N609" i="2"/>
  <c r="N91" i="2"/>
  <c r="N529" i="2"/>
  <c r="N720" i="2"/>
  <c r="N691" i="2"/>
  <c r="N565" i="2"/>
  <c r="N161" i="2"/>
  <c r="N269" i="2"/>
  <c r="N285" i="2"/>
  <c r="N255" i="2"/>
  <c r="N657" i="2"/>
  <c r="N576" i="2"/>
  <c r="N611" i="2"/>
  <c r="N238" i="2"/>
  <c r="N106" i="2"/>
  <c r="N521" i="2"/>
  <c r="N536" i="2"/>
  <c r="N124" i="2"/>
  <c r="N738" i="2"/>
  <c r="N713" i="2"/>
  <c r="N273" i="2"/>
  <c r="N503" i="2"/>
  <c r="N299" i="2"/>
  <c r="N263" i="2"/>
  <c r="N737" i="2"/>
  <c r="N356" i="2"/>
  <c r="N560" i="2"/>
  <c r="N693" i="2"/>
  <c r="N443" i="2"/>
  <c r="N523" i="2"/>
  <c r="N181" i="2"/>
  <c r="N107" i="2"/>
  <c r="N465" i="2"/>
  <c r="N518" i="2"/>
  <c r="N497" i="2"/>
  <c r="N732" i="2"/>
  <c r="N678" i="2"/>
  <c r="N631" i="2"/>
  <c r="N707" i="2"/>
  <c r="N416" i="2"/>
  <c r="N702" i="2"/>
  <c r="N141" i="2"/>
  <c r="N73" i="2"/>
  <c r="N490" i="2"/>
  <c r="N271" i="2"/>
  <c r="N375" i="2"/>
  <c r="N447" i="2"/>
  <c r="N548" i="2"/>
  <c r="N295" i="2"/>
  <c r="N224" i="2"/>
  <c r="N77" i="2"/>
  <c r="N320" i="2"/>
  <c r="N252" i="2"/>
  <c r="N253" i="2"/>
  <c r="N537" i="2"/>
  <c r="N278" i="2"/>
  <c r="N634" i="2"/>
  <c r="N592" i="2"/>
  <c r="N424" i="2"/>
  <c r="N326" i="2"/>
  <c r="N442" i="2"/>
  <c r="N305" i="2"/>
  <c r="N370" i="2"/>
  <c r="N217" i="2"/>
  <c r="N422" i="2"/>
  <c r="N598" i="2"/>
  <c r="N717" i="2"/>
  <c r="N602" i="2"/>
  <c r="N179" i="2"/>
  <c r="N275" i="2"/>
  <c r="N354" i="2"/>
  <c r="N599" i="2"/>
  <c r="N686" i="2"/>
  <c r="N527" i="2"/>
  <c r="N669" i="2"/>
  <c r="N674" i="2"/>
  <c r="N251" i="2"/>
  <c r="N513" i="2"/>
  <c r="N646" i="2"/>
  <c r="N365" i="2"/>
  <c r="N671" i="2"/>
  <c r="N276" i="2"/>
  <c r="N664" i="2"/>
  <c r="N656" i="2"/>
  <c r="N619" i="2"/>
  <c r="N667" i="2"/>
  <c r="N477" i="2"/>
  <c r="N530" i="2"/>
  <c r="N695" i="2"/>
  <c r="N665" i="2"/>
  <c r="N454" i="2"/>
  <c r="N733" i="2"/>
  <c r="N680" i="2"/>
  <c r="N700" i="2"/>
  <c r="N672" i="2"/>
  <c r="N689" i="2"/>
  <c r="N696" i="2"/>
  <c r="N731" i="2"/>
  <c r="N729" i="2"/>
  <c r="N710" i="2"/>
  <c r="N726" i="2"/>
  <c r="N641" i="2"/>
  <c r="N637" i="2"/>
  <c r="N718" i="2"/>
  <c r="L662" i="2"/>
  <c r="L526" i="2"/>
  <c r="L501" i="2"/>
  <c r="L110" i="2"/>
  <c r="L297" i="2"/>
  <c r="L397" i="2"/>
  <c r="L318" i="2"/>
  <c r="L359" i="2"/>
  <c r="L620" i="2"/>
  <c r="L485" i="2"/>
  <c r="L201" i="2"/>
  <c r="L334" i="2"/>
  <c r="L167" i="2"/>
  <c r="L661" i="2"/>
  <c r="L144" i="2"/>
  <c r="L463" i="2"/>
  <c r="L596" i="2"/>
  <c r="L52" i="2"/>
  <c r="L644" i="2"/>
  <c r="L405" i="2"/>
  <c r="L449" i="2"/>
  <c r="L393" i="2"/>
  <c r="L245" i="2"/>
  <c r="L385" i="2"/>
  <c r="L70" i="2"/>
  <c r="L555" i="2"/>
  <c r="L286" i="2"/>
  <c r="L590" i="2"/>
  <c r="L134" i="2"/>
  <c r="L595" i="2"/>
  <c r="L360" i="2"/>
  <c r="L712" i="2"/>
  <c r="L129" i="2"/>
  <c r="L418" i="2"/>
  <c r="L722" i="2"/>
  <c r="L361" i="2"/>
  <c r="L20" i="2"/>
  <c r="L149" i="2"/>
  <c r="L272" i="2"/>
  <c r="L679" i="2"/>
  <c r="L40" i="2"/>
  <c r="L423" i="2"/>
  <c r="L540" i="2"/>
  <c r="L475" i="2"/>
  <c r="L173" i="2"/>
  <c r="L434" i="2"/>
  <c r="L232" i="2"/>
  <c r="L583" i="2"/>
  <c r="L274" i="2"/>
  <c r="L500" i="2"/>
  <c r="L414" i="2"/>
  <c r="L312" i="2"/>
  <c r="L115" i="2"/>
  <c r="L492" i="2"/>
  <c r="L494" i="2"/>
  <c r="L208" i="2"/>
  <c r="L331" i="2"/>
  <c r="L270" i="2"/>
  <c r="L509" i="2"/>
  <c r="L411" i="2"/>
  <c r="L184" i="2"/>
  <c r="L488" i="2"/>
  <c r="L264" i="2"/>
  <c r="L336" i="2"/>
  <c r="L313" i="2"/>
  <c r="L257" i="2"/>
  <c r="L352" i="2"/>
  <c r="L448" i="2"/>
  <c r="L114" i="2"/>
  <c r="L367" i="2"/>
  <c r="L546" i="2"/>
  <c r="L176" i="2"/>
  <c r="L398" i="2"/>
  <c r="L186" i="2"/>
  <c r="L362" i="2"/>
  <c r="L123" i="2"/>
  <c r="L192" i="2"/>
  <c r="L65" i="2"/>
  <c r="L645" i="2"/>
  <c r="L281" i="2"/>
  <c r="L483" i="2"/>
  <c r="L174" i="2"/>
  <c r="L471" i="2"/>
  <c r="L349" i="2"/>
  <c r="L58" i="2"/>
  <c r="L49" i="2"/>
  <c r="L172" i="2"/>
  <c r="L558" i="2"/>
  <c r="L339" i="2"/>
  <c r="L243" i="2"/>
  <c r="L426" i="2"/>
  <c r="L296" i="2"/>
  <c r="L127" i="2"/>
  <c r="L89" i="2"/>
  <c r="L433" i="2"/>
  <c r="L307" i="2"/>
  <c r="L655" i="2"/>
  <c r="L346" i="2"/>
  <c r="L117" i="2"/>
  <c r="L222" i="2"/>
  <c r="L408" i="2"/>
  <c r="L357" i="2"/>
  <c r="L683" i="2"/>
  <c r="L135" i="2"/>
  <c r="L34" i="2"/>
  <c r="L315" i="2"/>
  <c r="L9" i="2"/>
  <c r="L496" i="2"/>
  <c r="L682" i="2"/>
  <c r="L453" i="2"/>
  <c r="L53" i="2"/>
  <c r="L382" i="2"/>
  <c r="L47" i="2"/>
  <c r="L353" i="2"/>
  <c r="L280" i="2"/>
  <c r="L728" i="2"/>
  <c r="L14" i="2"/>
  <c r="L69" i="2"/>
  <c r="L348" i="2"/>
  <c r="L223" i="2"/>
  <c r="L63" i="2"/>
  <c r="L564" i="2"/>
  <c r="L344" i="2"/>
  <c r="L640" i="2"/>
  <c r="L234" i="2"/>
  <c r="L171" i="2"/>
  <c r="L317" i="2"/>
  <c r="L460" i="2"/>
  <c r="L118" i="2"/>
  <c r="L476" i="2"/>
  <c r="L17" i="2"/>
  <c r="L493" i="2"/>
  <c r="L327" i="2"/>
  <c r="L157" i="2"/>
  <c r="L377" i="2"/>
  <c r="L630" i="2"/>
  <c r="L387" i="2"/>
  <c r="L249" i="2"/>
  <c r="L659" i="2"/>
  <c r="L699" i="2"/>
  <c r="L373" i="2"/>
  <c r="L384" i="2"/>
  <c r="L204" i="2"/>
  <c r="L322" i="2"/>
  <c r="L16" i="2"/>
  <c r="L413" i="2"/>
  <c r="L581" i="2"/>
  <c r="L468" i="2"/>
  <c r="L552" i="2"/>
  <c r="L150" i="2"/>
  <c r="L24" i="2"/>
  <c r="L227" i="2"/>
  <c r="L169" i="2"/>
  <c r="L692" i="2"/>
  <c r="L29" i="2"/>
  <c r="L194" i="2"/>
  <c r="L436" i="2"/>
  <c r="L730" i="2"/>
  <c r="L441" i="2"/>
  <c r="L533" i="2"/>
  <c r="L177" i="2"/>
  <c r="L512" i="2"/>
  <c r="L480" i="2"/>
  <c r="L236" i="2"/>
  <c r="L215" i="2"/>
  <c r="L394" i="2"/>
  <c r="L291" i="2"/>
  <c r="L566" i="2"/>
  <c r="L455" i="2"/>
  <c r="L541" i="2"/>
  <c r="L516" i="2"/>
  <c r="L221" i="2"/>
  <c r="L82" i="2"/>
  <c r="L554" i="2"/>
  <c r="L182" i="2"/>
  <c r="L627" i="2"/>
  <c r="L579" i="2"/>
  <c r="L553" i="2"/>
  <c r="L675" i="2"/>
  <c r="L302" i="2"/>
  <c r="L666" i="2"/>
  <c r="L409" i="2"/>
  <c r="L622" i="2"/>
  <c r="L437" i="2"/>
  <c r="L86" i="2"/>
  <c r="L200" i="2"/>
  <c r="L32" i="2"/>
  <c r="L708" i="2"/>
  <c r="L4" i="2"/>
  <c r="L196" i="2"/>
  <c r="L470" i="2"/>
  <c r="L209" i="2"/>
  <c r="L142" i="2"/>
  <c r="L328" i="2"/>
  <c r="L704" i="2"/>
  <c r="L68" i="2"/>
  <c r="L600" i="2"/>
  <c r="L593" i="2"/>
  <c r="L570" i="2"/>
  <c r="L425" i="2"/>
  <c r="L358" i="2"/>
  <c r="L451" i="2"/>
  <c r="L57" i="2"/>
  <c r="L684" i="2"/>
  <c r="L279" i="2"/>
  <c r="L654" i="2"/>
  <c r="L439" i="2"/>
  <c r="L495" i="2"/>
  <c r="L415" i="2"/>
  <c r="L301" i="2"/>
  <c r="L688" i="2"/>
  <c r="L625" i="2"/>
  <c r="L438" i="2"/>
  <c r="L93" i="2"/>
  <c r="L277" i="2"/>
  <c r="L71" i="2"/>
  <c r="L60" i="2"/>
  <c r="L146" i="2"/>
  <c r="L213" i="2"/>
  <c r="L524" i="2"/>
  <c r="L228" i="2"/>
  <c r="L323" i="2"/>
  <c r="L606" i="2"/>
  <c r="L74" i="2"/>
  <c r="L283" i="2"/>
  <c r="L97" i="2"/>
  <c r="L578" i="2"/>
  <c r="L155" i="2"/>
  <c r="L406" i="2"/>
  <c r="L5" i="2"/>
  <c r="L147" i="2"/>
  <c r="L355" i="2"/>
  <c r="L35" i="2"/>
  <c r="L532" i="2"/>
  <c r="L535" i="2"/>
  <c r="L288" i="2"/>
  <c r="L668" i="2"/>
  <c r="L30" i="2"/>
  <c r="L87" i="2"/>
  <c r="L428" i="2"/>
  <c r="L44" i="2"/>
  <c r="L417" i="2"/>
  <c r="L347" i="2"/>
  <c r="L185" i="2"/>
  <c r="L308" i="2"/>
  <c r="L563" i="2"/>
  <c r="L420" i="2"/>
  <c r="L608" i="2"/>
  <c r="L391" i="2"/>
  <c r="L109" i="2"/>
  <c r="L130" i="2"/>
  <c r="L567" i="2"/>
  <c r="L621" i="2"/>
  <c r="L48" i="2"/>
  <c r="L332" i="2"/>
  <c r="L467" i="2"/>
  <c r="L652" i="2"/>
  <c r="L389" i="2"/>
  <c r="L711" i="2"/>
  <c r="L716" i="2"/>
  <c r="L486" i="2"/>
  <c r="L582" i="2"/>
  <c r="L538" i="2"/>
  <c r="L614" i="2"/>
  <c r="L410" i="2"/>
  <c r="L55" i="2"/>
  <c r="L412" i="2"/>
  <c r="L491" i="2"/>
  <c r="L473" i="2"/>
  <c r="L246" i="2"/>
  <c r="L19" i="2"/>
  <c r="L59" i="2"/>
  <c r="L261" i="2"/>
  <c r="L23" i="2"/>
  <c r="L456" i="2"/>
  <c r="L121" i="2"/>
  <c r="L350" i="2"/>
  <c r="L390" i="2"/>
  <c r="L489" i="2"/>
  <c r="L499" i="2"/>
  <c r="L154" i="2"/>
  <c r="L734" i="2"/>
  <c r="L202" i="2"/>
  <c r="L338" i="2"/>
  <c r="L559" i="2"/>
  <c r="L444" i="2"/>
  <c r="L226" i="2"/>
  <c r="L531" i="2"/>
  <c r="L403" i="2"/>
  <c r="L3" i="2"/>
  <c r="L143" i="2"/>
  <c r="L54" i="2"/>
  <c r="L440" i="2"/>
  <c r="L95" i="2"/>
  <c r="L207" i="2"/>
  <c r="L452" i="2"/>
  <c r="L212" i="2"/>
  <c r="L152" i="2"/>
  <c r="L610" i="2"/>
  <c r="L534" i="2"/>
  <c r="L138" i="2"/>
  <c r="L363" i="2"/>
  <c r="L188" i="2"/>
  <c r="L128" i="2"/>
  <c r="L216" i="2"/>
  <c r="L90" i="2"/>
  <c r="L517" i="2"/>
  <c r="L211" i="2"/>
  <c r="L681" i="2"/>
  <c r="L306" i="2"/>
  <c r="L225" i="2"/>
  <c r="L573" i="2"/>
  <c r="L615" i="2"/>
  <c r="L450" i="2"/>
  <c r="L99" i="2"/>
  <c r="L137" i="2"/>
  <c r="L396" i="2"/>
  <c r="L345" i="2"/>
  <c r="L108" i="2"/>
  <c r="L239" i="2"/>
  <c r="L195" i="2"/>
  <c r="L399" i="2"/>
  <c r="L342" i="2"/>
  <c r="L300" i="2"/>
  <c r="L56" i="2"/>
  <c r="L235" i="2"/>
  <c r="L198" i="2"/>
  <c r="L557" i="2"/>
  <c r="L287" i="2"/>
  <c r="L64" i="2"/>
  <c r="L62" i="2"/>
  <c r="L633" i="2"/>
  <c r="L368" i="2"/>
  <c r="L519" i="2"/>
  <c r="L604" i="2"/>
  <c r="L36" i="2"/>
  <c r="L545" i="2"/>
  <c r="L75" i="2"/>
  <c r="L262" i="2"/>
  <c r="L685" i="2"/>
  <c r="L131" i="2"/>
  <c r="L292" i="2"/>
  <c r="L151" i="2"/>
  <c r="L22" i="2"/>
  <c r="L402" i="2"/>
  <c r="L122" i="2"/>
  <c r="L267" i="2"/>
  <c r="L119" i="2"/>
  <c r="L386" i="2"/>
  <c r="L371" i="2"/>
  <c r="L543" i="2"/>
  <c r="L189" i="2"/>
  <c r="L160" i="2"/>
  <c r="L50" i="2"/>
  <c r="L10" i="2"/>
  <c r="L335" i="2"/>
  <c r="L84" i="2"/>
  <c r="L395" i="2"/>
  <c r="L72" i="2"/>
  <c r="L616" i="2"/>
  <c r="L100" i="2"/>
  <c r="L38" i="2"/>
  <c r="L459" i="2"/>
  <c r="L242" i="2"/>
  <c r="L690" i="2"/>
  <c r="L166" i="2"/>
  <c r="L663" i="2"/>
  <c r="L258" i="2"/>
  <c r="L180" i="2"/>
  <c r="L2" i="2"/>
  <c r="L136" i="2"/>
  <c r="L407" i="2"/>
  <c r="L589" i="2"/>
  <c r="L588" i="2"/>
  <c r="L205" i="2"/>
  <c r="L61" i="2"/>
  <c r="L369" i="2"/>
  <c r="L709" i="2"/>
  <c r="L430" i="2"/>
  <c r="L148" i="2"/>
  <c r="L37" i="2"/>
  <c r="L27" i="2"/>
  <c r="L39" i="2"/>
  <c r="L163" i="2"/>
  <c r="L8" i="2"/>
  <c r="L164" i="2"/>
  <c r="L218" i="2"/>
  <c r="L735" i="2"/>
  <c r="L178" i="2"/>
  <c r="L133" i="2"/>
  <c r="L401" i="2"/>
  <c r="L601" i="2"/>
  <c r="L46" i="2"/>
  <c r="L419" i="2"/>
  <c r="L94" i="2"/>
  <c r="L13" i="2"/>
  <c r="L510" i="2"/>
  <c r="L562" i="2"/>
  <c r="L139" i="2"/>
  <c r="L522" i="2"/>
  <c r="L618" i="2"/>
  <c r="L676" i="2"/>
  <c r="L45" i="2"/>
  <c r="L333" i="2"/>
  <c r="L203" i="2"/>
  <c r="L340" i="2"/>
  <c r="L623" i="2"/>
  <c r="L715" i="2"/>
  <c r="L427" i="2"/>
  <c r="L28" i="2"/>
  <c r="L162" i="2"/>
  <c r="L378" i="2"/>
  <c r="L316" i="2"/>
  <c r="L324" i="2"/>
  <c r="L651" i="2"/>
  <c r="L643" i="2"/>
  <c r="L12" i="2"/>
  <c r="L260" i="2"/>
  <c r="L105" i="2"/>
  <c r="L170" i="2"/>
  <c r="L514" i="2"/>
  <c r="L660" i="2"/>
  <c r="L187" i="2"/>
  <c r="L617" i="2"/>
  <c r="L18" i="2"/>
  <c r="L240" i="2"/>
  <c r="L479" i="2"/>
  <c r="L230" i="2"/>
  <c r="L33" i="2"/>
  <c r="L229" i="2"/>
  <c r="L429" i="2"/>
  <c r="L220" i="2"/>
  <c r="L432" i="2"/>
  <c r="L547" i="2"/>
  <c r="L605" i="2"/>
  <c r="L612" i="2"/>
  <c r="L511" i="2"/>
  <c r="L337" i="2"/>
  <c r="L502" i="2"/>
  <c r="L15" i="2"/>
  <c r="L233" i="2"/>
  <c r="L381" i="2"/>
  <c r="L199" i="2"/>
  <c r="L289" i="2"/>
  <c r="L725" i="2"/>
  <c r="L624" i="2"/>
  <c r="L197" i="2"/>
  <c r="L247" i="2"/>
  <c r="L650" i="2"/>
  <c r="L705" i="2"/>
  <c r="L7" i="2"/>
  <c r="L111" i="2"/>
  <c r="L282" i="2"/>
  <c r="L6" i="2"/>
  <c r="L575" i="2"/>
  <c r="L478" i="2"/>
  <c r="L113" i="2"/>
  <c r="L504" i="2"/>
  <c r="L481" i="2"/>
  <c r="L145" i="2"/>
  <c r="L241" i="2"/>
  <c r="L647" i="2"/>
  <c r="L25" i="2"/>
  <c r="L572" i="2"/>
  <c r="L168" i="2"/>
  <c r="L445" i="2"/>
  <c r="L629" i="2"/>
  <c r="L244" i="2"/>
  <c r="L506" i="2"/>
  <c r="L98" i="2"/>
  <c r="L11" i="2"/>
  <c r="L153" i="2"/>
  <c r="L505" i="2"/>
  <c r="L159" i="2"/>
  <c r="L658" i="2"/>
  <c r="L102" i="2"/>
  <c r="L636" i="2"/>
  <c r="L457" i="2"/>
  <c r="L585" i="2"/>
  <c r="L677" i="2"/>
  <c r="L165" i="2"/>
  <c r="L721" i="2"/>
  <c r="L78" i="2"/>
  <c r="L431" i="2"/>
  <c r="L584" i="2"/>
  <c r="L96" i="2"/>
  <c r="L642" i="2"/>
  <c r="L206" i="2"/>
  <c r="L698" i="2"/>
  <c r="L293" i="2"/>
  <c r="L727" i="2"/>
  <c r="L539" i="2"/>
  <c r="L325" i="2"/>
  <c r="L329" i="2"/>
  <c r="L376" i="2"/>
  <c r="L351" i="2"/>
  <c r="L525" i="2"/>
  <c r="L132" i="2"/>
  <c r="L304" i="2"/>
  <c r="L364" i="2"/>
  <c r="L254" i="2"/>
  <c r="L507" i="2"/>
  <c r="L498" i="2"/>
  <c r="L112" i="2"/>
  <c r="L21" i="2"/>
  <c r="L366" i="2"/>
  <c r="L26" i="2"/>
  <c r="L42" i="2"/>
  <c r="L314" i="2"/>
  <c r="L653" i="2"/>
  <c r="L31" i="2"/>
  <c r="L372" i="2"/>
  <c r="L383" i="2"/>
  <c r="L724" i="2"/>
  <c r="L51" i="2"/>
  <c r="L586" i="2"/>
  <c r="L556" i="2"/>
  <c r="L156" i="2"/>
  <c r="L319" i="2"/>
  <c r="L298" i="2"/>
  <c r="L628" i="2"/>
  <c r="L574" i="2"/>
  <c r="L591" i="2"/>
  <c r="L568" i="2"/>
  <c r="L464" i="2"/>
  <c r="L719" i="2"/>
  <c r="L259" i="2"/>
  <c r="L88" i="2"/>
  <c r="L76" i="2"/>
  <c r="L603" i="2"/>
  <c r="L388" i="2"/>
  <c r="L175" i="2"/>
  <c r="L290" i="2"/>
  <c r="L101" i="2"/>
  <c r="L193" i="2"/>
  <c r="L484" i="2"/>
  <c r="L80" i="2"/>
  <c r="L303" i="2"/>
  <c r="L311" i="2"/>
  <c r="L542" i="2"/>
  <c r="L597" i="2"/>
  <c r="L694" i="2"/>
  <c r="L458" i="2"/>
  <c r="L474" i="2"/>
  <c r="L380" i="2"/>
  <c r="L697" i="2"/>
  <c r="L587" i="2"/>
  <c r="L701" i="2"/>
  <c r="L321" i="2"/>
  <c r="L482" i="2"/>
  <c r="L83" i="2"/>
  <c r="L550" i="2"/>
  <c r="L248" i="2"/>
  <c r="L569" i="2"/>
  <c r="L487" i="2"/>
  <c r="L392" i="2"/>
  <c r="L214" i="2"/>
  <c r="L469" i="2"/>
  <c r="L594" i="2"/>
  <c r="L580" i="2"/>
  <c r="L472" i="2"/>
  <c r="L736" i="2"/>
  <c r="L607" i="2"/>
  <c r="L219" i="2"/>
  <c r="L116" i="2"/>
  <c r="L266" i="2"/>
  <c r="L723" i="2"/>
  <c r="L43" i="2"/>
  <c r="L191" i="2"/>
  <c r="L126" i="2"/>
  <c r="L461" i="2"/>
  <c r="L341" i="2"/>
  <c r="L613" i="2"/>
  <c r="L462" i="2"/>
  <c r="L330" i="2"/>
  <c r="L190" i="2"/>
  <c r="L104" i="2"/>
  <c r="L508" i="2"/>
  <c r="L635" i="2"/>
  <c r="L103" i="2"/>
  <c r="L571" i="2"/>
  <c r="L551" i="2"/>
  <c r="L515" i="2"/>
  <c r="L120" i="2"/>
  <c r="L649" i="2"/>
  <c r="L343" i="2"/>
  <c r="L379" i="2"/>
  <c r="L446" i="2"/>
  <c r="L466" i="2"/>
  <c r="L670" i="2"/>
  <c r="L421" i="2"/>
  <c r="L265" i="2"/>
  <c r="L673" i="2"/>
  <c r="L92" i="2"/>
  <c r="L158" i="2"/>
  <c r="L714" i="2"/>
  <c r="L577" i="2"/>
  <c r="L81" i="2"/>
  <c r="L85" i="2"/>
  <c r="L125" i="2"/>
  <c r="L284" i="2"/>
  <c r="L41" i="2"/>
  <c r="L544" i="2"/>
  <c r="L549" i="2"/>
  <c r="L79" i="2"/>
  <c r="L250" i="2"/>
  <c r="L626" i="2"/>
  <c r="L310" i="2"/>
  <c r="L256" i="2"/>
  <c r="L520" i="2"/>
  <c r="L268" i="2"/>
  <c r="L400" i="2"/>
  <c r="L561" i="2"/>
  <c r="L67" i="2"/>
  <c r="L639" i="2"/>
  <c r="L638" i="2"/>
  <c r="L632" i="2"/>
  <c r="L648" i="2"/>
  <c r="L528" i="2"/>
  <c r="L687" i="2"/>
  <c r="L140" i="2"/>
  <c r="L210" i="2"/>
  <c r="L294" i="2"/>
  <c r="L309" i="2"/>
  <c r="L435" i="2"/>
  <c r="L237" i="2"/>
  <c r="L706" i="2"/>
  <c r="L66" i="2"/>
  <c r="L183" i="2"/>
  <c r="L404" i="2"/>
  <c r="L374" i="2"/>
  <c r="L231" i="2"/>
  <c r="L703" i="2"/>
  <c r="L609" i="2"/>
  <c r="L91" i="2"/>
  <c r="L529" i="2"/>
  <c r="L720" i="2"/>
  <c r="L691" i="2"/>
  <c r="L565" i="2"/>
  <c r="L161" i="2"/>
  <c r="L269" i="2"/>
  <c r="L285" i="2"/>
  <c r="L255" i="2"/>
  <c r="L657" i="2"/>
  <c r="L576" i="2"/>
  <c r="L611" i="2"/>
  <c r="L238" i="2"/>
  <c r="L106" i="2"/>
  <c r="L521" i="2"/>
  <c r="L536" i="2"/>
  <c r="L124" i="2"/>
  <c r="L738" i="2"/>
  <c r="L713" i="2"/>
  <c r="L273" i="2"/>
  <c r="L503" i="2"/>
  <c r="L299" i="2"/>
  <c r="L263" i="2"/>
  <c r="L737" i="2"/>
  <c r="L356" i="2"/>
  <c r="L560" i="2"/>
  <c r="L693" i="2"/>
  <c r="L443" i="2"/>
  <c r="L523" i="2"/>
  <c r="L181" i="2"/>
  <c r="L107" i="2"/>
  <c r="L465" i="2"/>
  <c r="L518" i="2"/>
  <c r="L497" i="2"/>
  <c r="L732" i="2"/>
  <c r="L678" i="2"/>
  <c r="L631" i="2"/>
  <c r="L707" i="2"/>
  <c r="L416" i="2"/>
  <c r="L702" i="2"/>
  <c r="L141" i="2"/>
  <c r="L73" i="2"/>
  <c r="L490" i="2"/>
  <c r="L271" i="2"/>
  <c r="L375" i="2"/>
  <c r="L447" i="2"/>
  <c r="L548" i="2"/>
  <c r="L295" i="2"/>
  <c r="L224" i="2"/>
  <c r="L77" i="2"/>
  <c r="L320" i="2"/>
  <c r="L252" i="2"/>
  <c r="L253" i="2"/>
  <c r="L537" i="2"/>
  <c r="L278" i="2"/>
  <c r="L634" i="2"/>
  <c r="L592" i="2"/>
  <c r="L424" i="2"/>
  <c r="L326" i="2"/>
  <c r="L442" i="2"/>
  <c r="L305" i="2"/>
  <c r="L370" i="2"/>
  <c r="L217" i="2"/>
  <c r="L422" i="2"/>
  <c r="L598" i="2"/>
  <c r="L717" i="2"/>
  <c r="L602" i="2"/>
  <c r="L179" i="2"/>
  <c r="L275" i="2"/>
  <c r="L354" i="2"/>
  <c r="L599" i="2"/>
  <c r="L686" i="2"/>
  <c r="L527" i="2"/>
  <c r="L669" i="2"/>
  <c r="L674" i="2"/>
  <c r="L251" i="2"/>
  <c r="L513" i="2"/>
  <c r="L646" i="2"/>
  <c r="L365" i="2"/>
  <c r="L671" i="2"/>
  <c r="L276" i="2"/>
  <c r="L664" i="2"/>
  <c r="L656" i="2"/>
  <c r="L619" i="2"/>
  <c r="L667" i="2"/>
  <c r="L477" i="2"/>
  <c r="L530" i="2"/>
  <c r="L695" i="2"/>
  <c r="L665" i="2"/>
  <c r="L454" i="2"/>
  <c r="L733" i="2"/>
  <c r="L680" i="2"/>
  <c r="L700" i="2"/>
  <c r="L672" i="2"/>
  <c r="L689" i="2"/>
  <c r="L696" i="2"/>
  <c r="L731" i="2"/>
  <c r="L729" i="2"/>
  <c r="L710" i="2"/>
  <c r="L726" i="2"/>
  <c r="L641" i="2"/>
  <c r="L637" i="2"/>
  <c r="L718" i="2"/>
  <c r="J662" i="2"/>
  <c r="J526" i="2"/>
  <c r="J501" i="2"/>
  <c r="J110" i="2"/>
  <c r="J297" i="2"/>
  <c r="J397" i="2"/>
  <c r="J318" i="2"/>
  <c r="J359" i="2"/>
  <c r="J620" i="2"/>
  <c r="J485" i="2"/>
  <c r="J201" i="2"/>
  <c r="J334" i="2"/>
  <c r="J167" i="2"/>
  <c r="J661" i="2"/>
  <c r="J144" i="2"/>
  <c r="J463" i="2"/>
  <c r="J596" i="2"/>
  <c r="J52" i="2"/>
  <c r="J644" i="2"/>
  <c r="J405" i="2"/>
  <c r="J449" i="2"/>
  <c r="J393" i="2"/>
  <c r="J245" i="2"/>
  <c r="J385" i="2"/>
  <c r="J70" i="2"/>
  <c r="J555" i="2"/>
  <c r="J286" i="2"/>
  <c r="J590" i="2"/>
  <c r="J134" i="2"/>
  <c r="J595" i="2"/>
  <c r="J360" i="2"/>
  <c r="J712" i="2"/>
  <c r="J129" i="2"/>
  <c r="J418" i="2"/>
  <c r="J722" i="2"/>
  <c r="J361" i="2"/>
  <c r="J20" i="2"/>
  <c r="J149" i="2"/>
  <c r="J272" i="2"/>
  <c r="J679" i="2"/>
  <c r="J40" i="2"/>
  <c r="J423" i="2"/>
  <c r="J540" i="2"/>
  <c r="J475" i="2"/>
  <c r="J173" i="2"/>
  <c r="J434" i="2"/>
  <c r="J232" i="2"/>
  <c r="J583" i="2"/>
  <c r="J274" i="2"/>
  <c r="J500" i="2"/>
  <c r="J414" i="2"/>
  <c r="J312" i="2"/>
  <c r="J115" i="2"/>
  <c r="J492" i="2"/>
  <c r="J494" i="2"/>
  <c r="J208" i="2"/>
  <c r="J331" i="2"/>
  <c r="J270" i="2"/>
  <c r="J509" i="2"/>
  <c r="J411" i="2"/>
  <c r="J184" i="2"/>
  <c r="J488" i="2"/>
  <c r="J264" i="2"/>
  <c r="J336" i="2"/>
  <c r="J313" i="2"/>
  <c r="J257" i="2"/>
  <c r="J352" i="2"/>
  <c r="J448" i="2"/>
  <c r="J114" i="2"/>
  <c r="J367" i="2"/>
  <c r="J546" i="2"/>
  <c r="J176" i="2"/>
  <c r="J398" i="2"/>
  <c r="J186" i="2"/>
  <c r="J362" i="2"/>
  <c r="J123" i="2"/>
  <c r="J192" i="2"/>
  <c r="J65" i="2"/>
  <c r="J645" i="2"/>
  <c r="J281" i="2"/>
  <c r="J483" i="2"/>
  <c r="J174" i="2"/>
  <c r="J471" i="2"/>
  <c r="J349" i="2"/>
  <c r="J58" i="2"/>
  <c r="J49" i="2"/>
  <c r="J172" i="2"/>
  <c r="J558" i="2"/>
  <c r="J339" i="2"/>
  <c r="J243" i="2"/>
  <c r="J426" i="2"/>
  <c r="J296" i="2"/>
  <c r="J127" i="2"/>
  <c r="J89" i="2"/>
  <c r="J433" i="2"/>
  <c r="J307" i="2"/>
  <c r="J655" i="2"/>
  <c r="J346" i="2"/>
  <c r="J117" i="2"/>
  <c r="J222" i="2"/>
  <c r="J408" i="2"/>
  <c r="J357" i="2"/>
  <c r="J683" i="2"/>
  <c r="J135" i="2"/>
  <c r="J34" i="2"/>
  <c r="J315" i="2"/>
  <c r="J9" i="2"/>
  <c r="J496" i="2"/>
  <c r="J682" i="2"/>
  <c r="J453" i="2"/>
  <c r="J53" i="2"/>
  <c r="J382" i="2"/>
  <c r="J47" i="2"/>
  <c r="J353" i="2"/>
  <c r="J280" i="2"/>
  <c r="J728" i="2"/>
  <c r="J14" i="2"/>
  <c r="J69" i="2"/>
  <c r="J348" i="2"/>
  <c r="J223" i="2"/>
  <c r="J63" i="2"/>
  <c r="J564" i="2"/>
  <c r="J344" i="2"/>
  <c r="J640" i="2"/>
  <c r="J234" i="2"/>
  <c r="J171" i="2"/>
  <c r="J317" i="2"/>
  <c r="J460" i="2"/>
  <c r="J118" i="2"/>
  <c r="J476" i="2"/>
  <c r="J17" i="2"/>
  <c r="J493" i="2"/>
  <c r="J327" i="2"/>
  <c r="J157" i="2"/>
  <c r="J377" i="2"/>
  <c r="J630" i="2"/>
  <c r="J387" i="2"/>
  <c r="J249" i="2"/>
  <c r="J659" i="2"/>
  <c r="J699" i="2"/>
  <c r="J373" i="2"/>
  <c r="J384" i="2"/>
  <c r="J204" i="2"/>
  <c r="J322" i="2"/>
  <c r="J16" i="2"/>
  <c r="J413" i="2"/>
  <c r="J581" i="2"/>
  <c r="J468" i="2"/>
  <c r="J552" i="2"/>
  <c r="J150" i="2"/>
  <c r="J24" i="2"/>
  <c r="J227" i="2"/>
  <c r="J169" i="2"/>
  <c r="J692" i="2"/>
  <c r="J29" i="2"/>
  <c r="J194" i="2"/>
  <c r="J436" i="2"/>
  <c r="J730" i="2"/>
  <c r="J441" i="2"/>
  <c r="J533" i="2"/>
  <c r="J177" i="2"/>
  <c r="J512" i="2"/>
  <c r="J480" i="2"/>
  <c r="J236" i="2"/>
  <c r="J215" i="2"/>
  <c r="J394" i="2"/>
  <c r="J291" i="2"/>
  <c r="J566" i="2"/>
  <c r="J455" i="2"/>
  <c r="J541" i="2"/>
  <c r="J516" i="2"/>
  <c r="J221" i="2"/>
  <c r="J82" i="2"/>
  <c r="J554" i="2"/>
  <c r="J182" i="2"/>
  <c r="J627" i="2"/>
  <c r="J579" i="2"/>
  <c r="J553" i="2"/>
  <c r="J675" i="2"/>
  <c r="J302" i="2"/>
  <c r="J666" i="2"/>
  <c r="J409" i="2"/>
  <c r="J622" i="2"/>
  <c r="J437" i="2"/>
  <c r="J86" i="2"/>
  <c r="J200" i="2"/>
  <c r="J32" i="2"/>
  <c r="J708" i="2"/>
  <c r="J4" i="2"/>
  <c r="J196" i="2"/>
  <c r="J470" i="2"/>
  <c r="J209" i="2"/>
  <c r="J142" i="2"/>
  <c r="J328" i="2"/>
  <c r="J704" i="2"/>
  <c r="J68" i="2"/>
  <c r="J600" i="2"/>
  <c r="J593" i="2"/>
  <c r="J570" i="2"/>
  <c r="J425" i="2"/>
  <c r="J358" i="2"/>
  <c r="J451" i="2"/>
  <c r="J57" i="2"/>
  <c r="J684" i="2"/>
  <c r="J279" i="2"/>
  <c r="J654" i="2"/>
  <c r="J439" i="2"/>
  <c r="J495" i="2"/>
  <c r="J415" i="2"/>
  <c r="J301" i="2"/>
  <c r="J688" i="2"/>
  <c r="J625" i="2"/>
  <c r="J438" i="2"/>
  <c r="J93" i="2"/>
  <c r="J277" i="2"/>
  <c r="J71" i="2"/>
  <c r="J60" i="2"/>
  <c r="J146" i="2"/>
  <c r="J213" i="2"/>
  <c r="J524" i="2"/>
  <c r="J228" i="2"/>
  <c r="J323" i="2"/>
  <c r="J606" i="2"/>
  <c r="J74" i="2"/>
  <c r="J283" i="2"/>
  <c r="J97" i="2"/>
  <c r="J578" i="2"/>
  <c r="J155" i="2"/>
  <c r="J406" i="2"/>
  <c r="J5" i="2"/>
  <c r="J147" i="2"/>
  <c r="J355" i="2"/>
  <c r="J35" i="2"/>
  <c r="J532" i="2"/>
  <c r="J535" i="2"/>
  <c r="J288" i="2"/>
  <c r="J668" i="2"/>
  <c r="J30" i="2"/>
  <c r="J87" i="2"/>
  <c r="J428" i="2"/>
  <c r="J44" i="2"/>
  <c r="J417" i="2"/>
  <c r="J347" i="2"/>
  <c r="J185" i="2"/>
  <c r="J308" i="2"/>
  <c r="J563" i="2"/>
  <c r="J420" i="2"/>
  <c r="J608" i="2"/>
  <c r="J391" i="2"/>
  <c r="J109" i="2"/>
  <c r="J130" i="2"/>
  <c r="J567" i="2"/>
  <c r="J621" i="2"/>
  <c r="J48" i="2"/>
  <c r="J332" i="2"/>
  <c r="J467" i="2"/>
  <c r="J652" i="2"/>
  <c r="J389" i="2"/>
  <c r="J711" i="2"/>
  <c r="J716" i="2"/>
  <c r="J486" i="2"/>
  <c r="J582" i="2"/>
  <c r="J538" i="2"/>
  <c r="J614" i="2"/>
  <c r="J410" i="2"/>
  <c r="J55" i="2"/>
  <c r="J412" i="2"/>
  <c r="J491" i="2"/>
  <c r="J473" i="2"/>
  <c r="J246" i="2"/>
  <c r="J19" i="2"/>
  <c r="J59" i="2"/>
  <c r="J261" i="2"/>
  <c r="J23" i="2"/>
  <c r="J456" i="2"/>
  <c r="J121" i="2"/>
  <c r="J350" i="2"/>
  <c r="J390" i="2"/>
  <c r="J489" i="2"/>
  <c r="J499" i="2"/>
  <c r="J154" i="2"/>
  <c r="J734" i="2"/>
  <c r="J202" i="2"/>
  <c r="J338" i="2"/>
  <c r="J559" i="2"/>
  <c r="J444" i="2"/>
  <c r="J226" i="2"/>
  <c r="J531" i="2"/>
  <c r="J403" i="2"/>
  <c r="J3" i="2"/>
  <c r="J143" i="2"/>
  <c r="J54" i="2"/>
  <c r="J440" i="2"/>
  <c r="J95" i="2"/>
  <c r="J207" i="2"/>
  <c r="J452" i="2"/>
  <c r="J212" i="2"/>
  <c r="J152" i="2"/>
  <c r="J610" i="2"/>
  <c r="J534" i="2"/>
  <c r="J138" i="2"/>
  <c r="J363" i="2"/>
  <c r="J188" i="2"/>
  <c r="J128" i="2"/>
  <c r="J216" i="2"/>
  <c r="J90" i="2"/>
  <c r="J517" i="2"/>
  <c r="J211" i="2"/>
  <c r="J681" i="2"/>
  <c r="J306" i="2"/>
  <c r="J225" i="2"/>
  <c r="J573" i="2"/>
  <c r="J615" i="2"/>
  <c r="J450" i="2"/>
  <c r="J99" i="2"/>
  <c r="J137" i="2"/>
  <c r="J396" i="2"/>
  <c r="J345" i="2"/>
  <c r="J108" i="2"/>
  <c r="J239" i="2"/>
  <c r="J195" i="2"/>
  <c r="J399" i="2"/>
  <c r="J342" i="2"/>
  <c r="J300" i="2"/>
  <c r="J56" i="2"/>
  <c r="J235" i="2"/>
  <c r="J198" i="2"/>
  <c r="J557" i="2"/>
  <c r="J287" i="2"/>
  <c r="J64" i="2"/>
  <c r="J62" i="2"/>
  <c r="J633" i="2"/>
  <c r="J368" i="2"/>
  <c r="J519" i="2"/>
  <c r="J604" i="2"/>
  <c r="J36" i="2"/>
  <c r="J545" i="2"/>
  <c r="J75" i="2"/>
  <c r="J262" i="2"/>
  <c r="J685" i="2"/>
  <c r="J131" i="2"/>
  <c r="J292" i="2"/>
  <c r="J151" i="2"/>
  <c r="J22" i="2"/>
  <c r="J402" i="2"/>
  <c r="J122" i="2"/>
  <c r="J267" i="2"/>
  <c r="J119" i="2"/>
  <c r="J386" i="2"/>
  <c r="J371" i="2"/>
  <c r="J543" i="2"/>
  <c r="J189" i="2"/>
  <c r="J160" i="2"/>
  <c r="J50" i="2"/>
  <c r="J10" i="2"/>
  <c r="J335" i="2"/>
  <c r="J84" i="2"/>
  <c r="J395" i="2"/>
  <c r="J72" i="2"/>
  <c r="J616" i="2"/>
  <c r="J100" i="2"/>
  <c r="J38" i="2"/>
  <c r="J459" i="2"/>
  <c r="J242" i="2"/>
  <c r="J690" i="2"/>
  <c r="J166" i="2"/>
  <c r="J663" i="2"/>
  <c r="J258" i="2"/>
  <c r="J180" i="2"/>
  <c r="J2" i="2"/>
  <c r="J136" i="2"/>
  <c r="J407" i="2"/>
  <c r="J589" i="2"/>
  <c r="J588" i="2"/>
  <c r="J205" i="2"/>
  <c r="J61" i="2"/>
  <c r="J369" i="2"/>
  <c r="J709" i="2"/>
  <c r="J430" i="2"/>
  <c r="J148" i="2"/>
  <c r="J37" i="2"/>
  <c r="J27" i="2"/>
  <c r="J39" i="2"/>
  <c r="J163" i="2"/>
  <c r="J8" i="2"/>
  <c r="J164" i="2"/>
  <c r="J218" i="2"/>
  <c r="J735" i="2"/>
  <c r="J178" i="2"/>
  <c r="J133" i="2"/>
  <c r="J401" i="2"/>
  <c r="J601" i="2"/>
  <c r="J46" i="2"/>
  <c r="J419" i="2"/>
  <c r="J94" i="2"/>
  <c r="J13" i="2"/>
  <c r="J510" i="2"/>
  <c r="J562" i="2"/>
  <c r="J139" i="2"/>
  <c r="J522" i="2"/>
  <c r="J618" i="2"/>
  <c r="J676" i="2"/>
  <c r="J45" i="2"/>
  <c r="J333" i="2"/>
  <c r="J203" i="2"/>
  <c r="J340" i="2"/>
  <c r="J623" i="2"/>
  <c r="J715" i="2"/>
  <c r="J427" i="2"/>
  <c r="J28" i="2"/>
  <c r="J162" i="2"/>
  <c r="J378" i="2"/>
  <c r="J316" i="2"/>
  <c r="J324" i="2"/>
  <c r="J651" i="2"/>
  <c r="J643" i="2"/>
  <c r="J12" i="2"/>
  <c r="J260" i="2"/>
  <c r="J105" i="2"/>
  <c r="J170" i="2"/>
  <c r="J514" i="2"/>
  <c r="J660" i="2"/>
  <c r="J187" i="2"/>
  <c r="J617" i="2"/>
  <c r="J18" i="2"/>
  <c r="J240" i="2"/>
  <c r="J479" i="2"/>
  <c r="J230" i="2"/>
  <c r="J33" i="2"/>
  <c r="J229" i="2"/>
  <c r="J429" i="2"/>
  <c r="J220" i="2"/>
  <c r="J432" i="2"/>
  <c r="J547" i="2"/>
  <c r="J605" i="2"/>
  <c r="J612" i="2"/>
  <c r="J511" i="2"/>
  <c r="J337" i="2"/>
  <c r="J502" i="2"/>
  <c r="J15" i="2"/>
  <c r="J233" i="2"/>
  <c r="J381" i="2"/>
  <c r="J199" i="2"/>
  <c r="J289" i="2"/>
  <c r="J725" i="2"/>
  <c r="J624" i="2"/>
  <c r="J197" i="2"/>
  <c r="J247" i="2"/>
  <c r="J650" i="2"/>
  <c r="J705" i="2"/>
  <c r="J7" i="2"/>
  <c r="J111" i="2"/>
  <c r="J282" i="2"/>
  <c r="J6" i="2"/>
  <c r="J575" i="2"/>
  <c r="J478" i="2"/>
  <c r="J113" i="2"/>
  <c r="J504" i="2"/>
  <c r="J481" i="2"/>
  <c r="J145" i="2"/>
  <c r="J241" i="2"/>
  <c r="J647" i="2"/>
  <c r="J25" i="2"/>
  <c r="J572" i="2"/>
  <c r="J168" i="2"/>
  <c r="J445" i="2"/>
  <c r="J629" i="2"/>
  <c r="J244" i="2"/>
  <c r="J506" i="2"/>
  <c r="J98" i="2"/>
  <c r="J11" i="2"/>
  <c r="J153" i="2"/>
  <c r="J505" i="2"/>
  <c r="J159" i="2"/>
  <c r="J658" i="2"/>
  <c r="J102" i="2"/>
  <c r="J636" i="2"/>
  <c r="J457" i="2"/>
  <c r="J585" i="2"/>
  <c r="J677" i="2"/>
  <c r="J165" i="2"/>
  <c r="J721" i="2"/>
  <c r="J78" i="2"/>
  <c r="J431" i="2"/>
  <c r="J584" i="2"/>
  <c r="J96" i="2"/>
  <c r="J642" i="2"/>
  <c r="J206" i="2"/>
  <c r="J698" i="2"/>
  <c r="J293" i="2"/>
  <c r="J727" i="2"/>
  <c r="J539" i="2"/>
  <c r="J325" i="2"/>
  <c r="J329" i="2"/>
  <c r="J376" i="2"/>
  <c r="J351" i="2"/>
  <c r="J525" i="2"/>
  <c r="J132" i="2"/>
  <c r="J304" i="2"/>
  <c r="J364" i="2"/>
  <c r="J254" i="2"/>
  <c r="J507" i="2"/>
  <c r="J498" i="2"/>
  <c r="J112" i="2"/>
  <c r="J21" i="2"/>
  <c r="J366" i="2"/>
  <c r="J26" i="2"/>
  <c r="J42" i="2"/>
  <c r="J314" i="2"/>
  <c r="J653" i="2"/>
  <c r="J31" i="2"/>
  <c r="J372" i="2"/>
  <c r="J383" i="2"/>
  <c r="J724" i="2"/>
  <c r="J51" i="2"/>
  <c r="J586" i="2"/>
  <c r="J556" i="2"/>
  <c r="J156" i="2"/>
  <c r="J319" i="2"/>
  <c r="J298" i="2"/>
  <c r="J628" i="2"/>
  <c r="J574" i="2"/>
  <c r="J591" i="2"/>
  <c r="J568" i="2"/>
  <c r="J464" i="2"/>
  <c r="J719" i="2"/>
  <c r="J259" i="2"/>
  <c r="J88" i="2"/>
  <c r="J76" i="2"/>
  <c r="J603" i="2"/>
  <c r="J388" i="2"/>
  <c r="J175" i="2"/>
  <c r="J290" i="2"/>
  <c r="J101" i="2"/>
  <c r="J193" i="2"/>
  <c r="J484" i="2"/>
  <c r="J80" i="2"/>
  <c r="J303" i="2"/>
  <c r="J311" i="2"/>
  <c r="J542" i="2"/>
  <c r="J597" i="2"/>
  <c r="J694" i="2"/>
  <c r="J458" i="2"/>
  <c r="J474" i="2"/>
  <c r="J380" i="2"/>
  <c r="J697" i="2"/>
  <c r="J587" i="2"/>
  <c r="J701" i="2"/>
  <c r="J321" i="2"/>
  <c r="J482" i="2"/>
  <c r="J83" i="2"/>
  <c r="J550" i="2"/>
  <c r="J248" i="2"/>
  <c r="J569" i="2"/>
  <c r="J487" i="2"/>
  <c r="J392" i="2"/>
  <c r="J214" i="2"/>
  <c r="J469" i="2"/>
  <c r="J594" i="2"/>
  <c r="J580" i="2"/>
  <c r="J472" i="2"/>
  <c r="J736" i="2"/>
  <c r="J607" i="2"/>
  <c r="J219" i="2"/>
  <c r="J116" i="2"/>
  <c r="J266" i="2"/>
  <c r="J723" i="2"/>
  <c r="J43" i="2"/>
  <c r="J191" i="2"/>
  <c r="J126" i="2"/>
  <c r="J461" i="2"/>
  <c r="J341" i="2"/>
  <c r="J613" i="2"/>
  <c r="J462" i="2"/>
  <c r="J330" i="2"/>
  <c r="J190" i="2"/>
  <c r="J104" i="2"/>
  <c r="J508" i="2"/>
  <c r="J635" i="2"/>
  <c r="J103" i="2"/>
  <c r="J571" i="2"/>
  <c r="J551" i="2"/>
  <c r="J515" i="2"/>
  <c r="J120" i="2"/>
  <c r="J649" i="2"/>
  <c r="J343" i="2"/>
  <c r="J379" i="2"/>
  <c r="J446" i="2"/>
  <c r="J466" i="2"/>
  <c r="J670" i="2"/>
  <c r="J421" i="2"/>
  <c r="J265" i="2"/>
  <c r="J673" i="2"/>
  <c r="J92" i="2"/>
  <c r="J158" i="2"/>
  <c r="J714" i="2"/>
  <c r="J577" i="2"/>
  <c r="J81" i="2"/>
  <c r="J85" i="2"/>
  <c r="J125" i="2"/>
  <c r="J284" i="2"/>
  <c r="J41" i="2"/>
  <c r="J544" i="2"/>
  <c r="J549" i="2"/>
  <c r="J79" i="2"/>
  <c r="J250" i="2"/>
  <c r="J626" i="2"/>
  <c r="J310" i="2"/>
  <c r="J256" i="2"/>
  <c r="J520" i="2"/>
  <c r="J268" i="2"/>
  <c r="J400" i="2"/>
  <c r="J561" i="2"/>
  <c r="J67" i="2"/>
  <c r="J639" i="2"/>
  <c r="J638" i="2"/>
  <c r="J632" i="2"/>
  <c r="J648" i="2"/>
  <c r="J528" i="2"/>
  <c r="J687" i="2"/>
  <c r="J140" i="2"/>
  <c r="J210" i="2"/>
  <c r="J294" i="2"/>
  <c r="J309" i="2"/>
  <c r="J435" i="2"/>
  <c r="J237" i="2"/>
  <c r="J706" i="2"/>
  <c r="J66" i="2"/>
  <c r="J183" i="2"/>
  <c r="J404" i="2"/>
  <c r="J374" i="2"/>
  <c r="J231" i="2"/>
  <c r="J703" i="2"/>
  <c r="J609" i="2"/>
  <c r="J91" i="2"/>
  <c r="J529" i="2"/>
  <c r="J720" i="2"/>
  <c r="J691" i="2"/>
  <c r="J565" i="2"/>
  <c r="J161" i="2"/>
  <c r="J269" i="2"/>
  <c r="J285" i="2"/>
  <c r="J255" i="2"/>
  <c r="J657" i="2"/>
  <c r="J576" i="2"/>
  <c r="J611" i="2"/>
  <c r="J238" i="2"/>
  <c r="J106" i="2"/>
  <c r="J521" i="2"/>
  <c r="J536" i="2"/>
  <c r="J124" i="2"/>
  <c r="J738" i="2"/>
  <c r="J713" i="2"/>
  <c r="J273" i="2"/>
  <c r="J503" i="2"/>
  <c r="J299" i="2"/>
  <c r="J263" i="2"/>
  <c r="J737" i="2"/>
  <c r="J356" i="2"/>
  <c r="J560" i="2"/>
  <c r="J693" i="2"/>
  <c r="J443" i="2"/>
  <c r="J523" i="2"/>
  <c r="J181" i="2"/>
  <c r="J107" i="2"/>
  <c r="J465" i="2"/>
  <c r="J518" i="2"/>
  <c r="J497" i="2"/>
  <c r="J732" i="2"/>
  <c r="J678" i="2"/>
  <c r="J631" i="2"/>
  <c r="J707" i="2"/>
  <c r="J416" i="2"/>
  <c r="J702" i="2"/>
  <c r="J141" i="2"/>
  <c r="J73" i="2"/>
  <c r="J490" i="2"/>
  <c r="J271" i="2"/>
  <c r="J375" i="2"/>
  <c r="J447" i="2"/>
  <c r="J548" i="2"/>
  <c r="J295" i="2"/>
  <c r="J224" i="2"/>
  <c r="J77" i="2"/>
  <c r="J320" i="2"/>
  <c r="J252" i="2"/>
  <c r="J253" i="2"/>
  <c r="J537" i="2"/>
  <c r="J278" i="2"/>
  <c r="J634" i="2"/>
  <c r="J592" i="2"/>
  <c r="J424" i="2"/>
  <c r="J326" i="2"/>
  <c r="J442" i="2"/>
  <c r="J305" i="2"/>
  <c r="J370" i="2"/>
  <c r="J217" i="2"/>
  <c r="J422" i="2"/>
  <c r="J598" i="2"/>
  <c r="J717" i="2"/>
  <c r="J602" i="2"/>
  <c r="J179" i="2"/>
  <c r="J275" i="2"/>
  <c r="J354" i="2"/>
  <c r="J599" i="2"/>
  <c r="J686" i="2"/>
  <c r="J527" i="2"/>
  <c r="J669" i="2"/>
  <c r="J674" i="2"/>
  <c r="J251" i="2"/>
  <c r="J513" i="2"/>
  <c r="J646" i="2"/>
  <c r="J365" i="2"/>
  <c r="J671" i="2"/>
  <c r="J276" i="2"/>
  <c r="J664" i="2"/>
  <c r="J656" i="2"/>
  <c r="J619" i="2"/>
  <c r="J667" i="2"/>
  <c r="J477" i="2"/>
  <c r="J530" i="2"/>
  <c r="J695" i="2"/>
  <c r="J665" i="2"/>
  <c r="J454" i="2"/>
  <c r="J733" i="2"/>
  <c r="J680" i="2"/>
  <c r="J700" i="2"/>
  <c r="J672" i="2"/>
  <c r="J689" i="2"/>
  <c r="J696" i="2"/>
  <c r="J731" i="2"/>
  <c r="J729" i="2"/>
  <c r="J710" i="2"/>
  <c r="J726" i="2"/>
  <c r="J641" i="2"/>
  <c r="J637" i="2"/>
  <c r="J718" i="2"/>
  <c r="H662" i="2"/>
  <c r="H526" i="2"/>
  <c r="H501" i="2"/>
  <c r="H110" i="2"/>
  <c r="H297" i="2"/>
  <c r="H397" i="2"/>
  <c r="H318" i="2"/>
  <c r="H359" i="2"/>
  <c r="H620" i="2"/>
  <c r="H485" i="2"/>
  <c r="H201" i="2"/>
  <c r="H334" i="2"/>
  <c r="H167" i="2"/>
  <c r="H661" i="2"/>
  <c r="H144" i="2"/>
  <c r="H463" i="2"/>
  <c r="H596" i="2"/>
  <c r="H52" i="2"/>
  <c r="H644" i="2"/>
  <c r="H405" i="2"/>
  <c r="H449" i="2"/>
  <c r="H393" i="2"/>
  <c r="H245" i="2"/>
  <c r="H385" i="2"/>
  <c r="H70" i="2"/>
  <c r="H555" i="2"/>
  <c r="H286" i="2"/>
  <c r="H590" i="2"/>
  <c r="H134" i="2"/>
  <c r="H595" i="2"/>
  <c r="H360" i="2"/>
  <c r="H712" i="2"/>
  <c r="H129" i="2"/>
  <c r="H418" i="2"/>
  <c r="H722" i="2"/>
  <c r="H361" i="2"/>
  <c r="H20" i="2"/>
  <c r="H149" i="2"/>
  <c r="H272" i="2"/>
  <c r="H679" i="2"/>
  <c r="H40" i="2"/>
  <c r="H423" i="2"/>
  <c r="H540" i="2"/>
  <c r="H475" i="2"/>
  <c r="H173" i="2"/>
  <c r="H434" i="2"/>
  <c r="H232" i="2"/>
  <c r="H583" i="2"/>
  <c r="H274" i="2"/>
  <c r="H500" i="2"/>
  <c r="H414" i="2"/>
  <c r="H312" i="2"/>
  <c r="H115" i="2"/>
  <c r="H492" i="2"/>
  <c r="H494" i="2"/>
  <c r="H208" i="2"/>
  <c r="H331" i="2"/>
  <c r="H270" i="2"/>
  <c r="H509" i="2"/>
  <c r="H411" i="2"/>
  <c r="H184" i="2"/>
  <c r="H488" i="2"/>
  <c r="H264" i="2"/>
  <c r="H336" i="2"/>
  <c r="H313" i="2"/>
  <c r="H257" i="2"/>
  <c r="H352" i="2"/>
  <c r="H448" i="2"/>
  <c r="H114" i="2"/>
  <c r="H367" i="2"/>
  <c r="H546" i="2"/>
  <c r="H176" i="2"/>
  <c r="H398" i="2"/>
  <c r="H186" i="2"/>
  <c r="H362" i="2"/>
  <c r="H123" i="2"/>
  <c r="H192" i="2"/>
  <c r="H65" i="2"/>
  <c r="H645" i="2"/>
  <c r="H281" i="2"/>
  <c r="H483" i="2"/>
  <c r="H174" i="2"/>
  <c r="H471" i="2"/>
  <c r="H349" i="2"/>
  <c r="H58" i="2"/>
  <c r="H49" i="2"/>
  <c r="H172" i="2"/>
  <c r="H558" i="2"/>
  <c r="H339" i="2"/>
  <c r="H243" i="2"/>
  <c r="H426" i="2"/>
  <c r="H296" i="2"/>
  <c r="H127" i="2"/>
  <c r="H89" i="2"/>
  <c r="H433" i="2"/>
  <c r="H307" i="2"/>
  <c r="H655" i="2"/>
  <c r="H346" i="2"/>
  <c r="H117" i="2"/>
  <c r="H222" i="2"/>
  <c r="H408" i="2"/>
  <c r="H357" i="2"/>
  <c r="H683" i="2"/>
  <c r="H135" i="2"/>
  <c r="H34" i="2"/>
  <c r="H315" i="2"/>
  <c r="H9" i="2"/>
  <c r="H496" i="2"/>
  <c r="H682" i="2"/>
  <c r="H453" i="2"/>
  <c r="H53" i="2"/>
  <c r="H382" i="2"/>
  <c r="H47" i="2"/>
  <c r="H353" i="2"/>
  <c r="H280" i="2"/>
  <c r="H728" i="2"/>
  <c r="H14" i="2"/>
  <c r="H69" i="2"/>
  <c r="H348" i="2"/>
  <c r="H223" i="2"/>
  <c r="H63" i="2"/>
  <c r="H564" i="2"/>
  <c r="H344" i="2"/>
  <c r="H640" i="2"/>
  <c r="H234" i="2"/>
  <c r="H171" i="2"/>
  <c r="H317" i="2"/>
  <c r="H460" i="2"/>
  <c r="H118" i="2"/>
  <c r="H476" i="2"/>
  <c r="H17" i="2"/>
  <c r="H493" i="2"/>
  <c r="H327" i="2"/>
  <c r="H157" i="2"/>
  <c r="H377" i="2"/>
  <c r="H630" i="2"/>
  <c r="H387" i="2"/>
  <c r="H249" i="2"/>
  <c r="H659" i="2"/>
  <c r="H699" i="2"/>
  <c r="H373" i="2"/>
  <c r="H384" i="2"/>
  <c r="H204" i="2"/>
  <c r="H322" i="2"/>
  <c r="H16" i="2"/>
  <c r="H413" i="2"/>
  <c r="H581" i="2"/>
  <c r="H468" i="2"/>
  <c r="H552" i="2"/>
  <c r="H150" i="2"/>
  <c r="H24" i="2"/>
  <c r="H227" i="2"/>
  <c r="H169" i="2"/>
  <c r="H692" i="2"/>
  <c r="H29" i="2"/>
  <c r="H194" i="2"/>
  <c r="H436" i="2"/>
  <c r="H730" i="2"/>
  <c r="H441" i="2"/>
  <c r="H533" i="2"/>
  <c r="H177" i="2"/>
  <c r="H512" i="2"/>
  <c r="H480" i="2"/>
  <c r="H236" i="2"/>
  <c r="H215" i="2"/>
  <c r="H394" i="2"/>
  <c r="H291" i="2"/>
  <c r="H566" i="2"/>
  <c r="H455" i="2"/>
  <c r="H541" i="2"/>
  <c r="H516" i="2"/>
  <c r="H221" i="2"/>
  <c r="H82" i="2"/>
  <c r="H554" i="2"/>
  <c r="H182" i="2"/>
  <c r="H627" i="2"/>
  <c r="H579" i="2"/>
  <c r="H553" i="2"/>
  <c r="H675" i="2"/>
  <c r="H302" i="2"/>
  <c r="H666" i="2"/>
  <c r="H409" i="2"/>
  <c r="H622" i="2"/>
  <c r="H437" i="2"/>
  <c r="H86" i="2"/>
  <c r="H200" i="2"/>
  <c r="H32" i="2"/>
  <c r="H708" i="2"/>
  <c r="H4" i="2"/>
  <c r="H196" i="2"/>
  <c r="H470" i="2"/>
  <c r="H209" i="2"/>
  <c r="H142" i="2"/>
  <c r="H328" i="2"/>
  <c r="H704" i="2"/>
  <c r="H68" i="2"/>
  <c r="H600" i="2"/>
  <c r="H593" i="2"/>
  <c r="H570" i="2"/>
  <c r="H425" i="2"/>
  <c r="H358" i="2"/>
  <c r="H451" i="2"/>
  <c r="H57" i="2"/>
  <c r="H684" i="2"/>
  <c r="H279" i="2"/>
  <c r="H654" i="2"/>
  <c r="H439" i="2"/>
  <c r="H495" i="2"/>
  <c r="H415" i="2"/>
  <c r="H301" i="2"/>
  <c r="H688" i="2"/>
  <c r="H625" i="2"/>
  <c r="H438" i="2"/>
  <c r="H93" i="2"/>
  <c r="H277" i="2"/>
  <c r="H71" i="2"/>
  <c r="H60" i="2"/>
  <c r="H146" i="2"/>
  <c r="H213" i="2"/>
  <c r="H524" i="2"/>
  <c r="H228" i="2"/>
  <c r="H323" i="2"/>
  <c r="H606" i="2"/>
  <c r="H74" i="2"/>
  <c r="H283" i="2"/>
  <c r="H97" i="2"/>
  <c r="H578" i="2"/>
  <c r="H155" i="2"/>
  <c r="H406" i="2"/>
  <c r="H5" i="2"/>
  <c r="H147" i="2"/>
  <c r="H355" i="2"/>
  <c r="H35" i="2"/>
  <c r="H532" i="2"/>
  <c r="H535" i="2"/>
  <c r="H288" i="2"/>
  <c r="H668" i="2"/>
  <c r="H30" i="2"/>
  <c r="H87" i="2"/>
  <c r="H428" i="2"/>
  <c r="H44" i="2"/>
  <c r="H417" i="2"/>
  <c r="H347" i="2"/>
  <c r="H185" i="2"/>
  <c r="H308" i="2"/>
  <c r="H563" i="2"/>
  <c r="H420" i="2"/>
  <c r="H608" i="2"/>
  <c r="H391" i="2"/>
  <c r="H109" i="2"/>
  <c r="H130" i="2"/>
  <c r="H567" i="2"/>
  <c r="H621" i="2"/>
  <c r="H48" i="2"/>
  <c r="H332" i="2"/>
  <c r="H467" i="2"/>
  <c r="H652" i="2"/>
  <c r="H389" i="2"/>
  <c r="H711" i="2"/>
  <c r="H716" i="2"/>
  <c r="H486" i="2"/>
  <c r="H582" i="2"/>
  <c r="H538" i="2"/>
  <c r="H614" i="2"/>
  <c r="H410" i="2"/>
  <c r="H55" i="2"/>
  <c r="H412" i="2"/>
  <c r="H491" i="2"/>
  <c r="H473" i="2"/>
  <c r="H246" i="2"/>
  <c r="H19" i="2"/>
  <c r="H59" i="2"/>
  <c r="H261" i="2"/>
  <c r="H23" i="2"/>
  <c r="H456" i="2"/>
  <c r="H121" i="2"/>
  <c r="H350" i="2"/>
  <c r="H390" i="2"/>
  <c r="H489" i="2"/>
  <c r="H499" i="2"/>
  <c r="H154" i="2"/>
  <c r="H734" i="2"/>
  <c r="H202" i="2"/>
  <c r="H338" i="2"/>
  <c r="H559" i="2"/>
  <c r="H444" i="2"/>
  <c r="H226" i="2"/>
  <c r="H531" i="2"/>
  <c r="H403" i="2"/>
  <c r="H3" i="2"/>
  <c r="H143" i="2"/>
  <c r="H54" i="2"/>
  <c r="H440" i="2"/>
  <c r="H95" i="2"/>
  <c r="H207" i="2"/>
  <c r="H452" i="2"/>
  <c r="H212" i="2"/>
  <c r="H152" i="2"/>
  <c r="H610" i="2"/>
  <c r="H534" i="2"/>
  <c r="H138" i="2"/>
  <c r="H363" i="2"/>
  <c r="H188" i="2"/>
  <c r="H128" i="2"/>
  <c r="H216" i="2"/>
  <c r="H90" i="2"/>
  <c r="H517" i="2"/>
  <c r="H211" i="2"/>
  <c r="H681" i="2"/>
  <c r="H306" i="2"/>
  <c r="H225" i="2"/>
  <c r="H573" i="2"/>
  <c r="H615" i="2"/>
  <c r="H450" i="2"/>
  <c r="H99" i="2"/>
  <c r="H137" i="2"/>
  <c r="H396" i="2"/>
  <c r="H345" i="2"/>
  <c r="H108" i="2"/>
  <c r="H239" i="2"/>
  <c r="H195" i="2"/>
  <c r="H399" i="2"/>
  <c r="H342" i="2"/>
  <c r="H300" i="2"/>
  <c r="H56" i="2"/>
  <c r="H235" i="2"/>
  <c r="H198" i="2"/>
  <c r="H557" i="2"/>
  <c r="H287" i="2"/>
  <c r="H64" i="2"/>
  <c r="H62" i="2"/>
  <c r="H633" i="2"/>
  <c r="H368" i="2"/>
  <c r="H519" i="2"/>
  <c r="H604" i="2"/>
  <c r="H36" i="2"/>
  <c r="H545" i="2"/>
  <c r="H75" i="2"/>
  <c r="H262" i="2"/>
  <c r="H685" i="2"/>
  <c r="H131" i="2"/>
  <c r="H292" i="2"/>
  <c r="H151" i="2"/>
  <c r="H22" i="2"/>
  <c r="H402" i="2"/>
  <c r="H122" i="2"/>
  <c r="H267" i="2"/>
  <c r="H119" i="2"/>
  <c r="H386" i="2"/>
  <c r="H371" i="2"/>
  <c r="H543" i="2"/>
  <c r="H189" i="2"/>
  <c r="H160" i="2"/>
  <c r="H50" i="2"/>
  <c r="H10" i="2"/>
  <c r="H335" i="2"/>
  <c r="H84" i="2"/>
  <c r="H395" i="2"/>
  <c r="H72" i="2"/>
  <c r="H616" i="2"/>
  <c r="H100" i="2"/>
  <c r="H38" i="2"/>
  <c r="H459" i="2"/>
  <c r="H242" i="2"/>
  <c r="H690" i="2"/>
  <c r="H166" i="2"/>
  <c r="H663" i="2"/>
  <c r="H258" i="2"/>
  <c r="H180" i="2"/>
  <c r="H2" i="2"/>
  <c r="H136" i="2"/>
  <c r="H407" i="2"/>
  <c r="H589" i="2"/>
  <c r="H588" i="2"/>
  <c r="H205" i="2"/>
  <c r="H61" i="2"/>
  <c r="H369" i="2"/>
  <c r="H709" i="2"/>
  <c r="H430" i="2"/>
  <c r="H148" i="2"/>
  <c r="H37" i="2"/>
  <c r="H27" i="2"/>
  <c r="H39" i="2"/>
  <c r="H163" i="2"/>
  <c r="H8" i="2"/>
  <c r="H164" i="2"/>
  <c r="H218" i="2"/>
  <c r="H735" i="2"/>
  <c r="H178" i="2"/>
  <c r="H133" i="2"/>
  <c r="H401" i="2"/>
  <c r="H601" i="2"/>
  <c r="H46" i="2"/>
  <c r="H419" i="2"/>
  <c r="H94" i="2"/>
  <c r="H13" i="2"/>
  <c r="H510" i="2"/>
  <c r="H562" i="2"/>
  <c r="H139" i="2"/>
  <c r="H522" i="2"/>
  <c r="H618" i="2"/>
  <c r="H676" i="2"/>
  <c r="H45" i="2"/>
  <c r="H333" i="2"/>
  <c r="H203" i="2"/>
  <c r="H340" i="2"/>
  <c r="H623" i="2"/>
  <c r="H715" i="2"/>
  <c r="H427" i="2"/>
  <c r="H28" i="2"/>
  <c r="H162" i="2"/>
  <c r="H378" i="2"/>
  <c r="H316" i="2"/>
  <c r="H324" i="2"/>
  <c r="H651" i="2"/>
  <c r="H643" i="2"/>
  <c r="H12" i="2"/>
  <c r="H260" i="2"/>
  <c r="H105" i="2"/>
  <c r="H170" i="2"/>
  <c r="H514" i="2"/>
  <c r="H660" i="2"/>
  <c r="H187" i="2"/>
  <c r="H617" i="2"/>
  <c r="H18" i="2"/>
  <c r="H240" i="2"/>
  <c r="H479" i="2"/>
  <c r="H230" i="2"/>
  <c r="H33" i="2"/>
  <c r="H229" i="2"/>
  <c r="H429" i="2"/>
  <c r="H220" i="2"/>
  <c r="H432" i="2"/>
  <c r="H547" i="2"/>
  <c r="H605" i="2"/>
  <c r="H612" i="2"/>
  <c r="H511" i="2"/>
  <c r="H337" i="2"/>
  <c r="H502" i="2"/>
  <c r="H15" i="2"/>
  <c r="H233" i="2"/>
  <c r="H381" i="2"/>
  <c r="H199" i="2"/>
  <c r="H289" i="2"/>
  <c r="H725" i="2"/>
  <c r="H624" i="2"/>
  <c r="H197" i="2"/>
  <c r="H247" i="2"/>
  <c r="H650" i="2"/>
  <c r="H705" i="2"/>
  <c r="H7" i="2"/>
  <c r="H111" i="2"/>
  <c r="H282" i="2"/>
  <c r="H6" i="2"/>
  <c r="H575" i="2"/>
  <c r="H478" i="2"/>
  <c r="H113" i="2"/>
  <c r="H504" i="2"/>
  <c r="H481" i="2"/>
  <c r="H145" i="2"/>
  <c r="H241" i="2"/>
  <c r="H647" i="2"/>
  <c r="H25" i="2"/>
  <c r="H572" i="2"/>
  <c r="H168" i="2"/>
  <c r="H445" i="2"/>
  <c r="H629" i="2"/>
  <c r="H244" i="2"/>
  <c r="H506" i="2"/>
  <c r="H98" i="2"/>
  <c r="H11" i="2"/>
  <c r="H153" i="2"/>
  <c r="H505" i="2"/>
  <c r="H159" i="2"/>
  <c r="H658" i="2"/>
  <c r="H102" i="2"/>
  <c r="H636" i="2"/>
  <c r="H457" i="2"/>
  <c r="H585" i="2"/>
  <c r="H677" i="2"/>
  <c r="H165" i="2"/>
  <c r="H721" i="2"/>
  <c r="H78" i="2"/>
  <c r="H431" i="2"/>
  <c r="H584" i="2"/>
  <c r="H96" i="2"/>
  <c r="H642" i="2"/>
  <c r="H206" i="2"/>
  <c r="H698" i="2"/>
  <c r="H293" i="2"/>
  <c r="H727" i="2"/>
  <c r="H539" i="2"/>
  <c r="H325" i="2"/>
  <c r="H329" i="2"/>
  <c r="H376" i="2"/>
  <c r="H351" i="2"/>
  <c r="H525" i="2"/>
  <c r="H132" i="2"/>
  <c r="H304" i="2"/>
  <c r="H364" i="2"/>
  <c r="H254" i="2"/>
  <c r="H507" i="2"/>
  <c r="H498" i="2"/>
  <c r="H112" i="2"/>
  <c r="H21" i="2"/>
  <c r="H366" i="2"/>
  <c r="H26" i="2"/>
  <c r="H42" i="2"/>
  <c r="H314" i="2"/>
  <c r="H653" i="2"/>
  <c r="H31" i="2"/>
  <c r="H372" i="2"/>
  <c r="H383" i="2"/>
  <c r="H724" i="2"/>
  <c r="H51" i="2"/>
  <c r="H586" i="2"/>
  <c r="H556" i="2"/>
  <c r="H156" i="2"/>
  <c r="H319" i="2"/>
  <c r="H298" i="2"/>
  <c r="H628" i="2"/>
  <c r="H574" i="2"/>
  <c r="H591" i="2"/>
  <c r="H568" i="2"/>
  <c r="H464" i="2"/>
  <c r="H719" i="2"/>
  <c r="H259" i="2"/>
  <c r="H88" i="2"/>
  <c r="H76" i="2"/>
  <c r="H603" i="2"/>
  <c r="H388" i="2"/>
  <c r="H175" i="2"/>
  <c r="H290" i="2"/>
  <c r="H101" i="2"/>
  <c r="H193" i="2"/>
  <c r="H484" i="2"/>
  <c r="H80" i="2"/>
  <c r="H303" i="2"/>
  <c r="H311" i="2"/>
  <c r="H542" i="2"/>
  <c r="H597" i="2"/>
  <c r="H694" i="2"/>
  <c r="H458" i="2"/>
  <c r="H474" i="2"/>
  <c r="H380" i="2"/>
  <c r="H697" i="2"/>
  <c r="H587" i="2"/>
  <c r="H701" i="2"/>
  <c r="H321" i="2"/>
  <c r="H482" i="2"/>
  <c r="H83" i="2"/>
  <c r="H550" i="2"/>
  <c r="H248" i="2"/>
  <c r="H569" i="2"/>
  <c r="H487" i="2"/>
  <c r="H392" i="2"/>
  <c r="H214" i="2"/>
  <c r="H469" i="2"/>
  <c r="H594" i="2"/>
  <c r="H580" i="2"/>
  <c r="H472" i="2"/>
  <c r="H736" i="2"/>
  <c r="H607" i="2"/>
  <c r="H219" i="2"/>
  <c r="H116" i="2"/>
  <c r="H266" i="2"/>
  <c r="H723" i="2"/>
  <c r="H43" i="2"/>
  <c r="H191" i="2"/>
  <c r="H126" i="2"/>
  <c r="H461" i="2"/>
  <c r="H341" i="2"/>
  <c r="H613" i="2"/>
  <c r="H462" i="2"/>
  <c r="H330" i="2"/>
  <c r="H190" i="2"/>
  <c r="H104" i="2"/>
  <c r="H508" i="2"/>
  <c r="H635" i="2"/>
  <c r="H103" i="2"/>
  <c r="H571" i="2"/>
  <c r="H551" i="2"/>
  <c r="H515" i="2"/>
  <c r="H120" i="2"/>
  <c r="H649" i="2"/>
  <c r="H343" i="2"/>
  <c r="H379" i="2"/>
  <c r="H446" i="2"/>
  <c r="H466" i="2"/>
  <c r="H670" i="2"/>
  <c r="H421" i="2"/>
  <c r="H265" i="2"/>
  <c r="H673" i="2"/>
  <c r="H92" i="2"/>
  <c r="H158" i="2"/>
  <c r="H714" i="2"/>
  <c r="H577" i="2"/>
  <c r="H81" i="2"/>
  <c r="H85" i="2"/>
  <c r="H125" i="2"/>
  <c r="H284" i="2"/>
  <c r="H41" i="2"/>
  <c r="H544" i="2"/>
  <c r="H549" i="2"/>
  <c r="H79" i="2"/>
  <c r="H250" i="2"/>
  <c r="H626" i="2"/>
  <c r="H310" i="2"/>
  <c r="H256" i="2"/>
  <c r="H520" i="2"/>
  <c r="H268" i="2"/>
  <c r="H400" i="2"/>
  <c r="H561" i="2"/>
  <c r="H67" i="2"/>
  <c r="H639" i="2"/>
  <c r="H638" i="2"/>
  <c r="H632" i="2"/>
  <c r="H648" i="2"/>
  <c r="H528" i="2"/>
  <c r="H687" i="2"/>
  <c r="H140" i="2"/>
  <c r="H210" i="2"/>
  <c r="H294" i="2"/>
  <c r="H309" i="2"/>
  <c r="H435" i="2"/>
  <c r="H237" i="2"/>
  <c r="H706" i="2"/>
  <c r="H66" i="2"/>
  <c r="H183" i="2"/>
  <c r="H404" i="2"/>
  <c r="H374" i="2"/>
  <c r="H231" i="2"/>
  <c r="H703" i="2"/>
  <c r="H609" i="2"/>
  <c r="H91" i="2"/>
  <c r="H529" i="2"/>
  <c r="H720" i="2"/>
  <c r="H691" i="2"/>
  <c r="H565" i="2"/>
  <c r="H161" i="2"/>
  <c r="H269" i="2"/>
  <c r="H285" i="2"/>
  <c r="H255" i="2"/>
  <c r="H657" i="2"/>
  <c r="H576" i="2"/>
  <c r="H611" i="2"/>
  <c r="H238" i="2"/>
  <c r="H106" i="2"/>
  <c r="H521" i="2"/>
  <c r="H536" i="2"/>
  <c r="H124" i="2"/>
  <c r="H738" i="2"/>
  <c r="H713" i="2"/>
  <c r="H273" i="2"/>
  <c r="H503" i="2"/>
  <c r="H299" i="2"/>
  <c r="H263" i="2"/>
  <c r="H737" i="2"/>
  <c r="H356" i="2"/>
  <c r="H560" i="2"/>
  <c r="H693" i="2"/>
  <c r="H443" i="2"/>
  <c r="H523" i="2"/>
  <c r="H181" i="2"/>
  <c r="H107" i="2"/>
  <c r="H465" i="2"/>
  <c r="H518" i="2"/>
  <c r="H497" i="2"/>
  <c r="H732" i="2"/>
  <c r="H678" i="2"/>
  <c r="H631" i="2"/>
  <c r="H707" i="2"/>
  <c r="H416" i="2"/>
  <c r="H702" i="2"/>
  <c r="H141" i="2"/>
  <c r="H73" i="2"/>
  <c r="H490" i="2"/>
  <c r="H271" i="2"/>
  <c r="H375" i="2"/>
  <c r="H447" i="2"/>
  <c r="H548" i="2"/>
  <c r="H295" i="2"/>
  <c r="H224" i="2"/>
  <c r="H77" i="2"/>
  <c r="H320" i="2"/>
  <c r="H252" i="2"/>
  <c r="H253" i="2"/>
  <c r="H537" i="2"/>
  <c r="H278" i="2"/>
  <c r="H634" i="2"/>
  <c r="H592" i="2"/>
  <c r="H424" i="2"/>
  <c r="H326" i="2"/>
  <c r="H442" i="2"/>
  <c r="H305" i="2"/>
  <c r="H370" i="2"/>
  <c r="H217" i="2"/>
  <c r="H422" i="2"/>
  <c r="H598" i="2"/>
  <c r="H717" i="2"/>
  <c r="H602" i="2"/>
  <c r="H179" i="2"/>
  <c r="H275" i="2"/>
  <c r="H354" i="2"/>
  <c r="H599" i="2"/>
  <c r="H686" i="2"/>
  <c r="H527" i="2"/>
  <c r="H669" i="2"/>
  <c r="H674" i="2"/>
  <c r="H251" i="2"/>
  <c r="H513" i="2"/>
  <c r="H646" i="2"/>
  <c r="H365" i="2"/>
  <c r="H671" i="2"/>
  <c r="H276" i="2"/>
  <c r="H664" i="2"/>
  <c r="H656" i="2"/>
  <c r="H619" i="2"/>
  <c r="H667" i="2"/>
  <c r="H477" i="2"/>
  <c r="H530" i="2"/>
  <c r="H695" i="2"/>
  <c r="H665" i="2"/>
  <c r="H454" i="2"/>
  <c r="H733" i="2"/>
  <c r="H680" i="2"/>
  <c r="H700" i="2"/>
  <c r="H672" i="2"/>
  <c r="H689" i="2"/>
  <c r="H696" i="2"/>
  <c r="H731" i="2"/>
  <c r="H729" i="2"/>
  <c r="H710" i="2"/>
  <c r="H726" i="2"/>
  <c r="H641" i="2"/>
  <c r="H637" i="2"/>
  <c r="H718" i="2"/>
  <c r="J113" i="3" l="1"/>
  <c r="L47" i="3"/>
  <c r="M57" i="3"/>
  <c r="L68" i="3"/>
  <c r="C43" i="3"/>
  <c r="C6" i="3"/>
  <c r="E85" i="3"/>
  <c r="L20" i="3"/>
  <c r="J61" i="3"/>
  <c r="K26" i="3"/>
  <c r="C61" i="3"/>
  <c r="C122" i="3"/>
  <c r="M18" i="3"/>
  <c r="C70" i="3"/>
  <c r="D88" i="3"/>
  <c r="E2" i="3"/>
  <c r="C26" i="3"/>
  <c r="E33" i="3"/>
  <c r="J38" i="3"/>
  <c r="C5" i="3"/>
  <c r="D109" i="3"/>
  <c r="D67" i="3"/>
  <c r="F84" i="3"/>
  <c r="D74" i="3"/>
  <c r="F86" i="3"/>
  <c r="C33" i="3"/>
  <c r="C67" i="3"/>
  <c r="D47" i="3"/>
  <c r="F73" i="3"/>
  <c r="C86" i="3"/>
  <c r="C31" i="3"/>
  <c r="D43" i="3"/>
  <c r="F6" i="3"/>
  <c r="J26" i="3"/>
  <c r="C57" i="3"/>
  <c r="C20" i="3"/>
  <c r="F28" i="3"/>
  <c r="J126" i="3"/>
  <c r="J5" i="3"/>
  <c r="K85" i="3"/>
  <c r="L43" i="3"/>
  <c r="C81" i="3"/>
  <c r="D37" i="3"/>
  <c r="G86" i="3"/>
  <c r="G6" i="3"/>
  <c r="J43" i="3"/>
  <c r="J6" i="3"/>
  <c r="C65" i="3"/>
  <c r="C124" i="3"/>
  <c r="I125" i="3"/>
  <c r="M53" i="3"/>
  <c r="J41" i="3"/>
  <c r="O56" i="3"/>
  <c r="J46" i="3"/>
  <c r="C113" i="3"/>
  <c r="C76" i="3"/>
  <c r="D40" i="3"/>
  <c r="G38" i="3"/>
  <c r="G28" i="3"/>
  <c r="I103" i="3"/>
  <c r="P5" i="3"/>
  <c r="C123" i="3"/>
  <c r="C105" i="3"/>
  <c r="D61" i="3"/>
  <c r="E39" i="3"/>
  <c r="F5" i="3"/>
  <c r="G27" i="3"/>
  <c r="G5" i="3"/>
  <c r="I76" i="3"/>
  <c r="C91" i="3"/>
  <c r="J68" i="3"/>
  <c r="L79" i="3"/>
  <c r="C112" i="3"/>
  <c r="C80" i="3"/>
  <c r="E76" i="3"/>
  <c r="F79" i="3"/>
  <c r="G79" i="3"/>
  <c r="H126" i="3"/>
  <c r="I81" i="3"/>
  <c r="K104" i="3"/>
  <c r="C88" i="3"/>
  <c r="C84" i="3"/>
  <c r="D26" i="3"/>
  <c r="E28" i="3"/>
  <c r="F43" i="3"/>
  <c r="G100" i="3"/>
  <c r="G43" i="3"/>
  <c r="H106" i="3"/>
  <c r="I15" i="3"/>
  <c r="C82" i="3"/>
  <c r="L83" i="3"/>
  <c r="C9" i="3"/>
  <c r="C13" i="3"/>
  <c r="C117" i="3"/>
  <c r="E86" i="3"/>
  <c r="F123" i="3"/>
  <c r="G87" i="3"/>
  <c r="G20" i="3"/>
  <c r="H68" i="3"/>
  <c r="I20" i="3"/>
  <c r="C75" i="3"/>
  <c r="C50" i="3"/>
  <c r="D45" i="3"/>
  <c r="F67" i="3"/>
  <c r="F20" i="3"/>
  <c r="G61" i="3"/>
  <c r="I2" i="3"/>
  <c r="N90" i="3"/>
  <c r="N21" i="3"/>
  <c r="C109" i="3"/>
  <c r="C38" i="3"/>
  <c r="D80" i="3"/>
  <c r="D8" i="3"/>
  <c r="G68" i="3"/>
  <c r="G2" i="3"/>
  <c r="H86" i="3"/>
  <c r="C78" i="3"/>
  <c r="C96" i="3"/>
  <c r="C28" i="3"/>
  <c r="E79" i="3"/>
  <c r="F68" i="3"/>
  <c r="F2" i="3"/>
  <c r="G34" i="3"/>
  <c r="K74" i="3"/>
  <c r="M38" i="3"/>
  <c r="K61" i="3"/>
  <c r="C68" i="3"/>
  <c r="C79" i="3"/>
  <c r="D15" i="3"/>
  <c r="E20" i="3"/>
  <c r="F74" i="3"/>
  <c r="F26" i="3"/>
  <c r="G74" i="3"/>
  <c r="G26" i="3"/>
  <c r="C126" i="3"/>
  <c r="C90" i="3"/>
  <c r="D38" i="3"/>
  <c r="F76" i="3"/>
  <c r="G76" i="3"/>
  <c r="G33" i="3"/>
  <c r="H2" i="3"/>
  <c r="L117" i="3"/>
  <c r="C103" i="3"/>
  <c r="C74" i="3"/>
  <c r="D104" i="3"/>
  <c r="E93" i="3"/>
  <c r="F80" i="3"/>
  <c r="F33" i="3"/>
  <c r="G80" i="3"/>
  <c r="H33" i="3"/>
  <c r="V101" i="3"/>
  <c r="T101" i="3"/>
  <c r="N101" i="3"/>
  <c r="P101" i="3"/>
  <c r="S101" i="3"/>
  <c r="U101" i="3"/>
  <c r="R101" i="3"/>
  <c r="K101" i="3"/>
  <c r="Q101" i="3"/>
  <c r="O101" i="3"/>
  <c r="M101" i="3"/>
  <c r="L101" i="3"/>
  <c r="D101" i="3"/>
  <c r="I101" i="3"/>
  <c r="H101" i="3"/>
  <c r="C53" i="3"/>
  <c r="C111" i="3"/>
  <c r="D54" i="3"/>
  <c r="D107" i="3"/>
  <c r="D111" i="3"/>
  <c r="D27" i="3"/>
  <c r="D93" i="3"/>
  <c r="D56" i="3"/>
  <c r="E77" i="3"/>
  <c r="E15" i="3"/>
  <c r="E11" i="3"/>
  <c r="E8" i="3"/>
  <c r="F101" i="3"/>
  <c r="G54" i="3"/>
  <c r="G89" i="3"/>
  <c r="G104" i="3"/>
  <c r="H118" i="3"/>
  <c r="H34" i="3"/>
  <c r="I55" i="3"/>
  <c r="J101" i="3"/>
  <c r="T62" i="3"/>
  <c r="V62" i="3"/>
  <c r="U62" i="3"/>
  <c r="Q62" i="3"/>
  <c r="N62" i="3"/>
  <c r="P62" i="3"/>
  <c r="L62" i="3"/>
  <c r="R62" i="3"/>
  <c r="M62" i="3"/>
  <c r="S62" i="3"/>
  <c r="O62" i="3"/>
  <c r="I62" i="3"/>
  <c r="K62" i="3"/>
  <c r="G62" i="3"/>
  <c r="H62" i="3"/>
  <c r="F62" i="3"/>
  <c r="C58" i="3"/>
  <c r="T121" i="3"/>
  <c r="V121" i="3"/>
  <c r="S121" i="3"/>
  <c r="Q121" i="3"/>
  <c r="U121" i="3"/>
  <c r="R121" i="3"/>
  <c r="M121" i="3"/>
  <c r="L121" i="3"/>
  <c r="N121" i="3"/>
  <c r="P121" i="3"/>
  <c r="K121" i="3"/>
  <c r="G121" i="3"/>
  <c r="D121" i="3"/>
  <c r="J121" i="3"/>
  <c r="I121" i="3"/>
  <c r="O121" i="3"/>
  <c r="H121" i="3"/>
  <c r="T22" i="3"/>
  <c r="V22" i="3"/>
  <c r="S22" i="3"/>
  <c r="U22" i="3"/>
  <c r="Q22" i="3"/>
  <c r="N22" i="3"/>
  <c r="R22" i="3"/>
  <c r="P22" i="3"/>
  <c r="L22" i="3"/>
  <c r="O22" i="3"/>
  <c r="H22" i="3"/>
  <c r="G22" i="3"/>
  <c r="D22" i="3"/>
  <c r="K22" i="3"/>
  <c r="M22" i="3"/>
  <c r="J22" i="3"/>
  <c r="I22" i="3"/>
  <c r="T35" i="3"/>
  <c r="V35" i="3"/>
  <c r="S35" i="3"/>
  <c r="Q35" i="3"/>
  <c r="N35" i="3"/>
  <c r="U35" i="3"/>
  <c r="R35" i="3"/>
  <c r="L35" i="3"/>
  <c r="P35" i="3"/>
  <c r="H35" i="3"/>
  <c r="K35" i="3"/>
  <c r="I35" i="3"/>
  <c r="G35" i="3"/>
  <c r="J35" i="3"/>
  <c r="M35" i="3"/>
  <c r="D35" i="3"/>
  <c r="T23" i="3"/>
  <c r="V23" i="3"/>
  <c r="S23" i="3"/>
  <c r="U23" i="3"/>
  <c r="Q23" i="3"/>
  <c r="N23" i="3"/>
  <c r="P23" i="3"/>
  <c r="O23" i="3"/>
  <c r="R23" i="3"/>
  <c r="H23" i="3"/>
  <c r="G23" i="3"/>
  <c r="I23" i="3"/>
  <c r="D23" i="3"/>
  <c r="L23" i="3"/>
  <c r="J23" i="3"/>
  <c r="K23" i="3"/>
  <c r="C98" i="3"/>
  <c r="F121" i="3"/>
  <c r="F35" i="3"/>
  <c r="M23" i="3"/>
  <c r="V87" i="3"/>
  <c r="U87" i="3"/>
  <c r="N87" i="3"/>
  <c r="P87" i="3"/>
  <c r="T87" i="3"/>
  <c r="R87" i="3"/>
  <c r="Q87" i="3"/>
  <c r="M87" i="3"/>
  <c r="S87" i="3"/>
  <c r="O87" i="3"/>
  <c r="K87" i="3"/>
  <c r="D87" i="3"/>
  <c r="L87" i="3"/>
  <c r="J87" i="3"/>
  <c r="V100" i="3"/>
  <c r="S100" i="3"/>
  <c r="U100" i="3"/>
  <c r="T100" i="3"/>
  <c r="N100" i="3"/>
  <c r="P100" i="3"/>
  <c r="R100" i="3"/>
  <c r="I100" i="3"/>
  <c r="Q100" i="3"/>
  <c r="H100" i="3"/>
  <c r="O100" i="3"/>
  <c r="J100" i="3"/>
  <c r="M100" i="3"/>
  <c r="L100" i="3"/>
  <c r="F100" i="3"/>
  <c r="C100" i="3"/>
  <c r="V19" i="3"/>
  <c r="S19" i="3"/>
  <c r="U19" i="3"/>
  <c r="N19" i="3"/>
  <c r="P19" i="3"/>
  <c r="T19" i="3"/>
  <c r="R19" i="3"/>
  <c r="Q19" i="3"/>
  <c r="M19" i="3"/>
  <c r="O19" i="3"/>
  <c r="I19" i="3"/>
  <c r="H19" i="3"/>
  <c r="J19" i="3"/>
  <c r="F19" i="3"/>
  <c r="C19" i="3"/>
  <c r="V51" i="3"/>
  <c r="S51" i="3"/>
  <c r="U51" i="3"/>
  <c r="T51" i="3"/>
  <c r="N51" i="3"/>
  <c r="P51" i="3"/>
  <c r="R51" i="3"/>
  <c r="M51" i="3"/>
  <c r="I51" i="3"/>
  <c r="H51" i="3"/>
  <c r="Q51" i="3"/>
  <c r="O51" i="3"/>
  <c r="J51" i="3"/>
  <c r="L51" i="3"/>
  <c r="F51" i="3"/>
  <c r="C51" i="3"/>
  <c r="V47" i="3"/>
  <c r="S47" i="3"/>
  <c r="U47" i="3"/>
  <c r="N47" i="3"/>
  <c r="P47" i="3"/>
  <c r="T47" i="3"/>
  <c r="R47" i="3"/>
  <c r="M47" i="3"/>
  <c r="O47" i="3"/>
  <c r="I47" i="3"/>
  <c r="Q47" i="3"/>
  <c r="H47" i="3"/>
  <c r="J47" i="3"/>
  <c r="F47" i="3"/>
  <c r="C47" i="3"/>
  <c r="V85" i="3"/>
  <c r="S85" i="3"/>
  <c r="U85" i="3"/>
  <c r="T85" i="3"/>
  <c r="N85" i="3"/>
  <c r="P85" i="3"/>
  <c r="R85" i="3"/>
  <c r="M85" i="3"/>
  <c r="I85" i="3"/>
  <c r="H85" i="3"/>
  <c r="O85" i="3"/>
  <c r="J85" i="3"/>
  <c r="Q85" i="3"/>
  <c r="F85" i="3"/>
  <c r="L85" i="3"/>
  <c r="C85" i="3"/>
  <c r="V104" i="3"/>
  <c r="S104" i="3"/>
  <c r="U104" i="3"/>
  <c r="N104" i="3"/>
  <c r="P104" i="3"/>
  <c r="R104" i="3"/>
  <c r="M104" i="3"/>
  <c r="T104" i="3"/>
  <c r="O104" i="3"/>
  <c r="I104" i="3"/>
  <c r="Q104" i="3"/>
  <c r="H104" i="3"/>
  <c r="J104" i="3"/>
  <c r="L104" i="3"/>
  <c r="F104" i="3"/>
  <c r="C104" i="3"/>
  <c r="V92" i="3"/>
  <c r="S92" i="3"/>
  <c r="U92" i="3"/>
  <c r="N92" i="3"/>
  <c r="T92" i="3"/>
  <c r="P92" i="3"/>
  <c r="R92" i="3"/>
  <c r="M92" i="3"/>
  <c r="Q92" i="3"/>
  <c r="I92" i="3"/>
  <c r="H92" i="3"/>
  <c r="O92" i="3"/>
  <c r="J92" i="3"/>
  <c r="K92" i="3"/>
  <c r="D92" i="3"/>
  <c r="F92" i="3"/>
  <c r="C92" i="3"/>
  <c r="L92" i="3"/>
  <c r="V3" i="3"/>
  <c r="S3" i="3"/>
  <c r="U3" i="3"/>
  <c r="N3" i="3"/>
  <c r="P3" i="3"/>
  <c r="R3" i="3"/>
  <c r="M3" i="3"/>
  <c r="T3" i="3"/>
  <c r="O3" i="3"/>
  <c r="I3" i="3"/>
  <c r="H3" i="3"/>
  <c r="Q3" i="3"/>
  <c r="J3" i="3"/>
  <c r="D3" i="3"/>
  <c r="L3" i="3"/>
  <c r="F3" i="3"/>
  <c r="K3" i="3"/>
  <c r="C3" i="3"/>
  <c r="V39" i="3"/>
  <c r="S39" i="3"/>
  <c r="U39" i="3"/>
  <c r="N39" i="3"/>
  <c r="P39" i="3"/>
  <c r="T39" i="3"/>
  <c r="R39" i="3"/>
  <c r="M39" i="3"/>
  <c r="I39" i="3"/>
  <c r="Q39" i="3"/>
  <c r="H39" i="3"/>
  <c r="O39" i="3"/>
  <c r="J39" i="3"/>
  <c r="K39" i="3"/>
  <c r="D39" i="3"/>
  <c r="F39" i="3"/>
  <c r="C39" i="3"/>
  <c r="V52" i="3"/>
  <c r="S52" i="3"/>
  <c r="U52" i="3"/>
  <c r="T52" i="3"/>
  <c r="N52" i="3"/>
  <c r="P52" i="3"/>
  <c r="R52" i="3"/>
  <c r="M52" i="3"/>
  <c r="Q52" i="3"/>
  <c r="O52" i="3"/>
  <c r="L52" i="3"/>
  <c r="I52" i="3"/>
  <c r="H52" i="3"/>
  <c r="J52" i="3"/>
  <c r="D52" i="3"/>
  <c r="F52" i="3"/>
  <c r="C52" i="3"/>
  <c r="C115" i="3"/>
  <c r="C72" i="3"/>
  <c r="C55" i="3"/>
  <c r="C45" i="3"/>
  <c r="D72" i="3"/>
  <c r="D55" i="3"/>
  <c r="D11" i="3"/>
  <c r="D36" i="3"/>
  <c r="E19" i="3"/>
  <c r="E41" i="3"/>
  <c r="E62" i="3"/>
  <c r="E46" i="3"/>
  <c r="F99" i="3"/>
  <c r="F78" i="3"/>
  <c r="F11" i="3"/>
  <c r="G88" i="3"/>
  <c r="G59" i="3"/>
  <c r="I54" i="3"/>
  <c r="J115" i="3"/>
  <c r="K11" i="3"/>
  <c r="N18" i="3"/>
  <c r="T64" i="3"/>
  <c r="V64" i="3"/>
  <c r="U64" i="3"/>
  <c r="Q64" i="3"/>
  <c r="S64" i="3"/>
  <c r="N64" i="3"/>
  <c r="P64" i="3"/>
  <c r="L64" i="3"/>
  <c r="I64" i="3"/>
  <c r="R64" i="3"/>
  <c r="K64" i="3"/>
  <c r="O64" i="3"/>
  <c r="G64" i="3"/>
  <c r="J64" i="3"/>
  <c r="H64" i="3"/>
  <c r="M64" i="3"/>
  <c r="F64" i="3"/>
  <c r="T16" i="3"/>
  <c r="V16" i="3"/>
  <c r="S16" i="3"/>
  <c r="Q16" i="3"/>
  <c r="U16" i="3"/>
  <c r="N16" i="3"/>
  <c r="R16" i="3"/>
  <c r="L16" i="3"/>
  <c r="M16" i="3"/>
  <c r="P16" i="3"/>
  <c r="H16" i="3"/>
  <c r="K16" i="3"/>
  <c r="G16" i="3"/>
  <c r="O16" i="3"/>
  <c r="J16" i="3"/>
  <c r="I16" i="3"/>
  <c r="D16" i="3"/>
  <c r="T29" i="3"/>
  <c r="V29" i="3"/>
  <c r="S29" i="3"/>
  <c r="Q29" i="3"/>
  <c r="U29" i="3"/>
  <c r="N29" i="3"/>
  <c r="R29" i="3"/>
  <c r="P29" i="3"/>
  <c r="L29" i="3"/>
  <c r="M29" i="3"/>
  <c r="O29" i="3"/>
  <c r="H29" i="3"/>
  <c r="G29" i="3"/>
  <c r="D29" i="3"/>
  <c r="I29" i="3"/>
  <c r="K29" i="3"/>
  <c r="J29" i="3"/>
  <c r="T30" i="3"/>
  <c r="V30" i="3"/>
  <c r="S30" i="3"/>
  <c r="U30" i="3"/>
  <c r="Q30" i="3"/>
  <c r="N30" i="3"/>
  <c r="R30" i="3"/>
  <c r="L30" i="3"/>
  <c r="P30" i="3"/>
  <c r="M30" i="3"/>
  <c r="H30" i="3"/>
  <c r="G30" i="3"/>
  <c r="J30" i="3"/>
  <c r="K30" i="3"/>
  <c r="D30" i="3"/>
  <c r="O30" i="3"/>
  <c r="C35" i="3"/>
  <c r="C23" i="3"/>
  <c r="E115" i="3"/>
  <c r="J62" i="3"/>
  <c r="V126" i="3"/>
  <c r="U126" i="3"/>
  <c r="N126" i="3"/>
  <c r="S126" i="3"/>
  <c r="P126" i="3"/>
  <c r="T126" i="3"/>
  <c r="R126" i="3"/>
  <c r="O126" i="3"/>
  <c r="I126" i="3"/>
  <c r="M126" i="3"/>
  <c r="D126" i="3"/>
  <c r="F126" i="3"/>
  <c r="K126" i="3"/>
  <c r="L126" i="3"/>
  <c r="Q126" i="3"/>
  <c r="G126" i="3"/>
  <c r="V120" i="3"/>
  <c r="U120" i="3"/>
  <c r="N120" i="3"/>
  <c r="P120" i="3"/>
  <c r="S120" i="3"/>
  <c r="R120" i="3"/>
  <c r="T120" i="3"/>
  <c r="I120" i="3"/>
  <c r="Q120" i="3"/>
  <c r="O120" i="3"/>
  <c r="L120" i="3"/>
  <c r="D120" i="3"/>
  <c r="F120" i="3"/>
  <c r="J120" i="3"/>
  <c r="K120" i="3"/>
  <c r="G120" i="3"/>
  <c r="V50" i="3"/>
  <c r="U50" i="3"/>
  <c r="N50" i="3"/>
  <c r="P50" i="3"/>
  <c r="T50" i="3"/>
  <c r="R50" i="3"/>
  <c r="S50" i="3"/>
  <c r="Q50" i="3"/>
  <c r="O50" i="3"/>
  <c r="I50" i="3"/>
  <c r="D50" i="3"/>
  <c r="F50" i="3"/>
  <c r="K50" i="3"/>
  <c r="M50" i="3"/>
  <c r="L50" i="3"/>
  <c r="H50" i="3"/>
  <c r="G50" i="3"/>
  <c r="V82" i="3"/>
  <c r="U82" i="3"/>
  <c r="N82" i="3"/>
  <c r="P82" i="3"/>
  <c r="R82" i="3"/>
  <c r="S82" i="3"/>
  <c r="I82" i="3"/>
  <c r="Q82" i="3"/>
  <c r="O82" i="3"/>
  <c r="D82" i="3"/>
  <c r="J82" i="3"/>
  <c r="T82" i="3"/>
  <c r="L82" i="3"/>
  <c r="F82" i="3"/>
  <c r="M82" i="3"/>
  <c r="K82" i="3"/>
  <c r="H82" i="3"/>
  <c r="G82" i="3"/>
  <c r="V105" i="3"/>
  <c r="U105" i="3"/>
  <c r="N105" i="3"/>
  <c r="S105" i="3"/>
  <c r="P105" i="3"/>
  <c r="T105" i="3"/>
  <c r="R105" i="3"/>
  <c r="O105" i="3"/>
  <c r="I105" i="3"/>
  <c r="Q105" i="3"/>
  <c r="M105" i="3"/>
  <c r="H105" i="3"/>
  <c r="D105" i="3"/>
  <c r="F105" i="3"/>
  <c r="K105" i="3"/>
  <c r="J105" i="3"/>
  <c r="L105" i="3"/>
  <c r="G105" i="3"/>
  <c r="V83" i="3"/>
  <c r="U83" i="3"/>
  <c r="T83" i="3"/>
  <c r="N83" i="3"/>
  <c r="P83" i="3"/>
  <c r="S83" i="3"/>
  <c r="R83" i="3"/>
  <c r="I83" i="3"/>
  <c r="O83" i="3"/>
  <c r="J83" i="3"/>
  <c r="Q83" i="3"/>
  <c r="D83" i="3"/>
  <c r="F83" i="3"/>
  <c r="E83" i="3"/>
  <c r="M83" i="3"/>
  <c r="K83" i="3"/>
  <c r="G83" i="3"/>
  <c r="V69" i="3"/>
  <c r="U69" i="3"/>
  <c r="N69" i="3"/>
  <c r="P69" i="3"/>
  <c r="R69" i="3"/>
  <c r="T69" i="3"/>
  <c r="O69" i="3"/>
  <c r="I69" i="3"/>
  <c r="K69" i="3"/>
  <c r="Q69" i="3"/>
  <c r="S69" i="3"/>
  <c r="J69" i="3"/>
  <c r="L69" i="3"/>
  <c r="D69" i="3"/>
  <c r="F69" i="3"/>
  <c r="M69" i="3"/>
  <c r="E69" i="3"/>
  <c r="G69" i="3"/>
  <c r="V9" i="3"/>
  <c r="S9" i="3"/>
  <c r="U9" i="3"/>
  <c r="N9" i="3"/>
  <c r="T9" i="3"/>
  <c r="P9" i="3"/>
  <c r="R9" i="3"/>
  <c r="Q9" i="3"/>
  <c r="I9" i="3"/>
  <c r="K9" i="3"/>
  <c r="O9" i="3"/>
  <c r="M9" i="3"/>
  <c r="J9" i="3"/>
  <c r="H9" i="3"/>
  <c r="D9" i="3"/>
  <c r="F9" i="3"/>
  <c r="L9" i="3"/>
  <c r="E9" i="3"/>
  <c r="G9" i="3"/>
  <c r="V31" i="3"/>
  <c r="S31" i="3"/>
  <c r="U31" i="3"/>
  <c r="N31" i="3"/>
  <c r="P31" i="3"/>
  <c r="R31" i="3"/>
  <c r="O31" i="3"/>
  <c r="I31" i="3"/>
  <c r="K31" i="3"/>
  <c r="T31" i="3"/>
  <c r="Q31" i="3"/>
  <c r="J31" i="3"/>
  <c r="M31" i="3"/>
  <c r="D31" i="3"/>
  <c r="L31" i="3"/>
  <c r="F31" i="3"/>
  <c r="E31" i="3"/>
  <c r="G31" i="3"/>
  <c r="V24" i="3"/>
  <c r="S24" i="3"/>
  <c r="U24" i="3"/>
  <c r="N24" i="3"/>
  <c r="P24" i="3"/>
  <c r="T24" i="3"/>
  <c r="R24" i="3"/>
  <c r="I24" i="3"/>
  <c r="K24" i="3"/>
  <c r="Q24" i="3"/>
  <c r="M24" i="3"/>
  <c r="O24" i="3"/>
  <c r="J24" i="3"/>
  <c r="D24" i="3"/>
  <c r="F24" i="3"/>
  <c r="E24" i="3"/>
  <c r="L24" i="3"/>
  <c r="H24" i="3"/>
  <c r="G24" i="3"/>
  <c r="V13" i="3"/>
  <c r="S13" i="3"/>
  <c r="U13" i="3"/>
  <c r="T13" i="3"/>
  <c r="N13" i="3"/>
  <c r="P13" i="3"/>
  <c r="R13" i="3"/>
  <c r="Q13" i="3"/>
  <c r="O13" i="3"/>
  <c r="L13" i="3"/>
  <c r="I13" i="3"/>
  <c r="K13" i="3"/>
  <c r="J13" i="3"/>
  <c r="D13" i="3"/>
  <c r="H13" i="3"/>
  <c r="F13" i="3"/>
  <c r="M13" i="3"/>
  <c r="E13" i="3"/>
  <c r="G13" i="3"/>
  <c r="C102" i="3"/>
  <c r="C87" i="3"/>
  <c r="C34" i="3"/>
  <c r="C41" i="3"/>
  <c r="C40" i="3"/>
  <c r="C56" i="3"/>
  <c r="D12" i="3"/>
  <c r="D41" i="3"/>
  <c r="D21" i="3"/>
  <c r="E50" i="3"/>
  <c r="E22" i="3"/>
  <c r="E29" i="3"/>
  <c r="E23" i="3"/>
  <c r="G110" i="3"/>
  <c r="G47" i="3"/>
  <c r="H102" i="3"/>
  <c r="H49" i="3"/>
  <c r="H11" i="3"/>
  <c r="I115" i="3"/>
  <c r="J50" i="3"/>
  <c r="K10" i="3"/>
  <c r="T58" i="3"/>
  <c r="V58" i="3"/>
  <c r="U58" i="3"/>
  <c r="S58" i="3"/>
  <c r="Q58" i="3"/>
  <c r="N58" i="3"/>
  <c r="P58" i="3"/>
  <c r="L58" i="3"/>
  <c r="I58" i="3"/>
  <c r="M58" i="3"/>
  <c r="K58" i="3"/>
  <c r="H58" i="3"/>
  <c r="G58" i="3"/>
  <c r="O58" i="3"/>
  <c r="F58" i="3"/>
  <c r="T46" i="3"/>
  <c r="V46" i="3"/>
  <c r="U46" i="3"/>
  <c r="Q46" i="3"/>
  <c r="L46" i="3"/>
  <c r="N46" i="3"/>
  <c r="P46" i="3"/>
  <c r="R46" i="3"/>
  <c r="M46" i="3"/>
  <c r="S46" i="3"/>
  <c r="O46" i="3"/>
  <c r="I46" i="3"/>
  <c r="K46" i="3"/>
  <c r="G46" i="3"/>
  <c r="F46" i="3"/>
  <c r="C46" i="3"/>
  <c r="H120" i="3"/>
  <c r="H44" i="3"/>
  <c r="I87" i="3"/>
  <c r="J58" i="3"/>
  <c r="L44" i="3"/>
  <c r="O102" i="3"/>
  <c r="T77" i="3"/>
  <c r="V77" i="3"/>
  <c r="U77" i="3"/>
  <c r="Q77" i="3"/>
  <c r="S77" i="3"/>
  <c r="N77" i="3"/>
  <c r="P77" i="3"/>
  <c r="L77" i="3"/>
  <c r="O77" i="3"/>
  <c r="I77" i="3"/>
  <c r="R77" i="3"/>
  <c r="K77" i="3"/>
  <c r="M77" i="3"/>
  <c r="G77" i="3"/>
  <c r="H77" i="3"/>
  <c r="F77" i="3"/>
  <c r="J77" i="3"/>
  <c r="T106" i="3"/>
  <c r="V106" i="3"/>
  <c r="S106" i="3"/>
  <c r="U106" i="3"/>
  <c r="Q106" i="3"/>
  <c r="R106" i="3"/>
  <c r="L106" i="3"/>
  <c r="P106" i="3"/>
  <c r="K106" i="3"/>
  <c r="N106" i="3"/>
  <c r="G106" i="3"/>
  <c r="J106" i="3"/>
  <c r="D106" i="3"/>
  <c r="O106" i="3"/>
  <c r="M106" i="3"/>
  <c r="C106" i="3"/>
  <c r="U97" i="3"/>
  <c r="T97" i="3"/>
  <c r="V97" i="3"/>
  <c r="P97" i="3"/>
  <c r="R97" i="3"/>
  <c r="M97" i="3"/>
  <c r="S97" i="3"/>
  <c r="O97" i="3"/>
  <c r="K97" i="3"/>
  <c r="N97" i="3"/>
  <c r="J97" i="3"/>
  <c r="L97" i="3"/>
  <c r="F97" i="3"/>
  <c r="Q97" i="3"/>
  <c r="H97" i="3"/>
  <c r="E97" i="3"/>
  <c r="I97" i="3"/>
  <c r="S48" i="3"/>
  <c r="U48" i="3"/>
  <c r="T48" i="3"/>
  <c r="P48" i="3"/>
  <c r="R48" i="3"/>
  <c r="V48" i="3"/>
  <c r="M48" i="3"/>
  <c r="O48" i="3"/>
  <c r="K48" i="3"/>
  <c r="H48" i="3"/>
  <c r="J48" i="3"/>
  <c r="Q48" i="3"/>
  <c r="L48" i="3"/>
  <c r="I48" i="3"/>
  <c r="F48" i="3"/>
  <c r="E48" i="3"/>
  <c r="N48" i="3"/>
  <c r="S65" i="3"/>
  <c r="U65" i="3"/>
  <c r="T65" i="3"/>
  <c r="P65" i="3"/>
  <c r="R65" i="3"/>
  <c r="M65" i="3"/>
  <c r="O65" i="3"/>
  <c r="V65" i="3"/>
  <c r="K65" i="3"/>
  <c r="N65" i="3"/>
  <c r="H65" i="3"/>
  <c r="Q65" i="3"/>
  <c r="J65" i="3"/>
  <c r="L65" i="3"/>
  <c r="F65" i="3"/>
  <c r="I65" i="3"/>
  <c r="E65" i="3"/>
  <c r="C121" i="3"/>
  <c r="E102" i="3"/>
  <c r="F89" i="3"/>
  <c r="F10" i="3"/>
  <c r="U103" i="3"/>
  <c r="S103" i="3"/>
  <c r="P103" i="3"/>
  <c r="R103" i="3"/>
  <c r="T103" i="3"/>
  <c r="V103" i="3"/>
  <c r="K103" i="3"/>
  <c r="N103" i="3"/>
  <c r="M103" i="3"/>
  <c r="Q103" i="3"/>
  <c r="L103" i="3"/>
  <c r="F103" i="3"/>
  <c r="H103" i="3"/>
  <c r="G103" i="3"/>
  <c r="O103" i="3"/>
  <c r="J103" i="3"/>
  <c r="S108" i="3"/>
  <c r="U108" i="3"/>
  <c r="V108" i="3"/>
  <c r="P108" i="3"/>
  <c r="R108" i="3"/>
  <c r="T108" i="3"/>
  <c r="K108" i="3"/>
  <c r="N108" i="3"/>
  <c r="L108" i="3"/>
  <c r="F108" i="3"/>
  <c r="Q108" i="3"/>
  <c r="O108" i="3"/>
  <c r="M108" i="3"/>
  <c r="J108" i="3"/>
  <c r="G108" i="3"/>
  <c r="S90" i="3"/>
  <c r="U90" i="3"/>
  <c r="P90" i="3"/>
  <c r="R90" i="3"/>
  <c r="V90" i="3"/>
  <c r="T90" i="3"/>
  <c r="K90" i="3"/>
  <c r="M90" i="3"/>
  <c r="Q90" i="3"/>
  <c r="O90" i="3"/>
  <c r="L90" i="3"/>
  <c r="J90" i="3"/>
  <c r="F90" i="3"/>
  <c r="I90" i="3"/>
  <c r="H90" i="3"/>
  <c r="G90" i="3"/>
  <c r="S72" i="3"/>
  <c r="U72" i="3"/>
  <c r="P72" i="3"/>
  <c r="R72" i="3"/>
  <c r="T72" i="3"/>
  <c r="V72" i="3"/>
  <c r="Q72" i="3"/>
  <c r="K72" i="3"/>
  <c r="M72" i="3"/>
  <c r="L72" i="3"/>
  <c r="F72" i="3"/>
  <c r="O72" i="3"/>
  <c r="J72" i="3"/>
  <c r="I72" i="3"/>
  <c r="G72" i="3"/>
  <c r="N72" i="3"/>
  <c r="S81" i="3"/>
  <c r="U81" i="3"/>
  <c r="P81" i="3"/>
  <c r="R81" i="3"/>
  <c r="V81" i="3"/>
  <c r="K81" i="3"/>
  <c r="O81" i="3"/>
  <c r="Q81" i="3"/>
  <c r="L81" i="3"/>
  <c r="T81" i="3"/>
  <c r="J81" i="3"/>
  <c r="F81" i="3"/>
  <c r="H81" i="3"/>
  <c r="N81" i="3"/>
  <c r="G81" i="3"/>
  <c r="S94" i="3"/>
  <c r="U94" i="3"/>
  <c r="V94" i="3"/>
  <c r="P94" i="3"/>
  <c r="R94" i="3"/>
  <c r="T94" i="3"/>
  <c r="Q94" i="3"/>
  <c r="K94" i="3"/>
  <c r="M94" i="3"/>
  <c r="L94" i="3"/>
  <c r="O94" i="3"/>
  <c r="F94" i="3"/>
  <c r="C94" i="3"/>
  <c r="N94" i="3"/>
  <c r="J94" i="3"/>
  <c r="H94" i="3"/>
  <c r="G94" i="3"/>
  <c r="S93" i="3"/>
  <c r="U93" i="3"/>
  <c r="T93" i="3"/>
  <c r="P93" i="3"/>
  <c r="R93" i="3"/>
  <c r="Q93" i="3"/>
  <c r="V93" i="3"/>
  <c r="K93" i="3"/>
  <c r="O93" i="3"/>
  <c r="M93" i="3"/>
  <c r="L93" i="3"/>
  <c r="J93" i="3"/>
  <c r="F93" i="3"/>
  <c r="N93" i="3"/>
  <c r="C93" i="3"/>
  <c r="G93" i="3"/>
  <c r="I93" i="3"/>
  <c r="S71" i="3"/>
  <c r="U71" i="3"/>
  <c r="V71" i="3"/>
  <c r="P71" i="3"/>
  <c r="R71" i="3"/>
  <c r="T71" i="3"/>
  <c r="Q71" i="3"/>
  <c r="K71" i="3"/>
  <c r="L71" i="3"/>
  <c r="M71" i="3"/>
  <c r="F71" i="3"/>
  <c r="N71" i="3"/>
  <c r="I71" i="3"/>
  <c r="H71" i="3"/>
  <c r="C71" i="3"/>
  <c r="J71" i="3"/>
  <c r="G71" i="3"/>
  <c r="O71" i="3"/>
  <c r="S21" i="3"/>
  <c r="U21" i="3"/>
  <c r="R21" i="3"/>
  <c r="V21" i="3"/>
  <c r="P21" i="3"/>
  <c r="T21" i="3"/>
  <c r="Q21" i="3"/>
  <c r="K21" i="3"/>
  <c r="O21" i="3"/>
  <c r="L21" i="3"/>
  <c r="J21" i="3"/>
  <c r="F21" i="3"/>
  <c r="C21" i="3"/>
  <c r="I21" i="3"/>
  <c r="G21" i="3"/>
  <c r="M21" i="3"/>
  <c r="S32" i="3"/>
  <c r="U32" i="3"/>
  <c r="R32" i="3"/>
  <c r="V32" i="3"/>
  <c r="T32" i="3"/>
  <c r="P32" i="3"/>
  <c r="Q32" i="3"/>
  <c r="O32" i="3"/>
  <c r="K32" i="3"/>
  <c r="N32" i="3"/>
  <c r="M32" i="3"/>
  <c r="I32" i="3"/>
  <c r="F32" i="3"/>
  <c r="H32" i="3"/>
  <c r="C32" i="3"/>
  <c r="L32" i="3"/>
  <c r="J32" i="3"/>
  <c r="G32" i="3"/>
  <c r="C101" i="3"/>
  <c r="C97" i="3"/>
  <c r="C18" i="3"/>
  <c r="C44" i="3"/>
  <c r="D110" i="3"/>
  <c r="D17" i="3"/>
  <c r="D70" i="3"/>
  <c r="E121" i="3"/>
  <c r="E105" i="3"/>
  <c r="E104" i="3"/>
  <c r="E3" i="3"/>
  <c r="E52" i="3"/>
  <c r="F117" i="3"/>
  <c r="G19" i="3"/>
  <c r="I108" i="3"/>
  <c r="J89" i="3"/>
  <c r="K100" i="3"/>
  <c r="K66" i="3"/>
  <c r="L39" i="3"/>
  <c r="O35" i="3"/>
  <c r="T95" i="3"/>
  <c r="V95" i="3"/>
  <c r="U95" i="3"/>
  <c r="Q95" i="3"/>
  <c r="N95" i="3"/>
  <c r="S95" i="3"/>
  <c r="P95" i="3"/>
  <c r="L95" i="3"/>
  <c r="R95" i="3"/>
  <c r="M95" i="3"/>
  <c r="I95" i="3"/>
  <c r="K95" i="3"/>
  <c r="G95" i="3"/>
  <c r="O95" i="3"/>
  <c r="J95" i="3"/>
  <c r="H95" i="3"/>
  <c r="F95" i="3"/>
  <c r="E53" i="3"/>
  <c r="T7" i="3"/>
  <c r="V7" i="3"/>
  <c r="S7" i="3"/>
  <c r="Q7" i="3"/>
  <c r="N7" i="3"/>
  <c r="U7" i="3"/>
  <c r="R7" i="3"/>
  <c r="P7" i="3"/>
  <c r="L7" i="3"/>
  <c r="O7" i="3"/>
  <c r="H7" i="3"/>
  <c r="M7" i="3"/>
  <c r="G7" i="3"/>
  <c r="D7" i="3"/>
  <c r="K7" i="3"/>
  <c r="I7" i="3"/>
  <c r="U125" i="3"/>
  <c r="T125" i="3"/>
  <c r="S125" i="3"/>
  <c r="P125" i="3"/>
  <c r="R125" i="3"/>
  <c r="M125" i="3"/>
  <c r="O125" i="3"/>
  <c r="V125" i="3"/>
  <c r="K125" i="3"/>
  <c r="J125" i="3"/>
  <c r="N125" i="3"/>
  <c r="Q125" i="3"/>
  <c r="L125" i="3"/>
  <c r="F125" i="3"/>
  <c r="H125" i="3"/>
  <c r="E125" i="3"/>
  <c r="U34" i="3"/>
  <c r="T34" i="3"/>
  <c r="P34" i="3"/>
  <c r="R34" i="3"/>
  <c r="M34" i="3"/>
  <c r="O34" i="3"/>
  <c r="S34" i="3"/>
  <c r="K34" i="3"/>
  <c r="Q34" i="3"/>
  <c r="J34" i="3"/>
  <c r="V34" i="3"/>
  <c r="L34" i="3"/>
  <c r="N34" i="3"/>
  <c r="F34" i="3"/>
  <c r="I34" i="3"/>
  <c r="E34" i="3"/>
  <c r="S59" i="3"/>
  <c r="U59" i="3"/>
  <c r="T59" i="3"/>
  <c r="V59" i="3"/>
  <c r="P59" i="3"/>
  <c r="R59" i="3"/>
  <c r="M59" i="3"/>
  <c r="O59" i="3"/>
  <c r="K59" i="3"/>
  <c r="Q59" i="3"/>
  <c r="N59" i="3"/>
  <c r="H59" i="3"/>
  <c r="J59" i="3"/>
  <c r="L59" i="3"/>
  <c r="F59" i="3"/>
  <c r="I59" i="3"/>
  <c r="E59" i="3"/>
  <c r="S36" i="3"/>
  <c r="U36" i="3"/>
  <c r="T36" i="3"/>
  <c r="P36" i="3"/>
  <c r="R36" i="3"/>
  <c r="M36" i="3"/>
  <c r="V36" i="3"/>
  <c r="O36" i="3"/>
  <c r="K36" i="3"/>
  <c r="Q36" i="3"/>
  <c r="H36" i="3"/>
  <c r="J36" i="3"/>
  <c r="N36" i="3"/>
  <c r="F36" i="3"/>
  <c r="E36" i="3"/>
  <c r="F23" i="3"/>
  <c r="S112" i="3"/>
  <c r="U112" i="3"/>
  <c r="P112" i="3"/>
  <c r="R112" i="3"/>
  <c r="V112" i="3"/>
  <c r="T112" i="3"/>
  <c r="K112" i="3"/>
  <c r="Q112" i="3"/>
  <c r="O112" i="3"/>
  <c r="L112" i="3"/>
  <c r="M112" i="3"/>
  <c r="F112" i="3"/>
  <c r="J112" i="3"/>
  <c r="I112" i="3"/>
  <c r="H112" i="3"/>
  <c r="N112" i="3"/>
  <c r="G112" i="3"/>
  <c r="U124" i="3"/>
  <c r="V124" i="3"/>
  <c r="R124" i="3"/>
  <c r="T124" i="3"/>
  <c r="M124" i="3"/>
  <c r="O124" i="3"/>
  <c r="Q124" i="3"/>
  <c r="J124" i="3"/>
  <c r="N124" i="3"/>
  <c r="L124" i="3"/>
  <c r="S124" i="3"/>
  <c r="H124" i="3"/>
  <c r="K124" i="3"/>
  <c r="P124" i="3"/>
  <c r="G124" i="3"/>
  <c r="I124" i="3"/>
  <c r="U99" i="3"/>
  <c r="V99" i="3"/>
  <c r="R99" i="3"/>
  <c r="S99" i="3"/>
  <c r="M99" i="3"/>
  <c r="O99" i="3"/>
  <c r="Q99" i="3"/>
  <c r="T99" i="3"/>
  <c r="P99" i="3"/>
  <c r="J99" i="3"/>
  <c r="L99" i="3"/>
  <c r="I99" i="3"/>
  <c r="H99" i="3"/>
  <c r="N99" i="3"/>
  <c r="G99" i="3"/>
  <c r="U109" i="3"/>
  <c r="V109" i="3"/>
  <c r="R109" i="3"/>
  <c r="T109" i="3"/>
  <c r="M109" i="3"/>
  <c r="O109" i="3"/>
  <c r="S109" i="3"/>
  <c r="Q109" i="3"/>
  <c r="J109" i="3"/>
  <c r="L109" i="3"/>
  <c r="N109" i="3"/>
  <c r="K109" i="3"/>
  <c r="P109" i="3"/>
  <c r="G109" i="3"/>
  <c r="I109" i="3"/>
  <c r="U78" i="3"/>
  <c r="V78" i="3"/>
  <c r="R78" i="3"/>
  <c r="M78" i="3"/>
  <c r="O78" i="3"/>
  <c r="Q78" i="3"/>
  <c r="S78" i="3"/>
  <c r="P78" i="3"/>
  <c r="J78" i="3"/>
  <c r="L78" i="3"/>
  <c r="N78" i="3"/>
  <c r="I78" i="3"/>
  <c r="T78" i="3"/>
  <c r="H78" i="3"/>
  <c r="G78" i="3"/>
  <c r="U12" i="3"/>
  <c r="V12" i="3"/>
  <c r="R12" i="3"/>
  <c r="T12" i="3"/>
  <c r="M12" i="3"/>
  <c r="O12" i="3"/>
  <c r="Q12" i="3"/>
  <c r="N12" i="3"/>
  <c r="J12" i="3"/>
  <c r="L12" i="3"/>
  <c r="P12" i="3"/>
  <c r="K12" i="3"/>
  <c r="C12" i="3"/>
  <c r="S12" i="3"/>
  <c r="I12" i="3"/>
  <c r="G12" i="3"/>
  <c r="U15" i="3"/>
  <c r="V15" i="3"/>
  <c r="R15" i="3"/>
  <c r="M15" i="3"/>
  <c r="S15" i="3"/>
  <c r="O15" i="3"/>
  <c r="Q15" i="3"/>
  <c r="T15" i="3"/>
  <c r="P15" i="3"/>
  <c r="J15" i="3"/>
  <c r="L15" i="3"/>
  <c r="N15" i="3"/>
  <c r="H15" i="3"/>
  <c r="C15" i="3"/>
  <c r="G15" i="3"/>
  <c r="U116" i="3"/>
  <c r="V116" i="3"/>
  <c r="R116" i="3"/>
  <c r="M116" i="3"/>
  <c r="T116" i="3"/>
  <c r="O116" i="3"/>
  <c r="Q116" i="3"/>
  <c r="S116" i="3"/>
  <c r="N116" i="3"/>
  <c r="J116" i="3"/>
  <c r="L116" i="3"/>
  <c r="P116" i="3"/>
  <c r="C116" i="3"/>
  <c r="K116" i="3"/>
  <c r="I116" i="3"/>
  <c r="H116" i="3"/>
  <c r="G116" i="3"/>
  <c r="U11" i="3"/>
  <c r="V11" i="3"/>
  <c r="T11" i="3"/>
  <c r="S11" i="3"/>
  <c r="R11" i="3"/>
  <c r="M11" i="3"/>
  <c r="O11" i="3"/>
  <c r="Q11" i="3"/>
  <c r="P11" i="3"/>
  <c r="J11" i="3"/>
  <c r="L11" i="3"/>
  <c r="N11" i="3"/>
  <c r="C11" i="3"/>
  <c r="G11" i="3"/>
  <c r="U25" i="3"/>
  <c r="V25" i="3"/>
  <c r="R25" i="3"/>
  <c r="M25" i="3"/>
  <c r="O25" i="3"/>
  <c r="T25" i="3"/>
  <c r="S25" i="3"/>
  <c r="Q25" i="3"/>
  <c r="N25" i="3"/>
  <c r="J25" i="3"/>
  <c r="L25" i="3"/>
  <c r="I25" i="3"/>
  <c r="H25" i="3"/>
  <c r="C25" i="3"/>
  <c r="K25" i="3"/>
  <c r="G25" i="3"/>
  <c r="U8" i="3"/>
  <c r="V8" i="3"/>
  <c r="S8" i="3"/>
  <c r="T8" i="3"/>
  <c r="R8" i="3"/>
  <c r="M8" i="3"/>
  <c r="O8" i="3"/>
  <c r="Q8" i="3"/>
  <c r="P8" i="3"/>
  <c r="J8" i="3"/>
  <c r="L8" i="3"/>
  <c r="N8" i="3"/>
  <c r="K8" i="3"/>
  <c r="C8" i="3"/>
  <c r="I8" i="3"/>
  <c r="G8" i="3"/>
  <c r="H8" i="3"/>
  <c r="U42" i="3"/>
  <c r="V42" i="3"/>
  <c r="M42" i="3"/>
  <c r="R42" i="3"/>
  <c r="O42" i="3"/>
  <c r="S42" i="3"/>
  <c r="Q42" i="3"/>
  <c r="P42" i="3"/>
  <c r="N42" i="3"/>
  <c r="T42" i="3"/>
  <c r="J42" i="3"/>
  <c r="I42" i="3"/>
  <c r="H42" i="3"/>
  <c r="C42" i="3"/>
  <c r="L42" i="3"/>
  <c r="G42" i="3"/>
  <c r="K42" i="3"/>
  <c r="C120" i="3"/>
  <c r="C108" i="3"/>
  <c r="C95" i="3"/>
  <c r="C69" i="3"/>
  <c r="C24" i="3"/>
  <c r="D103" i="3"/>
  <c r="D98" i="3"/>
  <c r="D90" i="3"/>
  <c r="D18" i="3"/>
  <c r="D94" i="3"/>
  <c r="D62" i="3"/>
  <c r="D66" i="3"/>
  <c r="E101" i="3"/>
  <c r="E58" i="3"/>
  <c r="E72" i="3"/>
  <c r="E94" i="3"/>
  <c r="E71" i="3"/>
  <c r="E32" i="3"/>
  <c r="F7" i="3"/>
  <c r="F22" i="3"/>
  <c r="F29" i="3"/>
  <c r="F42" i="3"/>
  <c r="G97" i="3"/>
  <c r="G92" i="3"/>
  <c r="H31" i="3"/>
  <c r="I106" i="3"/>
  <c r="J7" i="3"/>
  <c r="K99" i="3"/>
  <c r="K52" i="3"/>
  <c r="L36" i="3"/>
  <c r="T102" i="3"/>
  <c r="V102" i="3"/>
  <c r="U102" i="3"/>
  <c r="Q102" i="3"/>
  <c r="N102" i="3"/>
  <c r="S102" i="3"/>
  <c r="P102" i="3"/>
  <c r="M102" i="3"/>
  <c r="L102" i="3"/>
  <c r="I102" i="3"/>
  <c r="R102" i="3"/>
  <c r="K102" i="3"/>
  <c r="G102" i="3"/>
  <c r="J102" i="3"/>
  <c r="F102" i="3"/>
  <c r="T56" i="3"/>
  <c r="V56" i="3"/>
  <c r="U56" i="3"/>
  <c r="Q56" i="3"/>
  <c r="S56" i="3"/>
  <c r="N56" i="3"/>
  <c r="P56" i="3"/>
  <c r="R56" i="3"/>
  <c r="L56" i="3"/>
  <c r="I56" i="3"/>
  <c r="K56" i="3"/>
  <c r="M56" i="3"/>
  <c r="G56" i="3"/>
  <c r="J56" i="3"/>
  <c r="F56" i="3"/>
  <c r="T115" i="3"/>
  <c r="V115" i="3"/>
  <c r="S115" i="3"/>
  <c r="Q115" i="3"/>
  <c r="U115" i="3"/>
  <c r="R115" i="3"/>
  <c r="P115" i="3"/>
  <c r="L115" i="3"/>
  <c r="M115" i="3"/>
  <c r="O115" i="3"/>
  <c r="N115" i="3"/>
  <c r="G115" i="3"/>
  <c r="D115" i="3"/>
  <c r="K115" i="3"/>
  <c r="H115" i="3"/>
  <c r="U54" i="3"/>
  <c r="T54" i="3"/>
  <c r="P54" i="3"/>
  <c r="S54" i="3"/>
  <c r="R54" i="3"/>
  <c r="V54" i="3"/>
  <c r="M54" i="3"/>
  <c r="O54" i="3"/>
  <c r="N54" i="3"/>
  <c r="K54" i="3"/>
  <c r="Q54" i="3"/>
  <c r="J54" i="3"/>
  <c r="L54" i="3"/>
  <c r="F54" i="3"/>
  <c r="E54" i="3"/>
  <c r="U111" i="3"/>
  <c r="T111" i="3"/>
  <c r="S111" i="3"/>
  <c r="P111" i="3"/>
  <c r="R111" i="3"/>
  <c r="M111" i="3"/>
  <c r="O111" i="3"/>
  <c r="V111" i="3"/>
  <c r="Q111" i="3"/>
  <c r="K111" i="3"/>
  <c r="N111" i="3"/>
  <c r="H111" i="3"/>
  <c r="J111" i="3"/>
  <c r="L111" i="3"/>
  <c r="F111" i="3"/>
  <c r="E111" i="3"/>
  <c r="I111" i="3"/>
  <c r="S40" i="3"/>
  <c r="U40" i="3"/>
  <c r="T40" i="3"/>
  <c r="P40" i="3"/>
  <c r="R40" i="3"/>
  <c r="M40" i="3"/>
  <c r="O40" i="3"/>
  <c r="K40" i="3"/>
  <c r="H40" i="3"/>
  <c r="V40" i="3"/>
  <c r="J40" i="3"/>
  <c r="L40" i="3"/>
  <c r="F40" i="3"/>
  <c r="Q40" i="3"/>
  <c r="N40" i="3"/>
  <c r="E40" i="3"/>
  <c r="S75" i="3"/>
  <c r="U75" i="3"/>
  <c r="T75" i="3"/>
  <c r="P75" i="3"/>
  <c r="V75" i="3"/>
  <c r="R75" i="3"/>
  <c r="M75" i="3"/>
  <c r="O75" i="3"/>
  <c r="K75" i="3"/>
  <c r="N75" i="3"/>
  <c r="H75" i="3"/>
  <c r="J75" i="3"/>
  <c r="Q75" i="3"/>
  <c r="I75" i="3"/>
  <c r="F75" i="3"/>
  <c r="L75" i="3"/>
  <c r="E75" i="3"/>
  <c r="C22" i="3"/>
  <c r="C30" i="3"/>
  <c r="U113" i="3"/>
  <c r="T113" i="3"/>
  <c r="V113" i="3"/>
  <c r="R113" i="3"/>
  <c r="O113" i="3"/>
  <c r="Q113" i="3"/>
  <c r="N113" i="3"/>
  <c r="S113" i="3"/>
  <c r="I113" i="3"/>
  <c r="H113" i="3"/>
  <c r="K113" i="3"/>
  <c r="M113" i="3"/>
  <c r="E113" i="3"/>
  <c r="P113" i="3"/>
  <c r="U88" i="3"/>
  <c r="T88" i="3"/>
  <c r="V88" i="3"/>
  <c r="R88" i="3"/>
  <c r="S88" i="3"/>
  <c r="O88" i="3"/>
  <c r="Q88" i="3"/>
  <c r="P88" i="3"/>
  <c r="M88" i="3"/>
  <c r="I88" i="3"/>
  <c r="L88" i="3"/>
  <c r="J88" i="3"/>
  <c r="H88" i="3"/>
  <c r="N88" i="3"/>
  <c r="E88" i="3"/>
  <c r="K88" i="3"/>
  <c r="C54" i="3"/>
  <c r="C16" i="3"/>
  <c r="C59" i="3"/>
  <c r="C62" i="3"/>
  <c r="C36" i="3"/>
  <c r="D124" i="3"/>
  <c r="D53" i="3"/>
  <c r="D78" i="3"/>
  <c r="D95" i="3"/>
  <c r="D116" i="3"/>
  <c r="D65" i="3"/>
  <c r="E100" i="3"/>
  <c r="E106" i="3"/>
  <c r="E12" i="3"/>
  <c r="E116" i="3"/>
  <c r="E25" i="3"/>
  <c r="E42" i="3"/>
  <c r="F87" i="3"/>
  <c r="G40" i="3"/>
  <c r="H53" i="3"/>
  <c r="H56" i="3"/>
  <c r="K19" i="3"/>
  <c r="L113" i="3"/>
  <c r="M120" i="3"/>
  <c r="P25" i="3"/>
  <c r="D46" i="3"/>
  <c r="E120" i="3"/>
  <c r="E95" i="3"/>
  <c r="E64" i="3"/>
  <c r="E56" i="3"/>
  <c r="F124" i="3"/>
  <c r="F109" i="3"/>
  <c r="F12" i="3"/>
  <c r="F116" i="3"/>
  <c r="F25" i="3"/>
  <c r="G125" i="3"/>
  <c r="G85" i="3"/>
  <c r="H87" i="3"/>
  <c r="H83" i="3"/>
  <c r="I91" i="3"/>
  <c r="I30" i="3"/>
  <c r="K51" i="3"/>
  <c r="T53" i="3"/>
  <c r="V53" i="3"/>
  <c r="U53" i="3"/>
  <c r="Q53" i="3"/>
  <c r="N53" i="3"/>
  <c r="P53" i="3"/>
  <c r="S53" i="3"/>
  <c r="L53" i="3"/>
  <c r="R53" i="3"/>
  <c r="O53" i="3"/>
  <c r="I53" i="3"/>
  <c r="K53" i="3"/>
  <c r="J53" i="3"/>
  <c r="G53" i="3"/>
  <c r="F53" i="3"/>
  <c r="C64" i="3"/>
  <c r="D64" i="3"/>
  <c r="U118" i="3"/>
  <c r="T118" i="3"/>
  <c r="O118" i="3"/>
  <c r="Q118" i="3"/>
  <c r="V118" i="3"/>
  <c r="S118" i="3"/>
  <c r="M118" i="3"/>
  <c r="L118" i="3"/>
  <c r="P118" i="3"/>
  <c r="R118" i="3"/>
  <c r="K118" i="3"/>
  <c r="C118" i="3"/>
  <c r="E118" i="3"/>
  <c r="N118" i="3"/>
  <c r="J118" i="3"/>
  <c r="U110" i="3"/>
  <c r="S110" i="3"/>
  <c r="V110" i="3"/>
  <c r="O110" i="3"/>
  <c r="Q110" i="3"/>
  <c r="T110" i="3"/>
  <c r="H110" i="3"/>
  <c r="P110" i="3"/>
  <c r="L110" i="3"/>
  <c r="R110" i="3"/>
  <c r="M110" i="3"/>
  <c r="N110" i="3"/>
  <c r="J110" i="3"/>
  <c r="C110" i="3"/>
  <c r="I110" i="3"/>
  <c r="E110" i="3"/>
  <c r="K110" i="3"/>
  <c r="U107" i="3"/>
  <c r="V107" i="3"/>
  <c r="M107" i="3"/>
  <c r="T107" i="3"/>
  <c r="O107" i="3"/>
  <c r="S107" i="3"/>
  <c r="Q107" i="3"/>
  <c r="H107" i="3"/>
  <c r="R107" i="3"/>
  <c r="N107" i="3"/>
  <c r="L107" i="3"/>
  <c r="P107" i="3"/>
  <c r="K107" i="3"/>
  <c r="C107" i="3"/>
  <c r="E107" i="3"/>
  <c r="J107" i="3"/>
  <c r="I107" i="3"/>
  <c r="U89" i="3"/>
  <c r="M89" i="3"/>
  <c r="O89" i="3"/>
  <c r="Q89" i="3"/>
  <c r="S89" i="3"/>
  <c r="T89" i="3"/>
  <c r="H89" i="3"/>
  <c r="P89" i="3"/>
  <c r="L89" i="3"/>
  <c r="N89" i="3"/>
  <c r="V89" i="3"/>
  <c r="C89" i="3"/>
  <c r="E89" i="3"/>
  <c r="K89" i="3"/>
  <c r="R89" i="3"/>
  <c r="U17" i="3"/>
  <c r="M17" i="3"/>
  <c r="T17" i="3"/>
  <c r="O17" i="3"/>
  <c r="Q17" i="3"/>
  <c r="V17" i="3"/>
  <c r="S17" i="3"/>
  <c r="N17" i="3"/>
  <c r="H17" i="3"/>
  <c r="L17" i="3"/>
  <c r="R17" i="3"/>
  <c r="P17" i="3"/>
  <c r="K17" i="3"/>
  <c r="C17" i="3"/>
  <c r="E17" i="3"/>
  <c r="J17" i="3"/>
  <c r="U27" i="3"/>
  <c r="M27" i="3"/>
  <c r="S27" i="3"/>
  <c r="V27" i="3"/>
  <c r="O27" i="3"/>
  <c r="Q27" i="3"/>
  <c r="H27" i="3"/>
  <c r="R27" i="3"/>
  <c r="P27" i="3"/>
  <c r="L27" i="3"/>
  <c r="N27" i="3"/>
  <c r="T27" i="3"/>
  <c r="C27" i="3"/>
  <c r="E27" i="3"/>
  <c r="K27" i="3"/>
  <c r="J27" i="3"/>
  <c r="I27" i="3"/>
  <c r="U60" i="3"/>
  <c r="V60" i="3"/>
  <c r="M60" i="3"/>
  <c r="O60" i="3"/>
  <c r="T60" i="3"/>
  <c r="Q60" i="3"/>
  <c r="S60" i="3"/>
  <c r="N60" i="3"/>
  <c r="H60" i="3"/>
  <c r="L60" i="3"/>
  <c r="P60" i="3"/>
  <c r="C60" i="3"/>
  <c r="K60" i="3"/>
  <c r="I60" i="3"/>
  <c r="E60" i="3"/>
  <c r="J60" i="3"/>
  <c r="R60" i="3"/>
  <c r="U10" i="3"/>
  <c r="M10" i="3"/>
  <c r="O10" i="3"/>
  <c r="Q10" i="3"/>
  <c r="H10" i="3"/>
  <c r="P10" i="3"/>
  <c r="S10" i="3"/>
  <c r="L10" i="3"/>
  <c r="V10" i="3"/>
  <c r="R10" i="3"/>
  <c r="T10" i="3"/>
  <c r="N10" i="3"/>
  <c r="C10" i="3"/>
  <c r="E10" i="3"/>
  <c r="I10" i="3"/>
  <c r="J10" i="3"/>
  <c r="U37" i="3"/>
  <c r="T37" i="3"/>
  <c r="M37" i="3"/>
  <c r="O37" i="3"/>
  <c r="S37" i="3"/>
  <c r="Q37" i="3"/>
  <c r="V37" i="3"/>
  <c r="N37" i="3"/>
  <c r="H37" i="3"/>
  <c r="R37" i="3"/>
  <c r="L37" i="3"/>
  <c r="P37" i="3"/>
  <c r="I37" i="3"/>
  <c r="C37" i="3"/>
  <c r="E37" i="3"/>
  <c r="K37" i="3"/>
  <c r="J37" i="3"/>
  <c r="F37" i="3"/>
  <c r="U66" i="3"/>
  <c r="T66" i="3"/>
  <c r="V66" i="3"/>
  <c r="R66" i="3"/>
  <c r="M66" i="3"/>
  <c r="O66" i="3"/>
  <c r="Q66" i="3"/>
  <c r="H66" i="3"/>
  <c r="S66" i="3"/>
  <c r="P66" i="3"/>
  <c r="N66" i="3"/>
  <c r="C66" i="3"/>
  <c r="E66" i="3"/>
  <c r="I66" i="3"/>
  <c r="L66" i="3"/>
  <c r="J66" i="3"/>
  <c r="F66" i="3"/>
  <c r="C29" i="3"/>
  <c r="T123" i="3"/>
  <c r="V123" i="3"/>
  <c r="O123" i="3"/>
  <c r="Q123" i="3"/>
  <c r="N123" i="3"/>
  <c r="U123" i="3"/>
  <c r="J123" i="3"/>
  <c r="S123" i="3"/>
  <c r="I123" i="3"/>
  <c r="P123" i="3"/>
  <c r="R123" i="3"/>
  <c r="K123" i="3"/>
  <c r="M123" i="3"/>
  <c r="E123" i="3"/>
  <c r="L123" i="3"/>
  <c r="G123" i="3"/>
  <c r="D123" i="3"/>
  <c r="T117" i="3"/>
  <c r="V117" i="3"/>
  <c r="O117" i="3"/>
  <c r="Q117" i="3"/>
  <c r="U117" i="3"/>
  <c r="N117" i="3"/>
  <c r="P117" i="3"/>
  <c r="J117" i="3"/>
  <c r="S117" i="3"/>
  <c r="R117" i="3"/>
  <c r="I117" i="3"/>
  <c r="K117" i="3"/>
  <c r="H117" i="3"/>
  <c r="E117" i="3"/>
  <c r="G117" i="3"/>
  <c r="D117" i="3"/>
  <c r="M117" i="3"/>
  <c r="T114" i="3"/>
  <c r="V114" i="3"/>
  <c r="U114" i="3"/>
  <c r="O114" i="3"/>
  <c r="S114" i="3"/>
  <c r="Q114" i="3"/>
  <c r="N114" i="3"/>
  <c r="R114" i="3"/>
  <c r="J114" i="3"/>
  <c r="I114" i="3"/>
  <c r="P114" i="3"/>
  <c r="M114" i="3"/>
  <c r="K114" i="3"/>
  <c r="E114" i="3"/>
  <c r="H114" i="3"/>
  <c r="G114" i="3"/>
  <c r="L114" i="3"/>
  <c r="D114" i="3"/>
  <c r="T49" i="3"/>
  <c r="V49" i="3"/>
  <c r="O49" i="3"/>
  <c r="Q49" i="3"/>
  <c r="S49" i="3"/>
  <c r="N49" i="3"/>
  <c r="U49" i="3"/>
  <c r="M49" i="3"/>
  <c r="P49" i="3"/>
  <c r="J49" i="3"/>
  <c r="I49" i="3"/>
  <c r="R49" i="3"/>
  <c r="K49" i="3"/>
  <c r="L49" i="3"/>
  <c r="E49" i="3"/>
  <c r="G49" i="3"/>
  <c r="D49" i="3"/>
  <c r="T84" i="3"/>
  <c r="V84" i="3"/>
  <c r="O84" i="3"/>
  <c r="Q84" i="3"/>
  <c r="U84" i="3"/>
  <c r="N84" i="3"/>
  <c r="J84" i="3"/>
  <c r="R84" i="3"/>
  <c r="M84" i="3"/>
  <c r="I84" i="3"/>
  <c r="P84" i="3"/>
  <c r="S84" i="3"/>
  <c r="K84" i="3"/>
  <c r="E84" i="3"/>
  <c r="G84" i="3"/>
  <c r="D84" i="3"/>
  <c r="L84" i="3"/>
  <c r="T96" i="3"/>
  <c r="V96" i="3"/>
  <c r="S96" i="3"/>
  <c r="U96" i="3"/>
  <c r="O96" i="3"/>
  <c r="Q96" i="3"/>
  <c r="N96" i="3"/>
  <c r="R96" i="3"/>
  <c r="P96" i="3"/>
  <c r="J96" i="3"/>
  <c r="I96" i="3"/>
  <c r="M96" i="3"/>
  <c r="K96" i="3"/>
  <c r="H96" i="3"/>
  <c r="E96" i="3"/>
  <c r="L96" i="3"/>
  <c r="G96" i="3"/>
  <c r="D96" i="3"/>
  <c r="T73" i="3"/>
  <c r="V73" i="3"/>
  <c r="O73" i="3"/>
  <c r="Q73" i="3"/>
  <c r="S73" i="3"/>
  <c r="N73" i="3"/>
  <c r="U73" i="3"/>
  <c r="M73" i="3"/>
  <c r="J73" i="3"/>
  <c r="I73" i="3"/>
  <c r="P73" i="3"/>
  <c r="R73" i="3"/>
  <c r="K73" i="3"/>
  <c r="E73" i="3"/>
  <c r="G73" i="3"/>
  <c r="D73" i="3"/>
  <c r="L73" i="3"/>
  <c r="T44" i="3"/>
  <c r="V44" i="3"/>
  <c r="S44" i="3"/>
  <c r="O44" i="3"/>
  <c r="Q44" i="3"/>
  <c r="U44" i="3"/>
  <c r="N44" i="3"/>
  <c r="P44" i="3"/>
  <c r="J44" i="3"/>
  <c r="R44" i="3"/>
  <c r="M44" i="3"/>
  <c r="I44" i="3"/>
  <c r="K44" i="3"/>
  <c r="E44" i="3"/>
  <c r="G44" i="3"/>
  <c r="D44" i="3"/>
  <c r="T57" i="3"/>
  <c r="V57" i="3"/>
  <c r="S57" i="3"/>
  <c r="U57" i="3"/>
  <c r="O57" i="3"/>
  <c r="Q57" i="3"/>
  <c r="L57" i="3"/>
  <c r="N57" i="3"/>
  <c r="R57" i="3"/>
  <c r="J57" i="3"/>
  <c r="I57" i="3"/>
  <c r="P57" i="3"/>
  <c r="K57" i="3"/>
  <c r="H57" i="3"/>
  <c r="E57" i="3"/>
  <c r="G57" i="3"/>
  <c r="D57" i="3"/>
  <c r="T14" i="3"/>
  <c r="V14" i="3"/>
  <c r="S14" i="3"/>
  <c r="O14" i="3"/>
  <c r="Q14" i="3"/>
  <c r="L14" i="3"/>
  <c r="N14" i="3"/>
  <c r="P14" i="3"/>
  <c r="J14" i="3"/>
  <c r="M14" i="3"/>
  <c r="I14" i="3"/>
  <c r="K14" i="3"/>
  <c r="U14" i="3"/>
  <c r="E14" i="3"/>
  <c r="G14" i="3"/>
  <c r="R14" i="3"/>
  <c r="H14" i="3"/>
  <c r="D14" i="3"/>
  <c r="C125" i="3"/>
  <c r="C99" i="3"/>
  <c r="C114" i="3"/>
  <c r="C77" i="3"/>
  <c r="C83" i="3"/>
  <c r="C73" i="3"/>
  <c r="C14" i="3"/>
  <c r="D118" i="3"/>
  <c r="D97" i="3"/>
  <c r="D89" i="3"/>
  <c r="D48" i="3"/>
  <c r="D60" i="3"/>
  <c r="D25" i="3"/>
  <c r="D75" i="3"/>
  <c r="E112" i="3"/>
  <c r="E51" i="3"/>
  <c r="E16" i="3"/>
  <c r="E35" i="3"/>
  <c r="E30" i="3"/>
  <c r="F113" i="3"/>
  <c r="G113" i="3"/>
  <c r="G48" i="3"/>
  <c r="G10" i="3"/>
  <c r="G52" i="3"/>
  <c r="H108" i="3"/>
  <c r="H21" i="3"/>
  <c r="I36" i="3"/>
  <c r="K78" i="3"/>
  <c r="L19" i="3"/>
  <c r="R58" i="3"/>
  <c r="T41" i="3"/>
  <c r="V41" i="3"/>
  <c r="U41" i="3"/>
  <c r="Q41" i="3"/>
  <c r="N41" i="3"/>
  <c r="P41" i="3"/>
  <c r="L41" i="3"/>
  <c r="O41" i="3"/>
  <c r="I41" i="3"/>
  <c r="S41" i="3"/>
  <c r="M41" i="3"/>
  <c r="K41" i="3"/>
  <c r="G41" i="3"/>
  <c r="F41" i="3"/>
  <c r="T122" i="3"/>
  <c r="V122" i="3"/>
  <c r="O122" i="3"/>
  <c r="Q122" i="3"/>
  <c r="S122" i="3"/>
  <c r="J122" i="3"/>
  <c r="N122" i="3"/>
  <c r="M122" i="3"/>
  <c r="L122" i="3"/>
  <c r="U122" i="3"/>
  <c r="P122" i="3"/>
  <c r="R122" i="3"/>
  <c r="K122" i="3"/>
  <c r="E122" i="3"/>
  <c r="G122" i="3"/>
  <c r="I122" i="3"/>
  <c r="F122" i="3"/>
  <c r="H122" i="3"/>
  <c r="T98" i="3"/>
  <c r="V98" i="3"/>
  <c r="O98" i="3"/>
  <c r="Q98" i="3"/>
  <c r="U98" i="3"/>
  <c r="P98" i="3"/>
  <c r="J98" i="3"/>
  <c r="L98" i="3"/>
  <c r="S98" i="3"/>
  <c r="R98" i="3"/>
  <c r="M98" i="3"/>
  <c r="N98" i="3"/>
  <c r="K98" i="3"/>
  <c r="I98" i="3"/>
  <c r="E98" i="3"/>
  <c r="G98" i="3"/>
  <c r="F98" i="3"/>
  <c r="T119" i="3"/>
  <c r="V119" i="3"/>
  <c r="U119" i="3"/>
  <c r="O119" i="3"/>
  <c r="S119" i="3"/>
  <c r="Q119" i="3"/>
  <c r="R119" i="3"/>
  <c r="N119" i="3"/>
  <c r="J119" i="3"/>
  <c r="L119" i="3"/>
  <c r="P119" i="3"/>
  <c r="M119" i="3"/>
  <c r="K119" i="3"/>
  <c r="E119" i="3"/>
  <c r="H119" i="3"/>
  <c r="G119" i="3"/>
  <c r="I119" i="3"/>
  <c r="F119" i="3"/>
  <c r="T91" i="3"/>
  <c r="V91" i="3"/>
  <c r="O91" i="3"/>
  <c r="Q91" i="3"/>
  <c r="S91" i="3"/>
  <c r="P91" i="3"/>
  <c r="J91" i="3"/>
  <c r="U91" i="3"/>
  <c r="L91" i="3"/>
  <c r="N91" i="3"/>
  <c r="R91" i="3"/>
  <c r="K91" i="3"/>
  <c r="E91" i="3"/>
  <c r="M91" i="3"/>
  <c r="G91" i="3"/>
  <c r="H91" i="3"/>
  <c r="F91" i="3"/>
  <c r="T18" i="3"/>
  <c r="V18" i="3"/>
  <c r="O18" i="3"/>
  <c r="Q18" i="3"/>
  <c r="U18" i="3"/>
  <c r="S18" i="3"/>
  <c r="J18" i="3"/>
  <c r="L18" i="3"/>
  <c r="R18" i="3"/>
  <c r="P18" i="3"/>
  <c r="K18" i="3"/>
  <c r="E18" i="3"/>
  <c r="G18" i="3"/>
  <c r="I18" i="3"/>
  <c r="H18" i="3"/>
  <c r="F18" i="3"/>
  <c r="T55" i="3"/>
  <c r="V55" i="3"/>
  <c r="U55" i="3"/>
  <c r="O55" i="3"/>
  <c r="Q55" i="3"/>
  <c r="R55" i="3"/>
  <c r="P55" i="3"/>
  <c r="J55" i="3"/>
  <c r="L55" i="3"/>
  <c r="N55" i="3"/>
  <c r="S55" i="3"/>
  <c r="M55" i="3"/>
  <c r="K55" i="3"/>
  <c r="E55" i="3"/>
  <c r="G55" i="3"/>
  <c r="F55" i="3"/>
  <c r="T4" i="3"/>
  <c r="V4" i="3"/>
  <c r="O4" i="3"/>
  <c r="Q4" i="3"/>
  <c r="S4" i="3"/>
  <c r="U4" i="3"/>
  <c r="J4" i="3"/>
  <c r="L4" i="3"/>
  <c r="P4" i="3"/>
  <c r="R4" i="3"/>
  <c r="K4" i="3"/>
  <c r="E4" i="3"/>
  <c r="I4" i="3"/>
  <c r="G4" i="3"/>
  <c r="H4" i="3"/>
  <c r="N4" i="3"/>
  <c r="M4" i="3"/>
  <c r="F4" i="3"/>
  <c r="T70" i="3"/>
  <c r="V70" i="3"/>
  <c r="O70" i="3"/>
  <c r="Q70" i="3"/>
  <c r="U70" i="3"/>
  <c r="S70" i="3"/>
  <c r="P70" i="3"/>
  <c r="J70" i="3"/>
  <c r="L70" i="3"/>
  <c r="R70" i="3"/>
  <c r="N70" i="3"/>
  <c r="K70" i="3"/>
  <c r="E70" i="3"/>
  <c r="M70" i="3"/>
  <c r="G70" i="3"/>
  <c r="I70" i="3"/>
  <c r="H70" i="3"/>
  <c r="F70" i="3"/>
  <c r="T45" i="3"/>
  <c r="V45" i="3"/>
  <c r="U45" i="3"/>
  <c r="O45" i="3"/>
  <c r="Q45" i="3"/>
  <c r="S45" i="3"/>
  <c r="R45" i="3"/>
  <c r="J45" i="3"/>
  <c r="P45" i="3"/>
  <c r="K45" i="3"/>
  <c r="M45" i="3"/>
  <c r="L45" i="3"/>
  <c r="N45" i="3"/>
  <c r="H45" i="3"/>
  <c r="E45" i="3"/>
  <c r="G45" i="3"/>
  <c r="F45" i="3"/>
  <c r="T63" i="3"/>
  <c r="V63" i="3"/>
  <c r="O63" i="3"/>
  <c r="Q63" i="3"/>
  <c r="U63" i="3"/>
  <c r="S63" i="3"/>
  <c r="P63" i="3"/>
  <c r="J63" i="3"/>
  <c r="M63" i="3"/>
  <c r="L63" i="3"/>
  <c r="N63" i="3"/>
  <c r="K63" i="3"/>
  <c r="E63" i="3"/>
  <c r="G63" i="3"/>
  <c r="R63" i="3"/>
  <c r="H63" i="3"/>
  <c r="F63" i="3"/>
  <c r="C119" i="3"/>
  <c r="C7" i="3"/>
  <c r="C48" i="3"/>
  <c r="C4" i="3"/>
  <c r="C63" i="3"/>
  <c r="D122" i="3"/>
  <c r="D108" i="3"/>
  <c r="D91" i="3"/>
  <c r="D81" i="3"/>
  <c r="D4" i="3"/>
  <c r="D32" i="3"/>
  <c r="E99" i="3"/>
  <c r="E82" i="3"/>
  <c r="F118" i="3"/>
  <c r="F107" i="3"/>
  <c r="F17" i="3"/>
  <c r="F60" i="3"/>
  <c r="F57" i="3"/>
  <c r="G118" i="3"/>
  <c r="G51" i="3"/>
  <c r="G75" i="3"/>
  <c r="H109" i="3"/>
  <c r="H41" i="3"/>
  <c r="H46" i="3"/>
  <c r="I17" i="3"/>
  <c r="I63" i="3"/>
  <c r="K47" i="3"/>
  <c r="M81" i="3"/>
  <c r="R41" i="3"/>
  <c r="H79" i="3"/>
  <c r="H61" i="3"/>
  <c r="I33" i="3"/>
  <c r="J76" i="3"/>
  <c r="K38" i="3"/>
  <c r="M28" i="3"/>
  <c r="U67" i="3"/>
  <c r="T67" i="3"/>
  <c r="V67" i="3"/>
  <c r="R67" i="3"/>
  <c r="O67" i="3"/>
  <c r="S67" i="3"/>
  <c r="Q67" i="3"/>
  <c r="N67" i="3"/>
  <c r="I67" i="3"/>
  <c r="U74" i="3"/>
  <c r="T74" i="3"/>
  <c r="V74" i="3"/>
  <c r="R74" i="3"/>
  <c r="O74" i="3"/>
  <c r="Q74" i="3"/>
  <c r="S74" i="3"/>
  <c r="M74" i="3"/>
  <c r="P74" i="3"/>
  <c r="N74" i="3"/>
  <c r="I74" i="3"/>
  <c r="U80" i="3"/>
  <c r="T80" i="3"/>
  <c r="V80" i="3"/>
  <c r="R80" i="3"/>
  <c r="O80" i="3"/>
  <c r="Q80" i="3"/>
  <c r="N80" i="3"/>
  <c r="I80" i="3"/>
  <c r="U38" i="3"/>
  <c r="T38" i="3"/>
  <c r="V38" i="3"/>
  <c r="R38" i="3"/>
  <c r="S38" i="3"/>
  <c r="O38" i="3"/>
  <c r="Q38" i="3"/>
  <c r="P38" i="3"/>
  <c r="N38" i="3"/>
  <c r="I38" i="3"/>
  <c r="U43" i="3"/>
  <c r="T43" i="3"/>
  <c r="V43" i="3"/>
  <c r="R43" i="3"/>
  <c r="O43" i="3"/>
  <c r="Q43" i="3"/>
  <c r="S43" i="3"/>
  <c r="N43" i="3"/>
  <c r="M43" i="3"/>
  <c r="I43" i="3"/>
  <c r="U61" i="3"/>
  <c r="T61" i="3"/>
  <c r="V61" i="3"/>
  <c r="S61" i="3"/>
  <c r="R61" i="3"/>
  <c r="O61" i="3"/>
  <c r="Q61" i="3"/>
  <c r="P61" i="3"/>
  <c r="M61" i="3"/>
  <c r="N61" i="3"/>
  <c r="I61" i="3"/>
  <c r="U26" i="3"/>
  <c r="T26" i="3"/>
  <c r="V26" i="3"/>
  <c r="R26" i="3"/>
  <c r="M26" i="3"/>
  <c r="O26" i="3"/>
  <c r="S26" i="3"/>
  <c r="Q26" i="3"/>
  <c r="N26" i="3"/>
  <c r="H26" i="3"/>
  <c r="I26" i="3"/>
  <c r="U6" i="3"/>
  <c r="T6" i="3"/>
  <c r="V6" i="3"/>
  <c r="S6" i="3"/>
  <c r="R6" i="3"/>
  <c r="M6" i="3"/>
  <c r="O6" i="3"/>
  <c r="Q6" i="3"/>
  <c r="H6" i="3"/>
  <c r="P6" i="3"/>
  <c r="L6" i="3"/>
  <c r="N6" i="3"/>
  <c r="I6" i="3"/>
  <c r="U5" i="3"/>
  <c r="R5" i="3"/>
  <c r="T5" i="3"/>
  <c r="V5" i="3"/>
  <c r="M5" i="3"/>
  <c r="O5" i="3"/>
  <c r="S5" i="3"/>
  <c r="Q5" i="3"/>
  <c r="N5" i="3"/>
  <c r="H5" i="3"/>
  <c r="L5" i="3"/>
  <c r="I5" i="3"/>
  <c r="I79" i="3"/>
  <c r="J67" i="3"/>
  <c r="J79" i="3"/>
  <c r="J2" i="3"/>
  <c r="J28" i="3"/>
  <c r="K5" i="3"/>
  <c r="L67" i="3"/>
  <c r="L86" i="3"/>
  <c r="L61" i="3"/>
  <c r="M67" i="3"/>
  <c r="Q86" i="3"/>
  <c r="E67" i="3"/>
  <c r="E74" i="3"/>
  <c r="E80" i="3"/>
  <c r="E38" i="3"/>
  <c r="E43" i="3"/>
  <c r="E61" i="3"/>
  <c r="E26" i="3"/>
  <c r="E6" i="3"/>
  <c r="E5" i="3"/>
  <c r="H67" i="3"/>
  <c r="H28" i="3"/>
  <c r="I68" i="3"/>
  <c r="L38" i="3"/>
  <c r="L2" i="3"/>
  <c r="P67" i="3"/>
  <c r="S80" i="3"/>
  <c r="D68" i="3"/>
  <c r="D76" i="3"/>
  <c r="D86" i="3"/>
  <c r="D79" i="3"/>
  <c r="D20" i="3"/>
  <c r="D2" i="3"/>
  <c r="D28" i="3"/>
  <c r="K43" i="3"/>
  <c r="H38" i="3"/>
  <c r="K67" i="3"/>
  <c r="K80" i="3"/>
  <c r="L74" i="3"/>
  <c r="P80" i="3"/>
  <c r="V68" i="3"/>
  <c r="T68" i="3"/>
  <c r="N68" i="3"/>
  <c r="P68" i="3"/>
  <c r="R68" i="3"/>
  <c r="S68" i="3"/>
  <c r="U68" i="3"/>
  <c r="M68" i="3"/>
  <c r="K68" i="3"/>
  <c r="Q68" i="3"/>
  <c r="O68" i="3"/>
  <c r="V76" i="3"/>
  <c r="S76" i="3"/>
  <c r="N76" i="3"/>
  <c r="P76" i="3"/>
  <c r="U76" i="3"/>
  <c r="T76" i="3"/>
  <c r="R76" i="3"/>
  <c r="O76" i="3"/>
  <c r="Q76" i="3"/>
  <c r="K76" i="3"/>
  <c r="M76" i="3"/>
  <c r="T86" i="3"/>
  <c r="V86" i="3"/>
  <c r="U86" i="3"/>
  <c r="N86" i="3"/>
  <c r="P86" i="3"/>
  <c r="S86" i="3"/>
  <c r="R86" i="3"/>
  <c r="M86" i="3"/>
  <c r="K86" i="3"/>
  <c r="O86" i="3"/>
  <c r="T79" i="3"/>
  <c r="V79" i="3"/>
  <c r="N79" i="3"/>
  <c r="P79" i="3"/>
  <c r="R79" i="3"/>
  <c r="S79" i="3"/>
  <c r="U79" i="3"/>
  <c r="O79" i="3"/>
  <c r="M79" i="3"/>
  <c r="K79" i="3"/>
  <c r="Q79" i="3"/>
  <c r="T20" i="3"/>
  <c r="V20" i="3"/>
  <c r="S20" i="3"/>
  <c r="N20" i="3"/>
  <c r="P20" i="3"/>
  <c r="U20" i="3"/>
  <c r="R20" i="3"/>
  <c r="Q20" i="3"/>
  <c r="K20" i="3"/>
  <c r="O20" i="3"/>
  <c r="M20" i="3"/>
  <c r="T2" i="3"/>
  <c r="V2" i="3"/>
  <c r="U2" i="3"/>
  <c r="N2" i="3"/>
  <c r="P2" i="3"/>
  <c r="R2" i="3"/>
  <c r="S2" i="3"/>
  <c r="M2" i="3"/>
  <c r="O2" i="3"/>
  <c r="K2" i="3"/>
  <c r="T33" i="3"/>
  <c r="V33" i="3"/>
  <c r="U33" i="3"/>
  <c r="S33" i="3"/>
  <c r="N33" i="3"/>
  <c r="P33" i="3"/>
  <c r="R33" i="3"/>
  <c r="L33" i="3"/>
  <c r="K33" i="3"/>
  <c r="Q33" i="3"/>
  <c r="M33" i="3"/>
  <c r="O33" i="3"/>
  <c r="T28" i="3"/>
  <c r="V28" i="3"/>
  <c r="N28" i="3"/>
  <c r="P28" i="3"/>
  <c r="S28" i="3"/>
  <c r="R28" i="3"/>
  <c r="Q28" i="3"/>
  <c r="O28" i="3"/>
  <c r="L28" i="3"/>
  <c r="K28" i="3"/>
  <c r="J86" i="3"/>
  <c r="J20" i="3"/>
  <c r="J33" i="3"/>
  <c r="L26" i="3"/>
  <c r="J74" i="3"/>
  <c r="K6" i="3"/>
  <c r="L76" i="3"/>
  <c r="M80" i="3"/>
  <c r="P43" i="3"/>
  <c r="U28" i="3"/>
  <c r="AR53" i="2"/>
  <c r="AS664" i="2"/>
  <c r="AS231" i="2"/>
  <c r="AT680" i="2"/>
  <c r="AT671" i="2"/>
  <c r="AU680" i="2"/>
  <c r="AU671" i="2"/>
  <c r="AU179" i="2"/>
  <c r="AU634" i="2"/>
  <c r="AU271" i="2"/>
  <c r="AT634" i="2"/>
  <c r="AT273" i="2"/>
  <c r="AS359" i="2"/>
  <c r="AT271" i="2"/>
  <c r="AT465" i="2"/>
  <c r="AS601" i="2"/>
  <c r="AT179" i="2"/>
  <c r="AS94" i="2"/>
  <c r="AS91" i="2"/>
  <c r="AR205" i="2"/>
  <c r="AR501" i="2"/>
  <c r="AS657" i="2"/>
  <c r="AS568" i="2"/>
  <c r="AS333" i="2"/>
  <c r="AS338" i="2"/>
  <c r="AS227" i="2"/>
  <c r="AS208" i="2"/>
  <c r="AT92" i="2"/>
  <c r="AT647" i="2"/>
  <c r="AT50" i="2"/>
  <c r="AT389" i="2"/>
  <c r="AT512" i="2"/>
  <c r="AT492" i="2"/>
  <c r="AR217" i="2"/>
  <c r="AR76" i="2"/>
  <c r="AU551" i="2"/>
  <c r="AU159" i="2"/>
  <c r="AS518" i="2"/>
  <c r="AS461" i="2"/>
  <c r="AS658" i="2"/>
  <c r="AS696" i="2"/>
  <c r="AS619" i="2"/>
  <c r="AS686" i="2"/>
  <c r="AS442" i="2"/>
  <c r="AS295" i="2"/>
  <c r="AS678" i="2"/>
  <c r="AS737" i="2"/>
  <c r="AS611" i="2"/>
  <c r="AS609" i="2"/>
  <c r="AS210" i="2"/>
  <c r="AS520" i="2"/>
  <c r="AS81" i="2"/>
  <c r="AS343" i="2"/>
  <c r="AS462" i="2"/>
  <c r="AS736" i="2"/>
  <c r="AS482" i="2"/>
  <c r="AS303" i="2"/>
  <c r="AS719" i="2"/>
  <c r="AS724" i="2"/>
  <c r="AS507" i="2"/>
  <c r="AS293" i="2"/>
  <c r="AS457" i="2"/>
  <c r="AS445" i="2"/>
  <c r="AS6" i="2"/>
  <c r="AS381" i="2"/>
  <c r="AS229" i="2"/>
  <c r="AS260" i="2"/>
  <c r="AS689" i="2"/>
  <c r="AS656" i="2"/>
  <c r="AS599" i="2"/>
  <c r="AS326" i="2"/>
  <c r="AS548" i="2"/>
  <c r="AS732" i="2"/>
  <c r="AS263" i="2"/>
  <c r="AS576" i="2"/>
  <c r="AS703" i="2"/>
  <c r="AS140" i="2"/>
  <c r="AS256" i="2"/>
  <c r="AS577" i="2"/>
  <c r="AS649" i="2"/>
  <c r="AS613" i="2"/>
  <c r="AS472" i="2"/>
  <c r="AS321" i="2"/>
  <c r="AS80" i="2"/>
  <c r="AS464" i="2"/>
  <c r="AS383" i="2"/>
  <c r="AS254" i="2"/>
  <c r="AS698" i="2"/>
  <c r="AS636" i="2"/>
  <c r="AS168" i="2"/>
  <c r="AS282" i="2"/>
  <c r="AS233" i="2"/>
  <c r="AS33" i="2"/>
  <c r="AS12" i="2"/>
  <c r="AS203" i="2"/>
  <c r="AS46" i="2"/>
  <c r="AS37" i="2"/>
  <c r="AS180" i="2"/>
  <c r="AS84" i="2"/>
  <c r="AS402" i="2"/>
  <c r="AS368" i="2"/>
  <c r="AS195" i="2"/>
  <c r="AS681" i="2"/>
  <c r="AS212" i="2"/>
  <c r="AS559" i="2"/>
  <c r="AS261" i="2"/>
  <c r="AS486" i="2"/>
  <c r="AS391" i="2"/>
  <c r="AS120" i="2"/>
  <c r="AS102" i="2"/>
  <c r="AS258" i="2"/>
  <c r="AS608" i="2"/>
  <c r="AS460" i="2"/>
  <c r="AS354" i="2"/>
  <c r="AS372" i="2"/>
  <c r="AS148" i="2"/>
  <c r="AS716" i="2"/>
  <c r="AS699" i="2"/>
  <c r="AS405" i="2"/>
  <c r="AT648" i="2"/>
  <c r="AT653" i="2"/>
  <c r="AT324" i="2"/>
  <c r="AT90" i="2"/>
  <c r="AT593" i="2"/>
  <c r="AT243" i="2"/>
  <c r="AR116" i="2"/>
  <c r="AU92" i="2"/>
  <c r="AU132" i="2"/>
  <c r="AU95" i="2"/>
  <c r="AS503" i="2"/>
  <c r="AS594" i="2"/>
  <c r="AS25" i="2"/>
  <c r="AS430" i="2"/>
  <c r="AS207" i="2"/>
  <c r="AS688" i="2"/>
  <c r="AS659" i="2"/>
  <c r="AS352" i="2"/>
  <c r="AT718" i="2"/>
  <c r="AT269" i="2"/>
  <c r="AT380" i="2"/>
  <c r="AT650" i="2"/>
  <c r="AT160" i="2"/>
  <c r="AT154" i="2"/>
  <c r="AT86" i="2"/>
  <c r="AT408" i="2"/>
  <c r="AT297" i="2"/>
  <c r="AR77" i="2"/>
  <c r="AR88" i="2"/>
  <c r="AR493" i="2"/>
  <c r="AR361" i="2"/>
  <c r="AU490" i="2"/>
  <c r="AU632" i="2"/>
  <c r="AU380" i="2"/>
  <c r="AU241" i="2"/>
  <c r="AU178" i="2"/>
  <c r="AU216" i="2"/>
  <c r="AU415" i="2"/>
  <c r="AU234" i="2"/>
  <c r="AU408" i="2"/>
  <c r="AS285" i="2"/>
  <c r="AS469" i="2"/>
  <c r="AS159" i="2"/>
  <c r="AS133" i="2"/>
  <c r="AS345" i="2"/>
  <c r="AS532" i="2"/>
  <c r="AS150" i="2"/>
  <c r="AS257" i="2"/>
  <c r="AT637" i="2"/>
  <c r="AT454" i="2"/>
  <c r="AT646" i="2"/>
  <c r="AT717" i="2"/>
  <c r="AT537" i="2"/>
  <c r="AT73" i="2"/>
  <c r="AT181" i="2"/>
  <c r="AT738" i="2"/>
  <c r="AT161" i="2"/>
  <c r="AT66" i="2"/>
  <c r="AT638" i="2"/>
  <c r="AT549" i="2"/>
  <c r="AT265" i="2"/>
  <c r="AT103" i="2"/>
  <c r="AT43" i="2"/>
  <c r="AT392" i="2"/>
  <c r="AT474" i="2"/>
  <c r="AT175" i="2"/>
  <c r="AT298" i="2"/>
  <c r="AT42" i="2"/>
  <c r="AT351" i="2"/>
  <c r="AT431" i="2"/>
  <c r="AT153" i="2"/>
  <c r="AT145" i="2"/>
  <c r="AT247" i="2"/>
  <c r="AS672" i="2"/>
  <c r="AS687" i="2"/>
  <c r="AS364" i="2"/>
  <c r="AS59" i="2"/>
  <c r="AS236" i="2"/>
  <c r="AS475" i="2"/>
  <c r="AT469" i="2"/>
  <c r="AT705" i="2"/>
  <c r="AT292" i="2"/>
  <c r="AT323" i="2"/>
  <c r="AT171" i="2"/>
  <c r="AT52" i="2"/>
  <c r="AR521" i="2"/>
  <c r="AR21" i="2"/>
  <c r="AR386" i="2"/>
  <c r="AU96" i="2"/>
  <c r="AT278" i="2"/>
  <c r="AT571" i="2"/>
  <c r="AT584" i="2"/>
  <c r="AT178" i="2"/>
  <c r="AT440" i="2"/>
  <c r="AT600" i="2"/>
  <c r="AT596" i="2"/>
  <c r="AU313" i="2"/>
  <c r="AS671" i="2"/>
  <c r="AS648" i="2"/>
  <c r="AS101" i="2"/>
  <c r="AS705" i="2"/>
  <c r="AS50" i="2"/>
  <c r="AS246" i="2"/>
  <c r="AS200" i="2"/>
  <c r="AS357" i="2"/>
  <c r="AS52" i="2"/>
  <c r="AS365" i="2"/>
  <c r="AS269" i="2"/>
  <c r="AS191" i="2"/>
  <c r="AS290" i="2"/>
  <c r="AS628" i="2"/>
  <c r="AS314" i="2"/>
  <c r="AS525" i="2"/>
  <c r="AS584" i="2"/>
  <c r="AS505" i="2"/>
  <c r="AS241" i="2"/>
  <c r="AS650" i="2"/>
  <c r="AS511" i="2"/>
  <c r="AS18" i="2"/>
  <c r="AS316" i="2"/>
  <c r="AS618" i="2"/>
  <c r="AS178" i="2"/>
  <c r="AS369" i="2"/>
  <c r="AS690" i="2"/>
  <c r="AS160" i="2"/>
  <c r="AS131" i="2"/>
  <c r="AS287" i="2"/>
  <c r="AS396" i="2"/>
  <c r="AS216" i="2"/>
  <c r="AS440" i="2"/>
  <c r="AS154" i="2"/>
  <c r="AS473" i="2"/>
  <c r="AS652" i="2"/>
  <c r="AS308" i="2"/>
  <c r="AS35" i="2"/>
  <c r="AS228" i="2"/>
  <c r="AS415" i="2"/>
  <c r="AS600" i="2"/>
  <c r="AS86" i="2"/>
  <c r="AS82" i="2"/>
  <c r="AS177" i="2"/>
  <c r="AS552" i="2"/>
  <c r="AS387" i="2"/>
  <c r="AS714" i="2"/>
  <c r="AS572" i="2"/>
  <c r="AS22" i="2"/>
  <c r="AS74" i="2"/>
  <c r="AS712" i="2"/>
  <c r="AT285" i="2"/>
  <c r="AT101" i="2"/>
  <c r="AT676" i="2"/>
  <c r="AT95" i="2"/>
  <c r="AT249" i="2"/>
  <c r="AT595" i="2"/>
  <c r="AR556" i="2"/>
  <c r="AR615" i="2"/>
  <c r="AR455" i="2"/>
  <c r="AR58" i="2"/>
  <c r="AU465" i="2"/>
  <c r="AU697" i="2"/>
  <c r="AU676" i="2"/>
  <c r="AS374" i="2"/>
  <c r="AS591" i="2"/>
  <c r="AS651" i="2"/>
  <c r="AS108" i="2"/>
  <c r="AS535" i="2"/>
  <c r="AS480" i="2"/>
  <c r="AS494" i="2"/>
  <c r="AT713" i="2"/>
  <c r="AT214" i="2"/>
  <c r="AT241" i="2"/>
  <c r="AT690" i="2"/>
  <c r="AT35" i="2"/>
  <c r="AT47" i="2"/>
  <c r="AT134" i="2"/>
  <c r="AR163" i="2"/>
  <c r="AR155" i="2"/>
  <c r="AU365" i="2"/>
  <c r="AU183" i="2"/>
  <c r="AU214" i="2"/>
  <c r="AU505" i="2"/>
  <c r="AU160" i="2"/>
  <c r="AU473" i="2"/>
  <c r="AU86" i="2"/>
  <c r="AU115" i="2"/>
  <c r="AS634" i="2"/>
  <c r="AS92" i="2"/>
  <c r="AS653" i="2"/>
  <c r="AS676" i="2"/>
  <c r="AS95" i="2"/>
  <c r="AS301" i="2"/>
  <c r="AS353" i="2"/>
  <c r="AS595" i="2"/>
  <c r="AS278" i="2"/>
  <c r="AS632" i="2"/>
  <c r="AS380" i="2"/>
  <c r="AS537" i="2"/>
  <c r="AS638" i="2"/>
  <c r="AS474" i="2"/>
  <c r="AS153" i="2"/>
  <c r="AS378" i="2"/>
  <c r="AS189" i="2"/>
  <c r="AS499" i="2"/>
  <c r="AS524" i="2"/>
  <c r="AS630" i="2"/>
  <c r="AS336" i="2"/>
  <c r="AS110" i="2"/>
  <c r="AT237" i="2"/>
  <c r="AT721" i="2"/>
  <c r="AT75" i="2"/>
  <c r="AS299" i="2"/>
  <c r="AS484" i="2"/>
  <c r="AS643" i="2"/>
  <c r="AS452" i="2"/>
  <c r="AS627" i="2"/>
  <c r="AS448" i="2"/>
  <c r="AT404" i="2"/>
  <c r="AT574" i="2"/>
  <c r="AT240" i="2"/>
  <c r="AT345" i="2"/>
  <c r="AT301" i="2"/>
  <c r="AT357" i="2"/>
  <c r="AR248" i="2"/>
  <c r="AR113" i="2"/>
  <c r="AR138" i="2"/>
  <c r="AR327" i="2"/>
  <c r="AR274" i="2"/>
  <c r="AU273" i="2"/>
  <c r="AU126" i="2"/>
  <c r="AS700" i="2"/>
  <c r="AS255" i="2"/>
  <c r="AS587" i="2"/>
  <c r="AS7" i="2"/>
  <c r="AS663" i="2"/>
  <c r="AS202" i="2"/>
  <c r="AS570" i="2"/>
  <c r="AS317" i="2"/>
  <c r="AS540" i="2"/>
  <c r="AT365" i="2"/>
  <c r="AT632" i="2"/>
  <c r="AT628" i="2"/>
  <c r="AT18" i="2"/>
  <c r="AT287" i="2"/>
  <c r="AT228" i="2"/>
  <c r="AT552" i="2"/>
  <c r="AT192" i="2"/>
  <c r="AU718" i="2"/>
  <c r="AU107" i="2"/>
  <c r="AU79" i="2"/>
  <c r="AU290" i="2"/>
  <c r="AU650" i="2"/>
  <c r="AU369" i="2"/>
  <c r="AU440" i="2"/>
  <c r="AU600" i="2"/>
  <c r="AU47" i="2"/>
  <c r="AU339" i="2"/>
  <c r="AU297" i="2"/>
  <c r="AS273" i="2"/>
  <c r="AS126" i="2"/>
  <c r="AS96" i="2"/>
  <c r="AS324" i="2"/>
  <c r="AS64" i="2"/>
  <c r="AS563" i="2"/>
  <c r="AS512" i="2"/>
  <c r="AS65" i="2"/>
  <c r="AS718" i="2"/>
  <c r="AS107" i="2"/>
  <c r="AS673" i="2"/>
  <c r="AS454" i="2"/>
  <c r="AS181" i="2"/>
  <c r="AS549" i="2"/>
  <c r="AS392" i="2"/>
  <c r="AS351" i="2"/>
  <c r="AS612" i="2"/>
  <c r="AS61" i="2"/>
  <c r="AS137" i="2"/>
  <c r="AS467" i="2"/>
  <c r="AS68" i="2"/>
  <c r="AS468" i="2"/>
  <c r="AS558" i="2"/>
  <c r="AS590" i="2"/>
  <c r="AS513" i="2"/>
  <c r="AS523" i="2"/>
  <c r="AS639" i="2"/>
  <c r="AS635" i="2"/>
  <c r="AS458" i="2"/>
  <c r="AS319" i="2"/>
  <c r="AS26" i="2"/>
  <c r="AS376" i="2"/>
  <c r="AS78" i="2"/>
  <c r="AS11" i="2"/>
  <c r="AS481" i="2"/>
  <c r="AS197" i="2"/>
  <c r="AS605" i="2"/>
  <c r="AS187" i="2"/>
  <c r="AS162" i="2"/>
  <c r="AS139" i="2"/>
  <c r="AS218" i="2"/>
  <c r="AS205" i="2"/>
  <c r="AS459" i="2"/>
  <c r="AS543" i="2"/>
  <c r="AS262" i="2"/>
  <c r="AS198" i="2"/>
  <c r="AS99" i="2"/>
  <c r="AS704" i="2"/>
  <c r="AS117" i="2"/>
  <c r="AT720" i="2"/>
  <c r="AT325" i="2"/>
  <c r="AT386" i="2"/>
  <c r="AT682" i="2"/>
  <c r="AR372" i="2"/>
  <c r="AR206" i="2"/>
  <c r="AR74" i="2"/>
  <c r="AS447" i="2"/>
  <c r="AS701" i="2"/>
  <c r="AS230" i="2"/>
  <c r="AS211" i="2"/>
  <c r="AS708" i="2"/>
  <c r="AS281" i="2"/>
  <c r="AT126" i="2"/>
  <c r="AT96" i="2"/>
  <c r="AT166" i="2"/>
  <c r="AT563" i="2"/>
  <c r="AT150" i="2"/>
  <c r="AT423" i="2"/>
  <c r="AU404" i="2"/>
  <c r="AU574" i="2"/>
  <c r="AS592" i="2"/>
  <c r="AS626" i="2"/>
  <c r="AS31" i="2"/>
  <c r="AS479" i="2"/>
  <c r="AS151" i="2"/>
  <c r="AS711" i="2"/>
  <c r="AS182" i="2"/>
  <c r="AS426" i="2"/>
  <c r="AS318" i="2"/>
  <c r="AT490" i="2"/>
  <c r="AT673" i="2"/>
  <c r="AT525" i="2"/>
  <c r="AT618" i="2"/>
  <c r="AT216" i="2"/>
  <c r="AT415" i="2"/>
  <c r="AT234" i="2"/>
  <c r="AT115" i="2"/>
  <c r="AR170" i="2"/>
  <c r="AR119" i="2"/>
  <c r="AR121" i="2"/>
  <c r="AU733" i="2"/>
  <c r="AU269" i="2"/>
  <c r="AU571" i="2"/>
  <c r="AU525" i="2"/>
  <c r="AU18" i="2"/>
  <c r="AU131" i="2"/>
  <c r="AU652" i="2"/>
  <c r="AU82" i="2"/>
  <c r="AU192" i="2"/>
  <c r="AS680" i="2"/>
  <c r="AS404" i="2"/>
  <c r="AS697" i="2"/>
  <c r="AS647" i="2"/>
  <c r="AS709" i="2"/>
  <c r="AS90" i="2"/>
  <c r="AS323" i="2"/>
  <c r="AS249" i="2"/>
  <c r="AS492" i="2"/>
  <c r="AS733" i="2"/>
  <c r="AS713" i="2"/>
  <c r="AS571" i="2"/>
  <c r="AS646" i="2"/>
  <c r="AS738" i="2"/>
  <c r="AS265" i="2"/>
  <c r="AS175" i="2"/>
  <c r="AS431" i="2"/>
  <c r="AS617" i="2"/>
  <c r="AS242" i="2"/>
  <c r="AS128" i="2"/>
  <c r="AS185" i="2"/>
  <c r="AS437" i="2"/>
  <c r="AS640" i="2"/>
  <c r="AS123" i="2"/>
  <c r="AS463" i="2"/>
  <c r="AS598" i="2"/>
  <c r="AS124" i="2"/>
  <c r="AS544" i="2"/>
  <c r="AS723" i="2"/>
  <c r="AS388" i="2"/>
  <c r="AS695" i="2"/>
  <c r="AS422" i="2"/>
  <c r="AS702" i="2"/>
  <c r="AS536" i="2"/>
  <c r="AS67" i="2"/>
  <c r="AS508" i="2"/>
  <c r="AS694" i="2"/>
  <c r="AS366" i="2"/>
  <c r="AS98" i="2"/>
  <c r="AS547" i="2"/>
  <c r="AS28" i="2"/>
  <c r="AS164" i="2"/>
  <c r="AS38" i="2"/>
  <c r="AS371" i="2"/>
  <c r="AS75" i="2"/>
  <c r="AS235" i="2"/>
  <c r="AS450" i="2"/>
  <c r="AS363" i="2"/>
  <c r="AT349" i="2"/>
  <c r="AS497" i="2"/>
  <c r="AS580" i="2"/>
  <c r="AS15" i="2"/>
  <c r="AS239" i="2"/>
  <c r="AS425" i="2"/>
  <c r="AS296" i="2"/>
  <c r="AT250" i="2"/>
  <c r="AT132" i="2"/>
  <c r="AT709" i="2"/>
  <c r="AT246" i="2"/>
  <c r="AT200" i="2"/>
  <c r="AT257" i="2"/>
  <c r="AU648" i="2"/>
  <c r="AU653" i="2"/>
  <c r="AS276" i="2"/>
  <c r="AS528" i="2"/>
  <c r="AS193" i="2"/>
  <c r="AS502" i="2"/>
  <c r="AS10" i="2"/>
  <c r="AS19" i="2"/>
  <c r="AS32" i="2"/>
  <c r="AS683" i="2"/>
  <c r="AS644" i="2"/>
  <c r="AT602" i="2"/>
  <c r="AT79" i="2"/>
  <c r="AT314" i="2"/>
  <c r="AT316" i="2"/>
  <c r="AT396" i="2"/>
  <c r="AT308" i="2"/>
  <c r="AT387" i="2"/>
  <c r="AT313" i="2"/>
  <c r="AR309" i="2"/>
  <c r="AR13" i="2"/>
  <c r="AU602" i="2"/>
  <c r="AU673" i="2"/>
  <c r="AU628" i="2"/>
  <c r="AU511" i="2"/>
  <c r="AU690" i="2"/>
  <c r="AU154" i="2"/>
  <c r="AU228" i="2"/>
  <c r="AU387" i="2"/>
  <c r="AU596" i="2"/>
  <c r="AS465" i="2"/>
  <c r="AS551" i="2"/>
  <c r="AS132" i="2"/>
  <c r="AS240" i="2"/>
  <c r="AS292" i="2"/>
  <c r="AS389" i="2"/>
  <c r="AR389" i="2"/>
  <c r="AS554" i="2"/>
  <c r="AS243" i="2"/>
  <c r="AS397" i="2"/>
  <c r="AS490" i="2"/>
  <c r="AS79" i="2"/>
  <c r="AS637" i="2"/>
  <c r="AS73" i="2"/>
  <c r="AS66" i="2"/>
  <c r="AS43" i="2"/>
  <c r="AS42" i="2"/>
  <c r="AS247" i="2"/>
  <c r="AS735" i="2"/>
  <c r="AS557" i="2"/>
  <c r="AS491" i="2"/>
  <c r="AS495" i="2"/>
  <c r="AS533" i="2"/>
  <c r="AS222" i="2"/>
  <c r="AS679" i="2"/>
  <c r="AS665" i="2"/>
  <c r="AS253" i="2"/>
  <c r="AS565" i="2"/>
  <c r="AS421" i="2"/>
  <c r="AS487" i="2"/>
  <c r="AS726" i="2"/>
  <c r="AS251" i="2"/>
  <c r="AS252" i="2"/>
  <c r="AS443" i="2"/>
  <c r="AS237" i="2"/>
  <c r="AS670" i="2"/>
  <c r="AS569" i="2"/>
  <c r="AS603" i="2"/>
  <c r="AS329" i="2"/>
  <c r="AS504" i="2"/>
  <c r="AS660" i="2"/>
  <c r="AS562" i="2"/>
  <c r="AS588" i="2"/>
  <c r="AS710" i="2"/>
  <c r="AS530" i="2"/>
  <c r="AS674" i="2"/>
  <c r="AS217" i="2"/>
  <c r="AS320" i="2"/>
  <c r="AR249" i="2"/>
  <c r="AR66" i="2"/>
  <c r="AS424" i="2"/>
  <c r="AS341" i="2"/>
  <c r="AS111" i="2"/>
  <c r="AS633" i="2"/>
  <c r="AS625" i="2"/>
  <c r="AS135" i="2"/>
  <c r="AT551" i="2"/>
  <c r="AT159" i="2"/>
  <c r="AT133" i="2"/>
  <c r="AT734" i="2"/>
  <c r="AT554" i="2"/>
  <c r="AT65" i="2"/>
  <c r="AU250" i="2"/>
  <c r="AU469" i="2"/>
  <c r="AU647" i="2"/>
  <c r="AS375" i="2"/>
  <c r="AS515" i="2"/>
  <c r="AS642" i="2"/>
  <c r="AS45" i="2"/>
  <c r="AS62" i="2"/>
  <c r="AS420" i="2"/>
  <c r="AS280" i="2"/>
  <c r="AS360" i="2"/>
  <c r="AT733" i="2"/>
  <c r="AT183" i="2"/>
  <c r="AT290" i="2"/>
  <c r="AT511" i="2"/>
  <c r="AT131" i="2"/>
  <c r="AT652" i="2"/>
  <c r="AT82" i="2"/>
  <c r="AT339" i="2"/>
  <c r="AR112" i="2"/>
  <c r="AR36" i="2"/>
  <c r="AR349" i="2"/>
  <c r="AU278" i="2"/>
  <c r="AU314" i="2"/>
  <c r="AU316" i="2"/>
  <c r="AU287" i="2"/>
  <c r="AU308" i="2"/>
  <c r="AU552" i="2"/>
  <c r="AU40" i="2"/>
  <c r="AS179" i="2"/>
  <c r="AS250" i="2"/>
  <c r="AS574" i="2"/>
  <c r="AS337" i="2"/>
  <c r="AS166" i="2"/>
  <c r="AS734" i="2"/>
  <c r="AS593" i="2"/>
  <c r="AS171" i="2"/>
  <c r="AS423" i="2"/>
  <c r="AS602" i="2"/>
  <c r="AS183" i="2"/>
  <c r="AS214" i="2"/>
  <c r="AS717" i="2"/>
  <c r="AS161" i="2"/>
  <c r="AS103" i="2"/>
  <c r="AS298" i="2"/>
  <c r="AS145" i="2"/>
  <c r="AS522" i="2"/>
  <c r="AS685" i="2"/>
  <c r="AS54" i="2"/>
  <c r="AS355" i="2"/>
  <c r="AS221" i="2"/>
  <c r="AS382" i="2"/>
  <c r="AS312" i="2"/>
  <c r="AS641" i="2"/>
  <c r="AS141" i="2"/>
  <c r="AS706" i="2"/>
  <c r="AS691" i="2"/>
  <c r="AS41" i="2"/>
  <c r="AS266" i="2"/>
  <c r="AS156" i="2"/>
  <c r="AS721" i="2"/>
  <c r="AS624" i="2"/>
  <c r="AS729" i="2"/>
  <c r="AS477" i="2"/>
  <c r="AS669" i="2"/>
  <c r="AS370" i="2"/>
  <c r="AS77" i="2"/>
  <c r="AS707" i="2"/>
  <c r="AS560" i="2"/>
  <c r="AS106" i="2"/>
  <c r="AS310" i="2"/>
  <c r="AS206" i="2"/>
  <c r="AS335" i="2"/>
  <c r="AS288" i="2"/>
  <c r="AS728" i="2"/>
  <c r="AT697" i="2"/>
  <c r="AT337" i="2"/>
  <c r="AT64" i="2"/>
  <c r="AT532" i="2"/>
  <c r="AT353" i="2"/>
  <c r="AT397" i="2"/>
  <c r="AR284" i="2"/>
  <c r="AR165" i="2"/>
  <c r="AR8" i="2"/>
  <c r="AR56" i="2"/>
  <c r="AR403" i="2"/>
  <c r="AR44" i="2"/>
  <c r="AR279" i="2"/>
  <c r="AR16" i="2"/>
  <c r="AR63" i="2"/>
  <c r="AR167" i="2"/>
  <c r="AU285" i="2"/>
  <c r="AU101" i="2"/>
  <c r="AS275" i="2"/>
  <c r="AS158" i="2"/>
  <c r="AS304" i="2"/>
  <c r="AS401" i="2"/>
  <c r="AS517" i="2"/>
  <c r="AS606" i="2"/>
  <c r="AS24" i="2"/>
  <c r="AS645" i="2"/>
  <c r="AT107" i="2"/>
  <c r="AT191" i="2"/>
  <c r="AT505" i="2"/>
  <c r="AT369" i="2"/>
  <c r="AT473" i="2"/>
  <c r="AT177" i="2"/>
  <c r="AT40" i="2"/>
  <c r="AR106" i="2"/>
  <c r="AR190" i="2"/>
  <c r="AR407" i="2"/>
  <c r="AR534" i="2"/>
  <c r="AR385" i="2"/>
  <c r="AU713" i="2"/>
  <c r="AU191" i="2"/>
  <c r="AU584" i="2"/>
  <c r="AU618" i="2"/>
  <c r="AU396" i="2"/>
  <c r="AU35" i="2"/>
  <c r="AU177" i="2"/>
  <c r="AU134" i="2"/>
  <c r="AS271" i="2"/>
  <c r="AS731" i="2"/>
  <c r="AS667" i="2"/>
  <c r="AS527" i="2"/>
  <c r="AS305" i="2"/>
  <c r="AS224" i="2"/>
  <c r="AS631" i="2"/>
  <c r="AS356" i="2"/>
  <c r="AS238" i="2"/>
  <c r="AS294" i="2"/>
  <c r="AS268" i="2"/>
  <c r="AS85" i="2"/>
  <c r="AS379" i="2"/>
  <c r="AS330" i="2"/>
  <c r="AS607" i="2"/>
  <c r="AS83" i="2"/>
  <c r="AS311" i="2"/>
  <c r="AS259" i="2"/>
  <c r="AS51" i="2"/>
  <c r="AS498" i="2"/>
  <c r="AS727" i="2"/>
  <c r="AS585" i="2"/>
  <c r="AS629" i="2"/>
  <c r="AS575" i="2"/>
  <c r="AS199" i="2"/>
  <c r="AS429" i="2"/>
  <c r="AS105" i="2"/>
  <c r="AS623" i="2"/>
  <c r="AS39" i="2"/>
  <c r="AS136" i="2"/>
  <c r="AS72" i="2"/>
  <c r="AS267" i="2"/>
  <c r="AS604" i="2"/>
  <c r="AS342" i="2"/>
  <c r="AS225" i="2"/>
  <c r="AS610" i="2"/>
  <c r="AS226" i="2"/>
  <c r="AS456" i="2"/>
  <c r="AS538" i="2"/>
  <c r="AS130" i="2"/>
  <c r="AS87" i="2"/>
  <c r="AR68" i="2"/>
  <c r="AR221" i="2"/>
  <c r="AR145" i="2"/>
  <c r="AS501" i="2"/>
  <c r="AT612" i="2"/>
  <c r="AT617" i="2"/>
  <c r="AT378" i="2"/>
  <c r="AT522" i="2"/>
  <c r="AT735" i="2"/>
  <c r="AT61" i="2"/>
  <c r="AT242" i="2"/>
  <c r="AT189" i="2"/>
  <c r="AT685" i="2"/>
  <c r="AT557" i="2"/>
  <c r="AT137" i="2"/>
  <c r="AT128" i="2"/>
  <c r="AT54" i="2"/>
  <c r="AT499" i="2"/>
  <c r="AT491" i="2"/>
  <c r="AT467" i="2"/>
  <c r="AT185" i="2"/>
  <c r="AT355" i="2"/>
  <c r="AT524" i="2"/>
  <c r="AT495" i="2"/>
  <c r="AT68" i="2"/>
  <c r="AT437" i="2"/>
  <c r="AT221" i="2"/>
  <c r="AT533" i="2"/>
  <c r="AT468" i="2"/>
  <c r="AT630" i="2"/>
  <c r="AT640" i="2"/>
  <c r="AT382" i="2"/>
  <c r="AT222" i="2"/>
  <c r="AT558" i="2"/>
  <c r="AT123" i="2"/>
  <c r="AT336" i="2"/>
  <c r="AT312" i="2"/>
  <c r="AT679" i="2"/>
  <c r="AT590" i="2"/>
  <c r="AT463" i="2"/>
  <c r="AT110" i="2"/>
  <c r="AR224" i="2"/>
  <c r="AR356" i="2"/>
  <c r="AR238" i="2"/>
  <c r="AR294" i="2"/>
  <c r="AR268" i="2"/>
  <c r="AR330" i="2"/>
  <c r="AR83" i="2"/>
  <c r="AR51" i="2"/>
  <c r="AR105" i="2"/>
  <c r="AR94" i="2"/>
  <c r="AR39" i="2"/>
  <c r="AR72" i="2"/>
  <c r="AR225" i="2"/>
  <c r="AR226" i="2"/>
  <c r="AR456" i="2"/>
  <c r="AR538" i="2"/>
  <c r="AR87" i="2"/>
  <c r="AR57" i="2"/>
  <c r="AR29" i="2"/>
  <c r="AR17" i="2"/>
  <c r="AR509" i="2"/>
  <c r="AR201" i="2"/>
  <c r="AU637" i="2"/>
  <c r="AU454" i="2"/>
  <c r="AU646" i="2"/>
  <c r="AU717" i="2"/>
  <c r="AU537" i="2"/>
  <c r="AU73" i="2"/>
  <c r="AU181" i="2"/>
  <c r="AU738" i="2"/>
  <c r="AU161" i="2"/>
  <c r="AU66" i="2"/>
  <c r="AU638" i="2"/>
  <c r="AU549" i="2"/>
  <c r="AU265" i="2"/>
  <c r="AU103" i="2"/>
  <c r="AU43" i="2"/>
  <c r="AU392" i="2"/>
  <c r="AU474" i="2"/>
  <c r="AU175" i="2"/>
  <c r="AU298" i="2"/>
  <c r="AU42" i="2"/>
  <c r="AU557" i="2"/>
  <c r="AS234" i="2"/>
  <c r="AS47" i="2"/>
  <c r="AS408" i="2"/>
  <c r="AS339" i="2"/>
  <c r="AS192" i="2"/>
  <c r="AS313" i="2"/>
  <c r="AS115" i="2"/>
  <c r="AS40" i="2"/>
  <c r="AS134" i="2"/>
  <c r="AS596" i="2"/>
  <c r="AS297" i="2"/>
  <c r="AT641" i="2"/>
  <c r="AT665" i="2"/>
  <c r="AT513" i="2"/>
  <c r="AT598" i="2"/>
  <c r="AT253" i="2"/>
  <c r="AT141" i="2"/>
  <c r="AT523" i="2"/>
  <c r="AT124" i="2"/>
  <c r="AT565" i="2"/>
  <c r="AT706" i="2"/>
  <c r="AT639" i="2"/>
  <c r="AT544" i="2"/>
  <c r="AT421" i="2"/>
  <c r="AT635" i="2"/>
  <c r="AT723" i="2"/>
  <c r="AT487" i="2"/>
  <c r="AT458" i="2"/>
  <c r="AT388" i="2"/>
  <c r="AT319" i="2"/>
  <c r="AT26" i="2"/>
  <c r="AT376" i="2"/>
  <c r="AT78" i="2"/>
  <c r="AT11" i="2"/>
  <c r="AT481" i="2"/>
  <c r="AT197" i="2"/>
  <c r="AT605" i="2"/>
  <c r="AT187" i="2"/>
  <c r="AT162" i="2"/>
  <c r="AT139" i="2"/>
  <c r="AT218" i="2"/>
  <c r="AT205" i="2"/>
  <c r="AT459" i="2"/>
  <c r="AT543" i="2"/>
  <c r="AT262" i="2"/>
  <c r="AT198" i="2"/>
  <c r="AT99" i="2"/>
  <c r="AT188" i="2"/>
  <c r="AT143" i="2"/>
  <c r="AT489" i="2"/>
  <c r="AT412" i="2"/>
  <c r="AT332" i="2"/>
  <c r="AT347" i="2"/>
  <c r="AT147" i="2"/>
  <c r="AT213" i="2"/>
  <c r="AT439" i="2"/>
  <c r="AT704" i="2"/>
  <c r="AT622" i="2"/>
  <c r="AT516" i="2"/>
  <c r="AT441" i="2"/>
  <c r="AT581" i="2"/>
  <c r="AT377" i="2"/>
  <c r="AT344" i="2"/>
  <c r="AT53" i="2"/>
  <c r="AT117" i="2"/>
  <c r="AT172" i="2"/>
  <c r="AT362" i="2"/>
  <c r="AT264" i="2"/>
  <c r="AT414" i="2"/>
  <c r="AT272" i="2"/>
  <c r="AT286" i="2"/>
  <c r="AT144" i="2"/>
  <c r="AT501" i="2"/>
  <c r="AR619" i="2"/>
  <c r="AR293" i="2"/>
  <c r="AR6" i="2"/>
  <c r="AR260" i="2"/>
  <c r="AR27" i="2"/>
  <c r="AR2" i="2"/>
  <c r="AR122" i="2"/>
  <c r="AR23" i="2"/>
  <c r="AR109" i="2"/>
  <c r="AR30" i="2"/>
  <c r="AR97" i="2"/>
  <c r="AR196" i="2"/>
  <c r="AR394" i="2"/>
  <c r="AR89" i="2"/>
  <c r="AU641" i="2"/>
  <c r="AU665" i="2"/>
  <c r="AU513" i="2"/>
  <c r="AU598" i="2"/>
  <c r="AU253" i="2"/>
  <c r="AU141" i="2"/>
  <c r="AU523" i="2"/>
  <c r="AU124" i="2"/>
  <c r="AU565" i="2"/>
  <c r="AU706" i="2"/>
  <c r="AU639" i="2"/>
  <c r="AU544" i="2"/>
  <c r="AU421" i="2"/>
  <c r="AU635" i="2"/>
  <c r="AU723" i="2"/>
  <c r="AU487" i="2"/>
  <c r="AU458" i="2"/>
  <c r="AU388" i="2"/>
  <c r="AU319" i="2"/>
  <c r="AU26" i="2"/>
  <c r="AU376" i="2"/>
  <c r="AU78" i="2"/>
  <c r="AU11" i="2"/>
  <c r="AU481" i="2"/>
  <c r="AU197" i="2"/>
  <c r="AU605" i="2"/>
  <c r="AU187" i="2"/>
  <c r="AU162" i="2"/>
  <c r="AU139" i="2"/>
  <c r="AU218" i="2"/>
  <c r="AU205" i="2"/>
  <c r="AU459" i="2"/>
  <c r="AU543" i="2"/>
  <c r="AU262" i="2"/>
  <c r="AU198" i="2"/>
  <c r="AU99" i="2"/>
  <c r="AU188" i="2"/>
  <c r="AU143" i="2"/>
  <c r="AU489" i="2"/>
  <c r="AU412" i="2"/>
  <c r="AU332" i="2"/>
  <c r="AU347" i="2"/>
  <c r="AU147" i="2"/>
  <c r="AU213" i="2"/>
  <c r="AU439" i="2"/>
  <c r="AU704" i="2"/>
  <c r="AU622" i="2"/>
  <c r="AU516" i="2"/>
  <c r="AU441" i="2"/>
  <c r="AU581" i="2"/>
  <c r="AU377" i="2"/>
  <c r="AU344" i="2"/>
  <c r="AU53" i="2"/>
  <c r="AU117" i="2"/>
  <c r="AU172" i="2"/>
  <c r="AU362" i="2"/>
  <c r="AU264" i="2"/>
  <c r="AU414" i="2"/>
  <c r="AU272" i="2"/>
  <c r="AU286" i="2"/>
  <c r="AU144" i="2"/>
  <c r="AU501" i="2"/>
  <c r="AT726" i="2"/>
  <c r="AT695" i="2"/>
  <c r="AT251" i="2"/>
  <c r="AT422" i="2"/>
  <c r="AT252" i="2"/>
  <c r="AT702" i="2"/>
  <c r="AT443" i="2"/>
  <c r="AT536" i="2"/>
  <c r="AT691" i="2"/>
  <c r="AT67" i="2"/>
  <c r="AT41" i="2"/>
  <c r="AT670" i="2"/>
  <c r="AT508" i="2"/>
  <c r="AT266" i="2"/>
  <c r="AT569" i="2"/>
  <c r="AT694" i="2"/>
  <c r="AT603" i="2"/>
  <c r="AT156" i="2"/>
  <c r="AT366" i="2"/>
  <c r="AT329" i="2"/>
  <c r="AT98" i="2"/>
  <c r="AT504" i="2"/>
  <c r="AT624" i="2"/>
  <c r="AT547" i="2"/>
  <c r="AT660" i="2"/>
  <c r="AT28" i="2"/>
  <c r="AT562" i="2"/>
  <c r="AT164" i="2"/>
  <c r="AT588" i="2"/>
  <c r="AT38" i="2"/>
  <c r="AT371" i="2"/>
  <c r="AT235" i="2"/>
  <c r="AT450" i="2"/>
  <c r="AT363" i="2"/>
  <c r="AT3" i="2"/>
  <c r="AT390" i="2"/>
  <c r="AT55" i="2"/>
  <c r="AT48" i="2"/>
  <c r="AT417" i="2"/>
  <c r="AT5" i="2"/>
  <c r="AT146" i="2"/>
  <c r="AT654" i="2"/>
  <c r="AT328" i="2"/>
  <c r="AT409" i="2"/>
  <c r="AT541" i="2"/>
  <c r="AT730" i="2"/>
  <c r="AT413" i="2"/>
  <c r="AT157" i="2"/>
  <c r="AT564" i="2"/>
  <c r="AT453" i="2"/>
  <c r="AT346" i="2"/>
  <c r="AT49" i="2"/>
  <c r="AT186" i="2"/>
  <c r="AT488" i="2"/>
  <c r="AT500" i="2"/>
  <c r="AT149" i="2"/>
  <c r="AT555" i="2"/>
  <c r="AT661" i="2"/>
  <c r="AT526" i="2"/>
  <c r="AR326" i="2"/>
  <c r="AR321" i="2"/>
  <c r="AR168" i="2"/>
  <c r="AR233" i="2"/>
  <c r="AR33" i="2"/>
  <c r="AR203" i="2"/>
  <c r="AR37" i="2"/>
  <c r="AR180" i="2"/>
  <c r="AR212" i="2"/>
  <c r="AR261" i="2"/>
  <c r="AR358" i="2"/>
  <c r="AR4" i="2"/>
  <c r="AR169" i="2"/>
  <c r="AR118" i="2"/>
  <c r="AR34" i="2"/>
  <c r="AU726" i="2"/>
  <c r="AU695" i="2"/>
  <c r="AU251" i="2"/>
  <c r="AU422" i="2"/>
  <c r="AU252" i="2"/>
  <c r="AU702" i="2"/>
  <c r="AU443" i="2"/>
  <c r="AU536" i="2"/>
  <c r="AU691" i="2"/>
  <c r="AU237" i="2"/>
  <c r="AU67" i="2"/>
  <c r="AU41" i="2"/>
  <c r="AU670" i="2"/>
  <c r="AU508" i="2"/>
  <c r="AU266" i="2"/>
  <c r="AU569" i="2"/>
  <c r="AU694" i="2"/>
  <c r="AU603" i="2"/>
  <c r="AU156" i="2"/>
  <c r="AU366" i="2"/>
  <c r="AU329" i="2"/>
  <c r="AU721" i="2"/>
  <c r="AU98" i="2"/>
  <c r="AU504" i="2"/>
  <c r="AU624" i="2"/>
  <c r="AU547" i="2"/>
  <c r="AU660" i="2"/>
  <c r="AU28" i="2"/>
  <c r="AU562" i="2"/>
  <c r="AU164" i="2"/>
  <c r="AU588" i="2"/>
  <c r="AU38" i="2"/>
  <c r="AU371" i="2"/>
  <c r="AU75" i="2"/>
  <c r="AU235" i="2"/>
  <c r="AU450" i="2"/>
  <c r="AU363" i="2"/>
  <c r="AU3" i="2"/>
  <c r="AU390" i="2"/>
  <c r="AU55" i="2"/>
  <c r="AU48" i="2"/>
  <c r="AU417" i="2"/>
  <c r="AU5" i="2"/>
  <c r="AU146" i="2"/>
  <c r="AU654" i="2"/>
  <c r="AU328" i="2"/>
  <c r="AU409" i="2"/>
  <c r="AU541" i="2"/>
  <c r="AU730" i="2"/>
  <c r="AU413" i="2"/>
  <c r="AU157" i="2"/>
  <c r="AU564" i="2"/>
  <c r="AU453" i="2"/>
  <c r="AU346" i="2"/>
  <c r="AU49" i="2"/>
  <c r="AU186" i="2"/>
  <c r="AU488" i="2"/>
  <c r="AU500" i="2"/>
  <c r="AU149" i="2"/>
  <c r="AU555" i="2"/>
  <c r="AU661" i="2"/>
  <c r="AS188" i="2"/>
  <c r="AS143" i="2"/>
  <c r="AS489" i="2"/>
  <c r="AS412" i="2"/>
  <c r="AS332" i="2"/>
  <c r="AS347" i="2"/>
  <c r="AS147" i="2"/>
  <c r="AS213" i="2"/>
  <c r="AS439" i="2"/>
  <c r="AS622" i="2"/>
  <c r="AS516" i="2"/>
  <c r="AS441" i="2"/>
  <c r="AS581" i="2"/>
  <c r="AS377" i="2"/>
  <c r="AS344" i="2"/>
  <c r="AS53" i="2"/>
  <c r="AS172" i="2"/>
  <c r="AS362" i="2"/>
  <c r="AS264" i="2"/>
  <c r="AS414" i="2"/>
  <c r="AS272" i="2"/>
  <c r="AS286" i="2"/>
  <c r="AS144" i="2"/>
  <c r="AT710" i="2"/>
  <c r="AT530" i="2"/>
  <c r="AT674" i="2"/>
  <c r="AT217" i="2"/>
  <c r="AT320" i="2"/>
  <c r="AT416" i="2"/>
  <c r="AT693" i="2"/>
  <c r="AT521" i="2"/>
  <c r="AT435" i="2"/>
  <c r="AT561" i="2"/>
  <c r="AT284" i="2"/>
  <c r="AT466" i="2"/>
  <c r="AT104" i="2"/>
  <c r="AT116" i="2"/>
  <c r="AT248" i="2"/>
  <c r="AT597" i="2"/>
  <c r="AT76" i="2"/>
  <c r="AT556" i="2"/>
  <c r="AT21" i="2"/>
  <c r="AT165" i="2"/>
  <c r="AT506" i="2"/>
  <c r="AT113" i="2"/>
  <c r="AT725" i="2"/>
  <c r="AT432" i="2"/>
  <c r="AT514" i="2"/>
  <c r="AT427" i="2"/>
  <c r="AT510" i="2"/>
  <c r="AT8" i="2"/>
  <c r="AT589" i="2"/>
  <c r="AT100" i="2"/>
  <c r="AT545" i="2"/>
  <c r="AT56" i="2"/>
  <c r="AT615" i="2"/>
  <c r="AT138" i="2"/>
  <c r="AT403" i="2"/>
  <c r="AT350" i="2"/>
  <c r="AT410" i="2"/>
  <c r="AT621" i="2"/>
  <c r="AT44" i="2"/>
  <c r="AT406" i="2"/>
  <c r="AT60" i="2"/>
  <c r="AT279" i="2"/>
  <c r="AT142" i="2"/>
  <c r="AT666" i="2"/>
  <c r="AT455" i="2"/>
  <c r="AT436" i="2"/>
  <c r="AT16" i="2"/>
  <c r="AT327" i="2"/>
  <c r="AT63" i="2"/>
  <c r="AT655" i="2"/>
  <c r="AT58" i="2"/>
  <c r="AT398" i="2"/>
  <c r="AT184" i="2"/>
  <c r="AT274" i="2"/>
  <c r="AT20" i="2"/>
  <c r="AT70" i="2"/>
  <c r="AT167" i="2"/>
  <c r="AT662" i="2"/>
  <c r="AR354" i="2"/>
  <c r="AR497" i="2"/>
  <c r="AR310" i="2"/>
  <c r="AR120" i="2"/>
  <c r="AR102" i="2"/>
  <c r="AR111" i="2"/>
  <c r="AR15" i="2"/>
  <c r="AR230" i="2"/>
  <c r="AR148" i="2"/>
  <c r="AR211" i="2"/>
  <c r="AR338" i="2"/>
  <c r="AR59" i="2"/>
  <c r="AR208" i="2"/>
  <c r="AU710" i="2"/>
  <c r="AU530" i="2"/>
  <c r="AU674" i="2"/>
  <c r="AU217" i="2"/>
  <c r="AU320" i="2"/>
  <c r="AU416" i="2"/>
  <c r="AU693" i="2"/>
  <c r="AU521" i="2"/>
  <c r="AU720" i="2"/>
  <c r="AU435" i="2"/>
  <c r="AU561" i="2"/>
  <c r="AU284" i="2"/>
  <c r="AU466" i="2"/>
  <c r="AU104" i="2"/>
  <c r="AU116" i="2"/>
  <c r="AU248" i="2"/>
  <c r="AU597" i="2"/>
  <c r="AU76" i="2"/>
  <c r="AU556" i="2"/>
  <c r="AU21" i="2"/>
  <c r="AU325" i="2"/>
  <c r="AU165" i="2"/>
  <c r="AS3" i="2"/>
  <c r="AS390" i="2"/>
  <c r="AS55" i="2"/>
  <c r="AS48" i="2"/>
  <c r="AS417" i="2"/>
  <c r="AS5" i="2"/>
  <c r="AS146" i="2"/>
  <c r="AS654" i="2"/>
  <c r="AS328" i="2"/>
  <c r="AS409" i="2"/>
  <c r="AS541" i="2"/>
  <c r="AS730" i="2"/>
  <c r="AS413" i="2"/>
  <c r="AS157" i="2"/>
  <c r="AS564" i="2"/>
  <c r="AS453" i="2"/>
  <c r="AS346" i="2"/>
  <c r="AS49" i="2"/>
  <c r="AS186" i="2"/>
  <c r="AS488" i="2"/>
  <c r="AS500" i="2"/>
  <c r="AS149" i="2"/>
  <c r="AS555" i="2"/>
  <c r="AS661" i="2"/>
  <c r="AS526" i="2"/>
  <c r="AT729" i="2"/>
  <c r="AT477" i="2"/>
  <c r="AT669" i="2"/>
  <c r="AT370" i="2"/>
  <c r="AT77" i="2"/>
  <c r="AT707" i="2"/>
  <c r="AT560" i="2"/>
  <c r="AT106" i="2"/>
  <c r="AT529" i="2"/>
  <c r="AT309" i="2"/>
  <c r="AT400" i="2"/>
  <c r="AT125" i="2"/>
  <c r="AT446" i="2"/>
  <c r="AT190" i="2"/>
  <c r="AT219" i="2"/>
  <c r="AT550" i="2"/>
  <c r="AT542" i="2"/>
  <c r="AT88" i="2"/>
  <c r="AT586" i="2"/>
  <c r="AT112" i="2"/>
  <c r="AT539" i="2"/>
  <c r="AT677" i="2"/>
  <c r="AT244" i="2"/>
  <c r="AT478" i="2"/>
  <c r="AT289" i="2"/>
  <c r="AT220" i="2"/>
  <c r="AT170" i="2"/>
  <c r="AT715" i="2"/>
  <c r="AT13" i="2"/>
  <c r="AT163" i="2"/>
  <c r="AT407" i="2"/>
  <c r="AT616" i="2"/>
  <c r="AT119" i="2"/>
  <c r="AT36" i="2"/>
  <c r="AT300" i="2"/>
  <c r="AT573" i="2"/>
  <c r="AT534" i="2"/>
  <c r="AT531" i="2"/>
  <c r="AT121" i="2"/>
  <c r="AT614" i="2"/>
  <c r="AT567" i="2"/>
  <c r="AT428" i="2"/>
  <c r="AT155" i="2"/>
  <c r="AT71" i="2"/>
  <c r="AT684" i="2"/>
  <c r="AT209" i="2"/>
  <c r="AT302" i="2"/>
  <c r="AT566" i="2"/>
  <c r="AT194" i="2"/>
  <c r="AT322" i="2"/>
  <c r="AT493" i="2"/>
  <c r="AT223" i="2"/>
  <c r="AT496" i="2"/>
  <c r="AT307" i="2"/>
  <c r="AT176" i="2"/>
  <c r="AT411" i="2"/>
  <c r="AT583" i="2"/>
  <c r="AT361" i="2"/>
  <c r="AT385" i="2"/>
  <c r="AT334" i="2"/>
  <c r="AR528" i="2"/>
  <c r="AR31" i="2"/>
  <c r="AR25" i="2"/>
  <c r="AR7" i="2"/>
  <c r="AR479" i="2"/>
  <c r="AR45" i="2"/>
  <c r="AR10" i="2"/>
  <c r="AR108" i="2"/>
  <c r="AR517" i="2"/>
  <c r="AR207" i="2"/>
  <c r="AR19" i="2"/>
  <c r="AR570" i="2"/>
  <c r="AR32" i="2"/>
  <c r="AR182" i="2"/>
  <c r="AR24" i="2"/>
  <c r="AR352" i="2"/>
  <c r="AR318" i="2"/>
  <c r="AU729" i="2"/>
  <c r="AU477" i="2"/>
  <c r="AU669" i="2"/>
  <c r="AU370" i="2"/>
  <c r="AU77" i="2"/>
  <c r="AU707" i="2"/>
  <c r="AU560" i="2"/>
  <c r="AU106" i="2"/>
  <c r="AU529" i="2"/>
  <c r="AU309" i="2"/>
  <c r="AU400" i="2"/>
  <c r="AU125" i="2"/>
  <c r="AU446" i="2"/>
  <c r="AU190" i="2"/>
  <c r="AU219" i="2"/>
  <c r="AU550" i="2"/>
  <c r="AU542" i="2"/>
  <c r="AU88" i="2"/>
  <c r="AU586" i="2"/>
  <c r="AU112" i="2"/>
  <c r="AU539" i="2"/>
  <c r="AU677" i="2"/>
  <c r="AU244" i="2"/>
  <c r="AU478" i="2"/>
  <c r="AU289" i="2"/>
  <c r="AU220" i="2"/>
  <c r="AU170" i="2"/>
  <c r="AU361" i="2"/>
  <c r="AS416" i="2"/>
  <c r="AS693" i="2"/>
  <c r="AS521" i="2"/>
  <c r="AS720" i="2"/>
  <c r="AS435" i="2"/>
  <c r="AS561" i="2"/>
  <c r="AS284" i="2"/>
  <c r="AS466" i="2"/>
  <c r="AS104" i="2"/>
  <c r="AS116" i="2"/>
  <c r="AS248" i="2"/>
  <c r="AS597" i="2"/>
  <c r="AS76" i="2"/>
  <c r="AS556" i="2"/>
  <c r="AS21" i="2"/>
  <c r="AS325" i="2"/>
  <c r="AS165" i="2"/>
  <c r="AS506" i="2"/>
  <c r="AS113" i="2"/>
  <c r="AS725" i="2"/>
  <c r="AS432" i="2"/>
  <c r="AS514" i="2"/>
  <c r="AS427" i="2"/>
  <c r="AS510" i="2"/>
  <c r="AS8" i="2"/>
  <c r="AS589" i="2"/>
  <c r="AS100" i="2"/>
  <c r="AS386" i="2"/>
  <c r="AS545" i="2"/>
  <c r="AS56" i="2"/>
  <c r="AS615" i="2"/>
  <c r="AS138" i="2"/>
  <c r="AS403" i="2"/>
  <c r="AS350" i="2"/>
  <c r="AS410" i="2"/>
  <c r="AS621" i="2"/>
  <c r="AS44" i="2"/>
  <c r="AS406" i="2"/>
  <c r="AS60" i="2"/>
  <c r="AS279" i="2"/>
  <c r="AS142" i="2"/>
  <c r="AS666" i="2"/>
  <c r="AS455" i="2"/>
  <c r="AS436" i="2"/>
  <c r="AS16" i="2"/>
  <c r="AS327" i="2"/>
  <c r="AS63" i="2"/>
  <c r="AS682" i="2"/>
  <c r="AS655" i="2"/>
  <c r="AS58" i="2"/>
  <c r="AS398" i="2"/>
  <c r="AS184" i="2"/>
  <c r="AS274" i="2"/>
  <c r="AS20" i="2"/>
  <c r="AS70" i="2"/>
  <c r="AS167" i="2"/>
  <c r="AS662" i="2"/>
  <c r="AT731" i="2"/>
  <c r="AT667" i="2"/>
  <c r="AT527" i="2"/>
  <c r="AT305" i="2"/>
  <c r="AT224" i="2"/>
  <c r="AT631" i="2"/>
  <c r="AT356" i="2"/>
  <c r="AT238" i="2"/>
  <c r="AT91" i="2"/>
  <c r="AT294" i="2"/>
  <c r="AT268" i="2"/>
  <c r="AT85" i="2"/>
  <c r="AT379" i="2"/>
  <c r="AT330" i="2"/>
  <c r="AT607" i="2"/>
  <c r="AT83" i="2"/>
  <c r="AT311" i="2"/>
  <c r="AT259" i="2"/>
  <c r="AT51" i="2"/>
  <c r="AT498" i="2"/>
  <c r="AT727" i="2"/>
  <c r="AT585" i="2"/>
  <c r="AT629" i="2"/>
  <c r="AT575" i="2"/>
  <c r="AT199" i="2"/>
  <c r="AT429" i="2"/>
  <c r="AT105" i="2"/>
  <c r="AT623" i="2"/>
  <c r="AT94" i="2"/>
  <c r="AT39" i="2"/>
  <c r="AT136" i="2"/>
  <c r="AT72" i="2"/>
  <c r="AT267" i="2"/>
  <c r="AT604" i="2"/>
  <c r="AT342" i="2"/>
  <c r="AT225" i="2"/>
  <c r="AT610" i="2"/>
  <c r="AT226" i="2"/>
  <c r="AT456" i="2"/>
  <c r="AT538" i="2"/>
  <c r="AT130" i="2"/>
  <c r="AT87" i="2"/>
  <c r="AT578" i="2"/>
  <c r="AT277" i="2"/>
  <c r="AT57" i="2"/>
  <c r="AT470" i="2"/>
  <c r="AT675" i="2"/>
  <c r="AT291" i="2"/>
  <c r="AT29" i="2"/>
  <c r="AT204" i="2"/>
  <c r="AT17" i="2"/>
  <c r="AT348" i="2"/>
  <c r="AT9" i="2"/>
  <c r="AT433" i="2"/>
  <c r="AT471" i="2"/>
  <c r="AT546" i="2"/>
  <c r="AT509" i="2"/>
  <c r="AT232" i="2"/>
  <c r="AT722" i="2"/>
  <c r="AT245" i="2"/>
  <c r="AT201" i="2"/>
  <c r="AR271" i="2"/>
  <c r="AR285" i="2"/>
  <c r="AR92" i="2"/>
  <c r="AR133" i="2"/>
  <c r="AR166" i="2"/>
  <c r="AR50" i="2"/>
  <c r="AR64" i="2"/>
  <c r="AR90" i="2"/>
  <c r="AR323" i="2"/>
  <c r="AR301" i="2"/>
  <c r="AR200" i="2"/>
  <c r="AR150" i="2"/>
  <c r="AR171" i="2"/>
  <c r="AR243" i="2"/>
  <c r="AR52" i="2"/>
  <c r="AU731" i="2"/>
  <c r="AU667" i="2"/>
  <c r="AU527" i="2"/>
  <c r="AU305" i="2"/>
  <c r="AU224" i="2"/>
  <c r="AU631" i="2"/>
  <c r="AU356" i="2"/>
  <c r="AU238" i="2"/>
  <c r="AU91" i="2"/>
  <c r="AU294" i="2"/>
  <c r="AU268" i="2"/>
  <c r="AU85" i="2"/>
  <c r="AS529" i="2"/>
  <c r="AS309" i="2"/>
  <c r="AS400" i="2"/>
  <c r="AS125" i="2"/>
  <c r="AS446" i="2"/>
  <c r="AS190" i="2"/>
  <c r="AS219" i="2"/>
  <c r="AS550" i="2"/>
  <c r="AS542" i="2"/>
  <c r="AS88" i="2"/>
  <c r="AS586" i="2"/>
  <c r="AS112" i="2"/>
  <c r="AS539" i="2"/>
  <c r="AS677" i="2"/>
  <c r="AS244" i="2"/>
  <c r="AS478" i="2"/>
  <c r="AS289" i="2"/>
  <c r="AS220" i="2"/>
  <c r="AS170" i="2"/>
  <c r="AS715" i="2"/>
  <c r="AS13" i="2"/>
  <c r="AS163" i="2"/>
  <c r="AS407" i="2"/>
  <c r="AS616" i="2"/>
  <c r="AS119" i="2"/>
  <c r="AS36" i="2"/>
  <c r="AS300" i="2"/>
  <c r="AS573" i="2"/>
  <c r="AS534" i="2"/>
  <c r="AS531" i="2"/>
  <c r="AS121" i="2"/>
  <c r="AS614" i="2"/>
  <c r="AS567" i="2"/>
  <c r="AS428" i="2"/>
  <c r="AS155" i="2"/>
  <c r="AS71" i="2"/>
  <c r="AS684" i="2"/>
  <c r="AS209" i="2"/>
  <c r="AS302" i="2"/>
  <c r="AS566" i="2"/>
  <c r="AS194" i="2"/>
  <c r="AS322" i="2"/>
  <c r="AS493" i="2"/>
  <c r="AS223" i="2"/>
  <c r="AS496" i="2"/>
  <c r="AS307" i="2"/>
  <c r="AS349" i="2"/>
  <c r="AS176" i="2"/>
  <c r="AS411" i="2"/>
  <c r="AS583" i="2"/>
  <c r="AS361" i="2"/>
  <c r="AS385" i="2"/>
  <c r="AS334" i="2"/>
  <c r="AT696" i="2"/>
  <c r="AT619" i="2"/>
  <c r="AT686" i="2"/>
  <c r="AT442" i="2"/>
  <c r="AT295" i="2"/>
  <c r="AT678" i="2"/>
  <c r="AT737" i="2"/>
  <c r="AT611" i="2"/>
  <c r="AT609" i="2"/>
  <c r="AT210" i="2"/>
  <c r="AT520" i="2"/>
  <c r="AT81" i="2"/>
  <c r="AT343" i="2"/>
  <c r="AT462" i="2"/>
  <c r="AT736" i="2"/>
  <c r="AT482" i="2"/>
  <c r="AT303" i="2"/>
  <c r="AT719" i="2"/>
  <c r="AT724" i="2"/>
  <c r="AT507" i="2"/>
  <c r="AT293" i="2"/>
  <c r="AT457" i="2"/>
  <c r="AT445" i="2"/>
  <c r="AT6" i="2"/>
  <c r="AT381" i="2"/>
  <c r="AT229" i="2"/>
  <c r="AT260" i="2"/>
  <c r="AT340" i="2"/>
  <c r="AT419" i="2"/>
  <c r="AT27" i="2"/>
  <c r="AT2" i="2"/>
  <c r="AT395" i="2"/>
  <c r="AT122" i="2"/>
  <c r="AT519" i="2"/>
  <c r="AT399" i="2"/>
  <c r="AT306" i="2"/>
  <c r="AT152" i="2"/>
  <c r="AT444" i="2"/>
  <c r="AT23" i="2"/>
  <c r="AT582" i="2"/>
  <c r="AT109" i="2"/>
  <c r="AT30" i="2"/>
  <c r="AT97" i="2"/>
  <c r="AT93" i="2"/>
  <c r="AT451" i="2"/>
  <c r="AT196" i="2"/>
  <c r="AT553" i="2"/>
  <c r="AT394" i="2"/>
  <c r="AT692" i="2"/>
  <c r="AT384" i="2"/>
  <c r="AT476" i="2"/>
  <c r="AT69" i="2"/>
  <c r="AT315" i="2"/>
  <c r="AT89" i="2"/>
  <c r="AT174" i="2"/>
  <c r="AT367" i="2"/>
  <c r="AT270" i="2"/>
  <c r="AT434" i="2"/>
  <c r="AT418" i="2"/>
  <c r="AT393" i="2"/>
  <c r="AT485" i="2"/>
  <c r="AR269" i="2"/>
  <c r="AR79" i="2"/>
  <c r="AR191" i="2"/>
  <c r="AR214" i="2"/>
  <c r="AR290" i="2"/>
  <c r="AR314" i="2"/>
  <c r="AR241" i="2"/>
  <c r="AR18" i="2"/>
  <c r="AR178" i="2"/>
  <c r="AR216" i="2"/>
  <c r="AR35" i="2"/>
  <c r="AR86" i="2"/>
  <c r="AR82" i="2"/>
  <c r="AR177" i="2"/>
  <c r="AR234" i="2"/>
  <c r="AR339" i="2"/>
  <c r="AR313" i="2"/>
  <c r="AR40" i="2"/>
  <c r="AR297" i="2"/>
  <c r="AU696" i="2"/>
  <c r="AU619" i="2"/>
  <c r="AU686" i="2"/>
  <c r="AU442" i="2"/>
  <c r="AU295" i="2"/>
  <c r="AU678" i="2"/>
  <c r="AU737" i="2"/>
  <c r="AU611" i="2"/>
  <c r="AU609" i="2"/>
  <c r="AU210" i="2"/>
  <c r="AU520" i="2"/>
  <c r="AU81" i="2"/>
  <c r="AU343" i="2"/>
  <c r="AU462" i="2"/>
  <c r="AU736" i="2"/>
  <c r="AU482" i="2"/>
  <c r="AU303" i="2"/>
  <c r="AU719" i="2"/>
  <c r="AU724" i="2"/>
  <c r="AU507" i="2"/>
  <c r="AU293" i="2"/>
  <c r="AU457" i="2"/>
  <c r="AU445" i="2"/>
  <c r="AU6" i="2"/>
  <c r="AU381" i="2"/>
  <c r="AS578" i="2"/>
  <c r="AS277" i="2"/>
  <c r="AS57" i="2"/>
  <c r="AS470" i="2"/>
  <c r="AS675" i="2"/>
  <c r="AS291" i="2"/>
  <c r="AS29" i="2"/>
  <c r="AS204" i="2"/>
  <c r="AS17" i="2"/>
  <c r="AS348" i="2"/>
  <c r="AS9" i="2"/>
  <c r="AS433" i="2"/>
  <c r="AS471" i="2"/>
  <c r="AS546" i="2"/>
  <c r="AS509" i="2"/>
  <c r="AS232" i="2"/>
  <c r="AS722" i="2"/>
  <c r="AS245" i="2"/>
  <c r="AS201" i="2"/>
  <c r="AT689" i="2"/>
  <c r="AT656" i="2"/>
  <c r="AT599" i="2"/>
  <c r="AT326" i="2"/>
  <c r="AT548" i="2"/>
  <c r="AT732" i="2"/>
  <c r="AT263" i="2"/>
  <c r="AT576" i="2"/>
  <c r="AT703" i="2"/>
  <c r="AT140" i="2"/>
  <c r="AT256" i="2"/>
  <c r="AT577" i="2"/>
  <c r="AT649" i="2"/>
  <c r="AT613" i="2"/>
  <c r="AT472" i="2"/>
  <c r="AT321" i="2"/>
  <c r="AT80" i="2"/>
  <c r="AT464" i="2"/>
  <c r="AT383" i="2"/>
  <c r="AT254" i="2"/>
  <c r="AT698" i="2"/>
  <c r="AT636" i="2"/>
  <c r="AT168" i="2"/>
  <c r="AT282" i="2"/>
  <c r="AT233" i="2"/>
  <c r="AT33" i="2"/>
  <c r="AT12" i="2"/>
  <c r="AT203" i="2"/>
  <c r="AT46" i="2"/>
  <c r="AT37" i="2"/>
  <c r="AT180" i="2"/>
  <c r="AT84" i="2"/>
  <c r="AT402" i="2"/>
  <c r="AT368" i="2"/>
  <c r="AT195" i="2"/>
  <c r="AT681" i="2"/>
  <c r="AT212" i="2"/>
  <c r="AT559" i="2"/>
  <c r="AT261" i="2"/>
  <c r="AT486" i="2"/>
  <c r="AT391" i="2"/>
  <c r="AT668" i="2"/>
  <c r="AT283" i="2"/>
  <c r="AT438" i="2"/>
  <c r="AT358" i="2"/>
  <c r="AT4" i="2"/>
  <c r="AT579" i="2"/>
  <c r="AT215" i="2"/>
  <c r="AT169" i="2"/>
  <c r="AT373" i="2"/>
  <c r="AT118" i="2"/>
  <c r="AT14" i="2"/>
  <c r="AT34" i="2"/>
  <c r="AT127" i="2"/>
  <c r="AT483" i="2"/>
  <c r="AT114" i="2"/>
  <c r="AT331" i="2"/>
  <c r="AT173" i="2"/>
  <c r="AT129" i="2"/>
  <c r="AT449" i="2"/>
  <c r="AT620" i="2"/>
  <c r="AR181" i="2"/>
  <c r="AR161" i="2"/>
  <c r="AR103" i="2"/>
  <c r="AR43" i="2"/>
  <c r="AR42" i="2"/>
  <c r="AR612" i="2"/>
  <c r="AR242" i="2"/>
  <c r="AR189" i="2"/>
  <c r="AR128" i="2"/>
  <c r="AR54" i="2"/>
  <c r="AR491" i="2"/>
  <c r="AR185" i="2"/>
  <c r="AR355" i="2"/>
  <c r="AR468" i="2"/>
  <c r="AR222" i="2"/>
  <c r="AR312" i="2"/>
  <c r="AR110" i="2"/>
  <c r="AU689" i="2"/>
  <c r="AU656" i="2"/>
  <c r="AU599" i="2"/>
  <c r="AU326" i="2"/>
  <c r="AU548" i="2"/>
  <c r="AU732" i="2"/>
  <c r="AU263" i="2"/>
  <c r="AU576" i="2"/>
  <c r="AU703" i="2"/>
  <c r="AU140" i="2"/>
  <c r="AU256" i="2"/>
  <c r="AU577" i="2"/>
  <c r="AU649" i="2"/>
  <c r="AU613" i="2"/>
  <c r="AU472" i="2"/>
  <c r="AU321" i="2"/>
  <c r="AU80" i="2"/>
  <c r="AU464" i="2"/>
  <c r="AU383" i="2"/>
  <c r="AU254" i="2"/>
  <c r="AU698" i="2"/>
  <c r="AU636" i="2"/>
  <c r="AU168" i="2"/>
  <c r="AU282" i="2"/>
  <c r="AU233" i="2"/>
  <c r="AU33" i="2"/>
  <c r="AU12" i="2"/>
  <c r="AU203" i="2"/>
  <c r="AU46" i="2"/>
  <c r="AU37" i="2"/>
  <c r="AU180" i="2"/>
  <c r="AU84" i="2"/>
  <c r="AU402" i="2"/>
  <c r="AU368" i="2"/>
  <c r="AU195" i="2"/>
  <c r="AU681" i="2"/>
  <c r="AU212" i="2"/>
  <c r="AU559" i="2"/>
  <c r="AU261" i="2"/>
  <c r="AU486" i="2"/>
  <c r="AU391" i="2"/>
  <c r="AU668" i="2"/>
  <c r="AU283" i="2"/>
  <c r="AU438" i="2"/>
  <c r="AU358" i="2"/>
  <c r="AU4" i="2"/>
  <c r="AU579" i="2"/>
  <c r="AU215" i="2"/>
  <c r="AU169" i="2"/>
  <c r="AU373" i="2"/>
  <c r="AU118" i="2"/>
  <c r="AU14" i="2"/>
  <c r="AU34" i="2"/>
  <c r="AU127" i="2"/>
  <c r="AU483" i="2"/>
  <c r="AU114" i="2"/>
  <c r="AU331" i="2"/>
  <c r="AU173" i="2"/>
  <c r="AU129" i="2"/>
  <c r="AU449" i="2"/>
  <c r="AS340" i="2"/>
  <c r="AS419" i="2"/>
  <c r="AS27" i="2"/>
  <c r="AS2" i="2"/>
  <c r="AS395" i="2"/>
  <c r="AS122" i="2"/>
  <c r="AS519" i="2"/>
  <c r="AS399" i="2"/>
  <c r="AS306" i="2"/>
  <c r="AS152" i="2"/>
  <c r="AS444" i="2"/>
  <c r="AS23" i="2"/>
  <c r="AS582" i="2"/>
  <c r="AS109" i="2"/>
  <c r="AS30" i="2"/>
  <c r="AS97" i="2"/>
  <c r="AS93" i="2"/>
  <c r="AS451" i="2"/>
  <c r="AS196" i="2"/>
  <c r="AS553" i="2"/>
  <c r="AS394" i="2"/>
  <c r="AS692" i="2"/>
  <c r="AS384" i="2"/>
  <c r="AS476" i="2"/>
  <c r="AS69" i="2"/>
  <c r="AS315" i="2"/>
  <c r="AS89" i="2"/>
  <c r="AS174" i="2"/>
  <c r="AS367" i="2"/>
  <c r="AS270" i="2"/>
  <c r="AS434" i="2"/>
  <c r="AS418" i="2"/>
  <c r="AS393" i="2"/>
  <c r="AS485" i="2"/>
  <c r="AT672" i="2"/>
  <c r="AT664" i="2"/>
  <c r="AT354" i="2"/>
  <c r="AT424" i="2"/>
  <c r="AT447" i="2"/>
  <c r="AT497" i="2"/>
  <c r="AT299" i="2"/>
  <c r="AT657" i="2"/>
  <c r="AT231" i="2"/>
  <c r="AT687" i="2"/>
  <c r="AT310" i="2"/>
  <c r="AT714" i="2"/>
  <c r="AT120" i="2"/>
  <c r="AT341" i="2"/>
  <c r="AT580" i="2"/>
  <c r="AT701" i="2"/>
  <c r="AT484" i="2"/>
  <c r="AT568" i="2"/>
  <c r="AT372" i="2"/>
  <c r="AT364" i="2"/>
  <c r="AT206" i="2"/>
  <c r="AT102" i="2"/>
  <c r="AT572" i="2"/>
  <c r="AT111" i="2"/>
  <c r="AT15" i="2"/>
  <c r="AT230" i="2"/>
  <c r="AT643" i="2"/>
  <c r="AT333" i="2"/>
  <c r="AT601" i="2"/>
  <c r="AT148" i="2"/>
  <c r="AT258" i="2"/>
  <c r="AT335" i="2"/>
  <c r="AT22" i="2"/>
  <c r="AT633" i="2"/>
  <c r="AT239" i="2"/>
  <c r="AT211" i="2"/>
  <c r="AT452" i="2"/>
  <c r="AT338" i="2"/>
  <c r="AT59" i="2"/>
  <c r="AT716" i="2"/>
  <c r="AT608" i="2"/>
  <c r="AT288" i="2"/>
  <c r="AT74" i="2"/>
  <c r="AT625" i="2"/>
  <c r="AT425" i="2"/>
  <c r="AT708" i="2"/>
  <c r="AT627" i="2"/>
  <c r="AT236" i="2"/>
  <c r="AT227" i="2"/>
  <c r="AT699" i="2"/>
  <c r="AT460" i="2"/>
  <c r="AT728" i="2"/>
  <c r="AT135" i="2"/>
  <c r="AT296" i="2"/>
  <c r="AT281" i="2"/>
  <c r="AT448" i="2"/>
  <c r="AT208" i="2"/>
  <c r="AT475" i="2"/>
  <c r="AT712" i="2"/>
  <c r="AT405" i="2"/>
  <c r="AT359" i="2"/>
  <c r="AR124" i="2"/>
  <c r="AR635" i="2"/>
  <c r="AR26" i="2"/>
  <c r="AR376" i="2"/>
  <c r="AR78" i="2"/>
  <c r="AR11" i="2"/>
  <c r="AR481" i="2"/>
  <c r="AR197" i="2"/>
  <c r="AR198" i="2"/>
  <c r="AR99" i="2"/>
  <c r="AR188" i="2"/>
  <c r="AR347" i="2"/>
  <c r="AR377" i="2"/>
  <c r="AR117" i="2"/>
  <c r="AR172" i="2"/>
  <c r="AU672" i="2"/>
  <c r="AU664" i="2"/>
  <c r="AU354" i="2"/>
  <c r="AU424" i="2"/>
  <c r="AU447" i="2"/>
  <c r="AU497" i="2"/>
  <c r="AU299" i="2"/>
  <c r="AU657" i="2"/>
  <c r="AU231" i="2"/>
  <c r="AU687" i="2"/>
  <c r="AU310" i="2"/>
  <c r="AU714" i="2"/>
  <c r="AU120" i="2"/>
  <c r="AU341" i="2"/>
  <c r="AU580" i="2"/>
  <c r="AU701" i="2"/>
  <c r="AU484" i="2"/>
  <c r="AU568" i="2"/>
  <c r="AU372" i="2"/>
  <c r="AU364" i="2"/>
  <c r="AU206" i="2"/>
  <c r="AU102" i="2"/>
  <c r="AU572" i="2"/>
  <c r="AU111" i="2"/>
  <c r="AU15" i="2"/>
  <c r="AU230" i="2"/>
  <c r="AU643" i="2"/>
  <c r="AU333" i="2"/>
  <c r="AU601" i="2"/>
  <c r="AU148" i="2"/>
  <c r="AU258" i="2"/>
  <c r="AU335" i="2"/>
  <c r="AU22" i="2"/>
  <c r="AU612" i="2"/>
  <c r="AS668" i="2"/>
  <c r="AS283" i="2"/>
  <c r="AS438" i="2"/>
  <c r="AS358" i="2"/>
  <c r="AS4" i="2"/>
  <c r="AS579" i="2"/>
  <c r="AS215" i="2"/>
  <c r="AS169" i="2"/>
  <c r="AS373" i="2"/>
  <c r="AS118" i="2"/>
  <c r="AS14" i="2"/>
  <c r="AS34" i="2"/>
  <c r="AS127" i="2"/>
  <c r="AS483" i="2"/>
  <c r="AS114" i="2"/>
  <c r="AS331" i="2"/>
  <c r="AS173" i="2"/>
  <c r="AS129" i="2"/>
  <c r="AS449" i="2"/>
  <c r="AS620" i="2"/>
  <c r="AT700" i="2"/>
  <c r="AT276" i="2"/>
  <c r="AT275" i="2"/>
  <c r="AT592" i="2"/>
  <c r="AT375" i="2"/>
  <c r="AT518" i="2"/>
  <c r="AT503" i="2"/>
  <c r="AT255" i="2"/>
  <c r="AT374" i="2"/>
  <c r="AT528" i="2"/>
  <c r="AT626" i="2"/>
  <c r="AT158" i="2"/>
  <c r="AT515" i="2"/>
  <c r="AT461" i="2"/>
  <c r="AT594" i="2"/>
  <c r="AT587" i="2"/>
  <c r="AT193" i="2"/>
  <c r="AT591" i="2"/>
  <c r="AT31" i="2"/>
  <c r="AT304" i="2"/>
  <c r="AT642" i="2"/>
  <c r="AT658" i="2"/>
  <c r="AT25" i="2"/>
  <c r="AT7" i="2"/>
  <c r="AT502" i="2"/>
  <c r="AT479" i="2"/>
  <c r="AT651" i="2"/>
  <c r="AT45" i="2"/>
  <c r="AT401" i="2"/>
  <c r="AT430" i="2"/>
  <c r="AT663" i="2"/>
  <c r="AT10" i="2"/>
  <c r="AT151" i="2"/>
  <c r="AT62" i="2"/>
  <c r="AT108" i="2"/>
  <c r="AT517" i="2"/>
  <c r="AT207" i="2"/>
  <c r="AT202" i="2"/>
  <c r="AT19" i="2"/>
  <c r="AT711" i="2"/>
  <c r="AT420" i="2"/>
  <c r="AT535" i="2"/>
  <c r="AT606" i="2"/>
  <c r="AT688" i="2"/>
  <c r="AT570" i="2"/>
  <c r="AT32" i="2"/>
  <c r="AT182" i="2"/>
  <c r="AT480" i="2"/>
  <c r="AT24" i="2"/>
  <c r="AT659" i="2"/>
  <c r="AT317" i="2"/>
  <c r="AT280" i="2"/>
  <c r="AT683" i="2"/>
  <c r="AT426" i="2"/>
  <c r="AT645" i="2"/>
  <c r="AT352" i="2"/>
  <c r="AT494" i="2"/>
  <c r="AT540" i="2"/>
  <c r="AT360" i="2"/>
  <c r="AT644" i="2"/>
  <c r="AT318" i="2"/>
  <c r="AR422" i="2"/>
  <c r="AR252" i="2"/>
  <c r="AR443" i="2"/>
  <c r="AR237" i="2"/>
  <c r="AR266" i="2"/>
  <c r="AR98" i="2"/>
  <c r="AR28" i="2"/>
  <c r="AR588" i="2"/>
  <c r="AR75" i="2"/>
  <c r="AR3" i="2"/>
  <c r="AR390" i="2"/>
  <c r="AR55" i="2"/>
  <c r="AR48" i="2"/>
  <c r="AR5" i="2"/>
  <c r="AR146" i="2"/>
  <c r="AR49" i="2"/>
  <c r="AR186" i="2"/>
  <c r="AU700" i="2"/>
  <c r="AU276" i="2"/>
  <c r="AU275" i="2"/>
  <c r="AU592" i="2"/>
  <c r="AU375" i="2"/>
  <c r="AU518" i="2"/>
  <c r="AU503" i="2"/>
  <c r="AU255" i="2"/>
  <c r="AU374" i="2"/>
  <c r="AU528" i="2"/>
  <c r="AU626" i="2"/>
  <c r="AU158" i="2"/>
  <c r="AU659" i="2"/>
  <c r="AU351" i="2"/>
  <c r="AU431" i="2"/>
  <c r="AU153" i="2"/>
  <c r="AU145" i="2"/>
  <c r="AU247" i="2"/>
  <c r="AU617" i="2"/>
  <c r="AU378" i="2"/>
  <c r="AU522" i="2"/>
  <c r="AU735" i="2"/>
  <c r="AU61" i="2"/>
  <c r="AU242" i="2"/>
  <c r="AU189" i="2"/>
  <c r="AU685" i="2"/>
  <c r="AU137" i="2"/>
  <c r="AU128" i="2"/>
  <c r="AU54" i="2"/>
  <c r="AU499" i="2"/>
  <c r="AU491" i="2"/>
  <c r="AU467" i="2"/>
  <c r="AU185" i="2"/>
  <c r="AU355" i="2"/>
  <c r="AU524" i="2"/>
  <c r="AU495" i="2"/>
  <c r="AU68" i="2"/>
  <c r="AU437" i="2"/>
  <c r="AU221" i="2"/>
  <c r="AU533" i="2"/>
  <c r="AU468" i="2"/>
  <c r="AU630" i="2"/>
  <c r="AU640" i="2"/>
  <c r="AU382" i="2"/>
  <c r="AU222" i="2"/>
  <c r="AU558" i="2"/>
  <c r="AU123" i="2"/>
  <c r="AU336" i="2"/>
  <c r="AU312" i="2"/>
  <c r="AU679" i="2"/>
  <c r="AU590" i="2"/>
  <c r="AU463" i="2"/>
  <c r="AU110" i="2"/>
  <c r="AU526" i="2"/>
  <c r="AU506" i="2"/>
  <c r="AU113" i="2"/>
  <c r="AU725" i="2"/>
  <c r="AU432" i="2"/>
  <c r="AU514" i="2"/>
  <c r="AU427" i="2"/>
  <c r="AU510" i="2"/>
  <c r="AU8" i="2"/>
  <c r="AU589" i="2"/>
  <c r="AU100" i="2"/>
  <c r="AU386" i="2"/>
  <c r="AU545" i="2"/>
  <c r="AU56" i="2"/>
  <c r="AU615" i="2"/>
  <c r="AU138" i="2"/>
  <c r="AU403" i="2"/>
  <c r="AU350" i="2"/>
  <c r="AU410" i="2"/>
  <c r="AU621" i="2"/>
  <c r="AU44" i="2"/>
  <c r="AU406" i="2"/>
  <c r="AU60" i="2"/>
  <c r="AU279" i="2"/>
  <c r="AU142" i="2"/>
  <c r="AU666" i="2"/>
  <c r="AU455" i="2"/>
  <c r="AU436" i="2"/>
  <c r="AU16" i="2"/>
  <c r="AU327" i="2"/>
  <c r="AU63" i="2"/>
  <c r="AU682" i="2"/>
  <c r="AU655" i="2"/>
  <c r="AU58" i="2"/>
  <c r="AU398" i="2"/>
  <c r="AU184" i="2"/>
  <c r="AU274" i="2"/>
  <c r="AU20" i="2"/>
  <c r="AU70" i="2"/>
  <c r="AU167" i="2"/>
  <c r="AU662" i="2"/>
  <c r="AU715" i="2"/>
  <c r="AU13" i="2"/>
  <c r="AU163" i="2"/>
  <c r="AU407" i="2"/>
  <c r="AU616" i="2"/>
  <c r="AU119" i="2"/>
  <c r="AU36" i="2"/>
  <c r="AU300" i="2"/>
  <c r="AU573" i="2"/>
  <c r="AU534" i="2"/>
  <c r="AU531" i="2"/>
  <c r="AU121" i="2"/>
  <c r="AU614" i="2"/>
  <c r="AU567" i="2"/>
  <c r="AU428" i="2"/>
  <c r="AU155" i="2"/>
  <c r="AU71" i="2"/>
  <c r="AU684" i="2"/>
  <c r="AU209" i="2"/>
  <c r="AU302" i="2"/>
  <c r="AU566" i="2"/>
  <c r="AU194" i="2"/>
  <c r="AU322" i="2"/>
  <c r="AU493" i="2"/>
  <c r="AU223" i="2"/>
  <c r="AU496" i="2"/>
  <c r="AU307" i="2"/>
  <c r="AU349" i="2"/>
  <c r="AU176" i="2"/>
  <c r="AU411" i="2"/>
  <c r="AU583" i="2"/>
  <c r="AU385" i="2"/>
  <c r="AU334" i="2"/>
  <c r="AU379" i="2"/>
  <c r="AU330" i="2"/>
  <c r="AU607" i="2"/>
  <c r="AU83" i="2"/>
  <c r="AU311" i="2"/>
  <c r="AU259" i="2"/>
  <c r="AU51" i="2"/>
  <c r="AU498" i="2"/>
  <c r="AU727" i="2"/>
  <c r="AU585" i="2"/>
  <c r="AU629" i="2"/>
  <c r="AU575" i="2"/>
  <c r="AU199" i="2"/>
  <c r="AU429" i="2"/>
  <c r="AU105" i="2"/>
  <c r="AU623" i="2"/>
  <c r="AU94" i="2"/>
  <c r="AU39" i="2"/>
  <c r="AU136" i="2"/>
  <c r="AU72" i="2"/>
  <c r="AU267" i="2"/>
  <c r="AU604" i="2"/>
  <c r="AU342" i="2"/>
  <c r="AU225" i="2"/>
  <c r="AU610" i="2"/>
  <c r="AU226" i="2"/>
  <c r="AU456" i="2"/>
  <c r="AU538" i="2"/>
  <c r="AU130" i="2"/>
  <c r="AU87" i="2"/>
  <c r="AU578" i="2"/>
  <c r="AU277" i="2"/>
  <c r="AU57" i="2"/>
  <c r="AU470" i="2"/>
  <c r="AU675" i="2"/>
  <c r="AU291" i="2"/>
  <c r="AU29" i="2"/>
  <c r="AU204" i="2"/>
  <c r="AU17" i="2"/>
  <c r="AU348" i="2"/>
  <c r="AU9" i="2"/>
  <c r="AU433" i="2"/>
  <c r="AU471" i="2"/>
  <c r="AU546" i="2"/>
  <c r="AU509" i="2"/>
  <c r="AU232" i="2"/>
  <c r="AU722" i="2"/>
  <c r="AU245" i="2"/>
  <c r="AU201" i="2"/>
  <c r="AU229" i="2"/>
  <c r="AU260" i="2"/>
  <c r="AU340" i="2"/>
  <c r="AU419" i="2"/>
  <c r="AU27" i="2"/>
  <c r="AU2" i="2"/>
  <c r="AU395" i="2"/>
  <c r="AU122" i="2"/>
  <c r="AU519" i="2"/>
  <c r="AU399" i="2"/>
  <c r="AU306" i="2"/>
  <c r="AU152" i="2"/>
  <c r="AU444" i="2"/>
  <c r="AU23" i="2"/>
  <c r="AU582" i="2"/>
  <c r="AU109" i="2"/>
  <c r="AU30" i="2"/>
  <c r="AU97" i="2"/>
  <c r="AU93" i="2"/>
  <c r="AU451" i="2"/>
  <c r="AU196" i="2"/>
  <c r="AU553" i="2"/>
  <c r="AU394" i="2"/>
  <c r="AU692" i="2"/>
  <c r="AU384" i="2"/>
  <c r="AU476" i="2"/>
  <c r="AU69" i="2"/>
  <c r="AU315" i="2"/>
  <c r="AU89" i="2"/>
  <c r="AU174" i="2"/>
  <c r="AU367" i="2"/>
  <c r="AU270" i="2"/>
  <c r="AU434" i="2"/>
  <c r="AU418" i="2"/>
  <c r="AU393" i="2"/>
  <c r="AU485" i="2"/>
  <c r="AU620" i="2"/>
  <c r="AU633" i="2"/>
  <c r="AU239" i="2"/>
  <c r="AU211" i="2"/>
  <c r="AU452" i="2"/>
  <c r="AU338" i="2"/>
  <c r="AU59" i="2"/>
  <c r="AU716" i="2"/>
  <c r="AU608" i="2"/>
  <c r="AU288" i="2"/>
  <c r="AU74" i="2"/>
  <c r="AU625" i="2"/>
  <c r="AU425" i="2"/>
  <c r="AU708" i="2"/>
  <c r="AU627" i="2"/>
  <c r="AU236" i="2"/>
  <c r="AU227" i="2"/>
  <c r="AU699" i="2"/>
  <c r="AU460" i="2"/>
  <c r="AU728" i="2"/>
  <c r="AU135" i="2"/>
  <c r="AU296" i="2"/>
  <c r="AU281" i="2"/>
  <c r="AU448" i="2"/>
  <c r="AU208" i="2"/>
  <c r="AU475" i="2"/>
  <c r="AU712" i="2"/>
  <c r="AU405" i="2"/>
  <c r="AU359" i="2"/>
  <c r="AU515" i="2"/>
  <c r="AU461" i="2"/>
  <c r="AU594" i="2"/>
  <c r="AU587" i="2"/>
  <c r="AU193" i="2"/>
  <c r="AU591" i="2"/>
  <c r="AU31" i="2"/>
  <c r="AU304" i="2"/>
  <c r="AU642" i="2"/>
  <c r="AU658" i="2"/>
  <c r="AU25" i="2"/>
  <c r="AU7" i="2"/>
  <c r="AU502" i="2"/>
  <c r="AU479" i="2"/>
  <c r="AU651" i="2"/>
  <c r="AU45" i="2"/>
  <c r="AU401" i="2"/>
  <c r="AU430" i="2"/>
  <c r="AU663" i="2"/>
  <c r="AU10" i="2"/>
  <c r="AU151" i="2"/>
  <c r="AU62" i="2"/>
  <c r="AU108" i="2"/>
  <c r="AU517" i="2"/>
  <c r="AU207" i="2"/>
  <c r="AU202" i="2"/>
  <c r="AU19" i="2"/>
  <c r="AU711" i="2"/>
  <c r="AU420" i="2"/>
  <c r="AU535" i="2"/>
  <c r="AU606" i="2"/>
  <c r="AU688" i="2"/>
  <c r="AU570" i="2"/>
  <c r="AU32" i="2"/>
  <c r="AU182" i="2"/>
  <c r="AU480" i="2"/>
  <c r="AU24" i="2"/>
  <c r="AU317" i="2"/>
  <c r="AU280" i="2"/>
  <c r="AU683" i="2"/>
  <c r="AU426" i="2"/>
  <c r="AU645" i="2"/>
  <c r="AU352" i="2"/>
  <c r="AU494" i="2"/>
  <c r="AU540" i="2"/>
  <c r="AU360" i="2"/>
  <c r="AU644" i="2"/>
  <c r="AU318" i="2"/>
  <c r="AU705" i="2"/>
  <c r="AU337" i="2"/>
  <c r="AU240" i="2"/>
  <c r="AU324" i="2"/>
  <c r="AU133" i="2"/>
  <c r="AU709" i="2"/>
  <c r="AU166" i="2"/>
  <c r="AU50" i="2"/>
  <c r="AU292" i="2"/>
  <c r="AU64" i="2"/>
  <c r="AU345" i="2"/>
  <c r="AU90" i="2"/>
  <c r="AU734" i="2"/>
  <c r="AU246" i="2"/>
  <c r="AU389" i="2"/>
  <c r="AU563" i="2"/>
  <c r="AU532" i="2"/>
  <c r="AU323" i="2"/>
  <c r="AU301" i="2"/>
  <c r="AU593" i="2"/>
  <c r="AU200" i="2"/>
  <c r="AU554" i="2"/>
  <c r="AU512" i="2"/>
  <c r="AU150" i="2"/>
  <c r="AU249" i="2"/>
  <c r="AU171" i="2"/>
  <c r="AU353" i="2"/>
  <c r="AU357" i="2"/>
  <c r="AU243" i="2"/>
  <c r="AU65" i="2"/>
  <c r="AU257" i="2"/>
  <c r="AU492" i="2"/>
  <c r="AU423" i="2"/>
  <c r="AU595" i="2"/>
  <c r="AU52" i="2"/>
  <c r="AU397" i="2"/>
  <c r="AV169" i="2" l="1"/>
  <c r="Y110" i="3"/>
  <c r="Y86" i="3"/>
  <c r="AV192" i="2"/>
  <c r="W117" i="3"/>
  <c r="W123" i="3"/>
  <c r="AV671" i="2"/>
  <c r="Y47" i="3"/>
  <c r="Y57" i="3"/>
  <c r="W37" i="3"/>
  <c r="W30" i="3"/>
  <c r="W15" i="3"/>
  <c r="Y81" i="3"/>
  <c r="W106" i="3"/>
  <c r="Y82" i="3"/>
  <c r="Y88" i="3"/>
  <c r="Y60" i="3"/>
  <c r="W63" i="3"/>
  <c r="Y4" i="3"/>
  <c r="Y73" i="3"/>
  <c r="W114" i="3"/>
  <c r="W112" i="3"/>
  <c r="W64" i="3"/>
  <c r="Y25" i="3"/>
  <c r="W59" i="3"/>
  <c r="W22" i="3"/>
  <c r="Y56" i="3"/>
  <c r="W120" i="3"/>
  <c r="W61" i="3"/>
  <c r="Y34" i="3"/>
  <c r="W33" i="3"/>
  <c r="W93" i="3"/>
  <c r="Y108" i="3"/>
  <c r="Y83" i="3"/>
  <c r="Y64" i="3"/>
  <c r="Y11" i="3"/>
  <c r="W55" i="3"/>
  <c r="W51" i="3"/>
  <c r="Y84" i="3"/>
  <c r="Y8" i="3"/>
  <c r="Y24" i="3"/>
  <c r="W45" i="3"/>
  <c r="Y17" i="3"/>
  <c r="W31" i="3"/>
  <c r="Y45" i="3"/>
  <c r="Y98" i="3"/>
  <c r="W65" i="3"/>
  <c r="W99" i="3"/>
  <c r="W126" i="3"/>
  <c r="W107" i="3"/>
  <c r="W124" i="3"/>
  <c r="Y116" i="3"/>
  <c r="W16" i="3"/>
  <c r="W90" i="3"/>
  <c r="Y111" i="3"/>
  <c r="W25" i="3"/>
  <c r="W50" i="3"/>
  <c r="W44" i="3"/>
  <c r="Y78" i="3"/>
  <c r="W72" i="3"/>
  <c r="W3" i="3"/>
  <c r="W104" i="3"/>
  <c r="Y51" i="3"/>
  <c r="W58" i="3"/>
  <c r="Y20" i="3"/>
  <c r="Y15" i="3"/>
  <c r="Y18" i="3"/>
  <c r="W60" i="3"/>
  <c r="W36" i="3"/>
  <c r="W118" i="3"/>
  <c r="W81" i="3"/>
  <c r="Y123" i="3"/>
  <c r="W76" i="3"/>
  <c r="Y6" i="3"/>
  <c r="Y107" i="3"/>
  <c r="W4" i="3"/>
  <c r="Y91" i="3"/>
  <c r="Y41" i="3"/>
  <c r="Y26" i="3"/>
  <c r="W125" i="3"/>
  <c r="Y66" i="3"/>
  <c r="W27" i="3"/>
  <c r="Y53" i="3"/>
  <c r="Y12" i="3"/>
  <c r="W49" i="3"/>
  <c r="Y42" i="3"/>
  <c r="Y95" i="3"/>
  <c r="Y28" i="3"/>
  <c r="W79" i="3"/>
  <c r="Y93" i="3"/>
  <c r="Y103" i="3"/>
  <c r="Y10" i="3"/>
  <c r="Y114" i="3"/>
  <c r="Y13" i="3"/>
  <c r="Y126" i="3"/>
  <c r="Y99" i="3"/>
  <c r="W115" i="3"/>
  <c r="Y104" i="3"/>
  <c r="Y35" i="3"/>
  <c r="Y62" i="3"/>
  <c r="W122" i="3"/>
  <c r="W78" i="3"/>
  <c r="W89" i="3"/>
  <c r="W74" i="3"/>
  <c r="Y30" i="3"/>
  <c r="W77" i="3"/>
  <c r="Y71" i="3"/>
  <c r="Y118" i="3"/>
  <c r="W48" i="3"/>
  <c r="Y43" i="3"/>
  <c r="Y109" i="3"/>
  <c r="W109" i="3"/>
  <c r="Y102" i="3"/>
  <c r="Y29" i="3"/>
  <c r="Y36" i="3"/>
  <c r="Y117" i="3"/>
  <c r="W18" i="3"/>
  <c r="W21" i="3"/>
  <c r="Y89" i="3"/>
  <c r="Y48" i="3"/>
  <c r="W46" i="3"/>
  <c r="Y31" i="3"/>
  <c r="Y33" i="3"/>
  <c r="W52" i="3"/>
  <c r="Y3" i="3"/>
  <c r="Y121" i="3"/>
  <c r="Y68" i="3"/>
  <c r="W28" i="3"/>
  <c r="W70" i="3"/>
  <c r="W75" i="3"/>
  <c r="W67" i="3"/>
  <c r="W62" i="3"/>
  <c r="Y112" i="3"/>
  <c r="Y32" i="3"/>
  <c r="W7" i="3"/>
  <c r="Y80" i="3"/>
  <c r="W10" i="3"/>
  <c r="Y124" i="3"/>
  <c r="W54" i="3"/>
  <c r="Y75" i="3"/>
  <c r="Y22" i="3"/>
  <c r="W42" i="3"/>
  <c r="W11" i="3"/>
  <c r="W12" i="3"/>
  <c r="Y125" i="3"/>
  <c r="W97" i="3"/>
  <c r="Y21" i="3"/>
  <c r="Y72" i="3"/>
  <c r="Y77" i="3"/>
  <c r="Y46" i="3"/>
  <c r="W56" i="3"/>
  <c r="Y52" i="3"/>
  <c r="W19" i="3"/>
  <c r="W26" i="3"/>
  <c r="Y101" i="3"/>
  <c r="W57" i="3"/>
  <c r="W91" i="3"/>
  <c r="W13" i="3"/>
  <c r="W119" i="3"/>
  <c r="Y67" i="3"/>
  <c r="W17" i="3"/>
  <c r="Y5" i="3"/>
  <c r="Y54" i="3"/>
  <c r="Y7" i="3"/>
  <c r="W101" i="3"/>
  <c r="W5" i="3"/>
  <c r="W40" i="3"/>
  <c r="Y69" i="3"/>
  <c r="Y105" i="3"/>
  <c r="W23" i="3"/>
  <c r="W85" i="3"/>
  <c r="Y19" i="3"/>
  <c r="W98" i="3"/>
  <c r="W20" i="3"/>
  <c r="Y14" i="3"/>
  <c r="W9" i="3"/>
  <c r="W83" i="3"/>
  <c r="W86" i="3"/>
  <c r="Y65" i="3"/>
  <c r="W88" i="3"/>
  <c r="Y70" i="3"/>
  <c r="Y55" i="3"/>
  <c r="Y113" i="3"/>
  <c r="W110" i="3"/>
  <c r="Y2" i="3"/>
  <c r="W105" i="3"/>
  <c r="Y90" i="3"/>
  <c r="W84" i="3"/>
  <c r="Y61" i="3"/>
  <c r="W41" i="3"/>
  <c r="Y50" i="3"/>
  <c r="W35" i="3"/>
  <c r="W96" i="3"/>
  <c r="Y44" i="3"/>
  <c r="W82" i="3"/>
  <c r="Y97" i="3"/>
  <c r="W102" i="3"/>
  <c r="W108" i="3"/>
  <c r="W103" i="3"/>
  <c r="Y119" i="3"/>
  <c r="Y122" i="3"/>
  <c r="W14" i="3"/>
  <c r="W6" i="3"/>
  <c r="W66" i="3"/>
  <c r="Y37" i="3"/>
  <c r="Y79" i="3"/>
  <c r="W38" i="3"/>
  <c r="W24" i="3"/>
  <c r="Y59" i="3"/>
  <c r="W71" i="3"/>
  <c r="W94" i="3"/>
  <c r="W121" i="3"/>
  <c r="Y58" i="3"/>
  <c r="Y38" i="3"/>
  <c r="W80" i="3"/>
  <c r="W113" i="3"/>
  <c r="Y85" i="3"/>
  <c r="W100" i="3"/>
  <c r="W111" i="3"/>
  <c r="Y96" i="3"/>
  <c r="Y16" i="3"/>
  <c r="Y40" i="3"/>
  <c r="Y23" i="3"/>
  <c r="Y63" i="3"/>
  <c r="W2" i="3"/>
  <c r="W29" i="3"/>
  <c r="Y76" i="3"/>
  <c r="W69" i="3"/>
  <c r="Y94" i="3"/>
  <c r="Y74" i="3"/>
  <c r="W34" i="3"/>
  <c r="W39" i="3"/>
  <c r="W92" i="3"/>
  <c r="Y100" i="3"/>
  <c r="W68" i="3"/>
  <c r="Y49" i="3"/>
  <c r="Y106" i="3"/>
  <c r="Y9" i="3"/>
  <c r="W73" i="3"/>
  <c r="W43" i="3"/>
  <c r="Y87" i="3"/>
  <c r="W95" i="3"/>
  <c r="W8" i="3"/>
  <c r="W116" i="3"/>
  <c r="W32" i="3"/>
  <c r="W87" i="3"/>
  <c r="Y120" i="3"/>
  <c r="Y39" i="3"/>
  <c r="Y92" i="3"/>
  <c r="W47" i="3"/>
  <c r="W53" i="3"/>
  <c r="Y27" i="3"/>
  <c r="Y115" i="3"/>
  <c r="AV116" i="2"/>
  <c r="AV466" i="2"/>
  <c r="AV179" i="2"/>
  <c r="AV248" i="2"/>
  <c r="AV413" i="2"/>
  <c r="AV3" i="2"/>
  <c r="AV465" i="2"/>
  <c r="AV149" i="2"/>
  <c r="AV409" i="2"/>
  <c r="AV172" i="2"/>
  <c r="AV284" i="2"/>
  <c r="AV115" i="2"/>
  <c r="AV147" i="2"/>
  <c r="AV104" i="2"/>
  <c r="AV680" i="2"/>
  <c r="AV134" i="2"/>
  <c r="AV718" i="2"/>
  <c r="AV178" i="2"/>
  <c r="AV676" i="2"/>
  <c r="AV271" i="2"/>
  <c r="AV373" i="2"/>
  <c r="AV112" i="2"/>
  <c r="AV555" i="2"/>
  <c r="AV541" i="2"/>
  <c r="AV490" i="2"/>
  <c r="AV95" i="2"/>
  <c r="AV602" i="2"/>
  <c r="AV132" i="2"/>
  <c r="AV634" i="2"/>
  <c r="AV14" i="2"/>
  <c r="AV677" i="2"/>
  <c r="AV309" i="2"/>
  <c r="AV21" i="2"/>
  <c r="AV521" i="2"/>
  <c r="AV272" i="2"/>
  <c r="AV118" i="2"/>
  <c r="AV539" i="2"/>
  <c r="AV529" i="2"/>
  <c r="AV556" i="2"/>
  <c r="AV693" i="2"/>
  <c r="AV661" i="2"/>
  <c r="AV730" i="2"/>
  <c r="AV414" i="2"/>
  <c r="AV183" i="2"/>
  <c r="AV601" i="2"/>
  <c r="AV220" i="2"/>
  <c r="AV190" i="2"/>
  <c r="AV91" i="2"/>
  <c r="AV453" i="2"/>
  <c r="AV48" i="2"/>
  <c r="AV40" i="2"/>
  <c r="AV127" i="2"/>
  <c r="AV668" i="2"/>
  <c r="AV664" i="2"/>
  <c r="AV402" i="2"/>
  <c r="AV698" i="2"/>
  <c r="AV703" i="2"/>
  <c r="AV6" i="2"/>
  <c r="AV81" i="2"/>
  <c r="AV658" i="2"/>
  <c r="AV359" i="2"/>
  <c r="AV433" i="2"/>
  <c r="AV583" i="2"/>
  <c r="AV209" i="2"/>
  <c r="AV36" i="2"/>
  <c r="AV398" i="2"/>
  <c r="AV60" i="2"/>
  <c r="AV100" i="2"/>
  <c r="AV526" i="2"/>
  <c r="AV439" i="2"/>
  <c r="AV342" i="2"/>
  <c r="AV585" i="2"/>
  <c r="AV294" i="2"/>
  <c r="AV158" i="2"/>
  <c r="AV310" i="2"/>
  <c r="AV266" i="2"/>
  <c r="AV734" i="2"/>
  <c r="AV360" i="2"/>
  <c r="AV569" i="2"/>
  <c r="AV679" i="2"/>
  <c r="AV637" i="2"/>
  <c r="AV371" i="2"/>
  <c r="AV422" i="2"/>
  <c r="AV128" i="2"/>
  <c r="AV249" i="2"/>
  <c r="AV592" i="2"/>
  <c r="AV230" i="2"/>
  <c r="AV99" i="2"/>
  <c r="AV481" i="2"/>
  <c r="AV558" i="2"/>
  <c r="AV673" i="2"/>
  <c r="AV587" i="2"/>
  <c r="AV380" i="2"/>
  <c r="AV712" i="2"/>
  <c r="AV314" i="2"/>
  <c r="AV101" i="2"/>
  <c r="AV364" i="2"/>
  <c r="AV258" i="2"/>
  <c r="AV9" i="2"/>
  <c r="AV411" i="2"/>
  <c r="AV684" i="2"/>
  <c r="AV119" i="2"/>
  <c r="AV94" i="2"/>
  <c r="AV58" i="2"/>
  <c r="AV406" i="2"/>
  <c r="AV589" i="2"/>
  <c r="AV213" i="2"/>
  <c r="AV727" i="2"/>
  <c r="AV238" i="2"/>
  <c r="AV106" i="2"/>
  <c r="AV320" i="2"/>
  <c r="AV79" i="2"/>
  <c r="AV695" i="2"/>
  <c r="AV198" i="2"/>
  <c r="AV11" i="2"/>
  <c r="AV107" i="2"/>
  <c r="AV632" i="2"/>
  <c r="AV628" i="2"/>
  <c r="AV648" i="2"/>
  <c r="AV348" i="2"/>
  <c r="AV176" i="2"/>
  <c r="AV71" i="2"/>
  <c r="AV616" i="2"/>
  <c r="AV655" i="2"/>
  <c r="AV44" i="2"/>
  <c r="AV8" i="2"/>
  <c r="AV76" i="2"/>
  <c r="AV416" i="2"/>
  <c r="AV264" i="2"/>
  <c r="AV267" i="2"/>
  <c r="AV356" i="2"/>
  <c r="AV298" i="2"/>
  <c r="AV217" i="2"/>
  <c r="AV164" i="2"/>
  <c r="AV262" i="2"/>
  <c r="AV78" i="2"/>
  <c r="AV290" i="2"/>
  <c r="AV17" i="2"/>
  <c r="AV349" i="2"/>
  <c r="AV155" i="2"/>
  <c r="AV407" i="2"/>
  <c r="AV682" i="2"/>
  <c r="AV621" i="2"/>
  <c r="AV510" i="2"/>
  <c r="AV597" i="2"/>
  <c r="AV362" i="2"/>
  <c r="AV449" i="2"/>
  <c r="AV215" i="2"/>
  <c r="AV231" i="2"/>
  <c r="AV307" i="2"/>
  <c r="AV428" i="2"/>
  <c r="AV163" i="2"/>
  <c r="AV161" i="2"/>
  <c r="AV530" i="2"/>
  <c r="AV252" i="2"/>
  <c r="AV175" i="2"/>
  <c r="AV647" i="2"/>
  <c r="AV485" i="2"/>
  <c r="AV692" i="2"/>
  <c r="AV152" i="2"/>
  <c r="AV339" i="2"/>
  <c r="AV501" i="2"/>
  <c r="AV604" i="2"/>
  <c r="AV275" i="2"/>
  <c r="AV41" i="2"/>
  <c r="AV145" i="2"/>
  <c r="AV166" i="2"/>
  <c r="AV280" i="2"/>
  <c r="AV670" i="2"/>
  <c r="AV222" i="2"/>
  <c r="AV502" i="2"/>
  <c r="AV296" i="2"/>
  <c r="AV38" i="2"/>
  <c r="AV242" i="2"/>
  <c r="AV323" i="2"/>
  <c r="AV701" i="2"/>
  <c r="AV468" i="2"/>
  <c r="AV255" i="2"/>
  <c r="AV110" i="2"/>
  <c r="AV74" i="2"/>
  <c r="AV35" i="2"/>
  <c r="AV369" i="2"/>
  <c r="AV687" i="2"/>
  <c r="AV207" i="2"/>
  <c r="AV102" i="2"/>
  <c r="AV84" i="2"/>
  <c r="AV254" i="2"/>
  <c r="AV576" i="2"/>
  <c r="AV445" i="2"/>
  <c r="AV520" i="2"/>
  <c r="AV461" i="2"/>
  <c r="AV208" i="2"/>
  <c r="AV394" i="2"/>
  <c r="AV408" i="2"/>
  <c r="AV498" i="2"/>
  <c r="AV560" i="2"/>
  <c r="AV691" i="2"/>
  <c r="AV337" i="2"/>
  <c r="AV420" i="2"/>
  <c r="AV237" i="2"/>
  <c r="AV533" i="2"/>
  <c r="AV193" i="2"/>
  <c r="AV425" i="2"/>
  <c r="AV388" i="2"/>
  <c r="AV617" i="2"/>
  <c r="AV90" i="2"/>
  <c r="AV447" i="2"/>
  <c r="AV68" i="2"/>
  <c r="AV700" i="2"/>
  <c r="AV336" i="2"/>
  <c r="AV278" i="2"/>
  <c r="AV22" i="2"/>
  <c r="AV308" i="2"/>
  <c r="AV672" i="2"/>
  <c r="AV430" i="2"/>
  <c r="AV120" i="2"/>
  <c r="AV180" i="2"/>
  <c r="AV383" i="2"/>
  <c r="AV263" i="2"/>
  <c r="AV457" i="2"/>
  <c r="AV210" i="2"/>
  <c r="AV518" i="2"/>
  <c r="AV227" i="2"/>
  <c r="AV688" i="2"/>
  <c r="AV620" i="2"/>
  <c r="AV418" i="2"/>
  <c r="AV553" i="2"/>
  <c r="AV399" i="2"/>
  <c r="AV586" i="2"/>
  <c r="AV347" i="2"/>
  <c r="AV47" i="2"/>
  <c r="AV72" i="2"/>
  <c r="AV51" i="2"/>
  <c r="AV631" i="2"/>
  <c r="AV707" i="2"/>
  <c r="AV706" i="2"/>
  <c r="AV103" i="2"/>
  <c r="AV574" i="2"/>
  <c r="AV62" i="2"/>
  <c r="AV674" i="2"/>
  <c r="AV443" i="2"/>
  <c r="AV495" i="2"/>
  <c r="AV397" i="2"/>
  <c r="AV528" i="2"/>
  <c r="AV239" i="2"/>
  <c r="AV28" i="2"/>
  <c r="AV723" i="2"/>
  <c r="AV431" i="2"/>
  <c r="AV709" i="2"/>
  <c r="AV543" i="2"/>
  <c r="AV376" i="2"/>
  <c r="AV467" i="2"/>
  <c r="AV65" i="2"/>
  <c r="AV630" i="2"/>
  <c r="AV595" i="2"/>
  <c r="AV572" i="2"/>
  <c r="AV652" i="2"/>
  <c r="AV618" i="2"/>
  <c r="AV191" i="2"/>
  <c r="AV25" i="2"/>
  <c r="AV37" i="2"/>
  <c r="AV464" i="2"/>
  <c r="AV732" i="2"/>
  <c r="AV293" i="2"/>
  <c r="AV609" i="2"/>
  <c r="AV338" i="2"/>
  <c r="AV384" i="2"/>
  <c r="AV434" i="2"/>
  <c r="AV196" i="2"/>
  <c r="AV519" i="2"/>
  <c r="AV204" i="2"/>
  <c r="AV88" i="2"/>
  <c r="AV63" i="2"/>
  <c r="AV410" i="2"/>
  <c r="AV427" i="2"/>
  <c r="AV500" i="2"/>
  <c r="AV328" i="2"/>
  <c r="AV332" i="2"/>
  <c r="AV234" i="2"/>
  <c r="AV136" i="2"/>
  <c r="AV259" i="2"/>
  <c r="AV224" i="2"/>
  <c r="AV77" i="2"/>
  <c r="AV141" i="2"/>
  <c r="AV250" i="2"/>
  <c r="AV45" i="2"/>
  <c r="AV491" i="2"/>
  <c r="AV243" i="2"/>
  <c r="AV276" i="2"/>
  <c r="AV15" i="2"/>
  <c r="AV547" i="2"/>
  <c r="AV544" i="2"/>
  <c r="AV318" i="2"/>
  <c r="AV459" i="2"/>
  <c r="AV26" i="2"/>
  <c r="AV137" i="2"/>
  <c r="AV512" i="2"/>
  <c r="AV448" i="2"/>
  <c r="AV524" i="2"/>
  <c r="AV353" i="2"/>
  <c r="AV494" i="2"/>
  <c r="AV714" i="2"/>
  <c r="AV473" i="2"/>
  <c r="AV316" i="2"/>
  <c r="AV269" i="2"/>
  <c r="AV257" i="2"/>
  <c r="AV594" i="2"/>
  <c r="AV405" i="2"/>
  <c r="AV391" i="2"/>
  <c r="AV46" i="2"/>
  <c r="AV80" i="2"/>
  <c r="AV548" i="2"/>
  <c r="AV507" i="2"/>
  <c r="AV611" i="2"/>
  <c r="AV333" i="2"/>
  <c r="AV228" i="2"/>
  <c r="AV129" i="2"/>
  <c r="AV579" i="2"/>
  <c r="AV270" i="2"/>
  <c r="AV451" i="2"/>
  <c r="AV122" i="2"/>
  <c r="AV201" i="2"/>
  <c r="AV29" i="2"/>
  <c r="AV496" i="2"/>
  <c r="AV567" i="2"/>
  <c r="AV13" i="2"/>
  <c r="AV542" i="2"/>
  <c r="AV327" i="2"/>
  <c r="AV350" i="2"/>
  <c r="AV514" i="2"/>
  <c r="AV488" i="2"/>
  <c r="AV654" i="2"/>
  <c r="AV53" i="2"/>
  <c r="AV412" i="2"/>
  <c r="AV87" i="2"/>
  <c r="AV39" i="2"/>
  <c r="AV311" i="2"/>
  <c r="AV305" i="2"/>
  <c r="AV370" i="2"/>
  <c r="AV641" i="2"/>
  <c r="AV717" i="2"/>
  <c r="AV642" i="2"/>
  <c r="AV135" i="2"/>
  <c r="AV710" i="2"/>
  <c r="AV251" i="2"/>
  <c r="AV557" i="2"/>
  <c r="AV554" i="2"/>
  <c r="AV580" i="2"/>
  <c r="AV98" i="2"/>
  <c r="AV124" i="2"/>
  <c r="AV265" i="2"/>
  <c r="AV697" i="2"/>
  <c r="AV426" i="2"/>
  <c r="AV205" i="2"/>
  <c r="AV319" i="2"/>
  <c r="AV61" i="2"/>
  <c r="AV563" i="2"/>
  <c r="AV627" i="2"/>
  <c r="AV499" i="2"/>
  <c r="AV301" i="2"/>
  <c r="AV480" i="2"/>
  <c r="AV387" i="2"/>
  <c r="AV154" i="2"/>
  <c r="AV18" i="2"/>
  <c r="AV365" i="2"/>
  <c r="AV150" i="2"/>
  <c r="AV503" i="2"/>
  <c r="AV699" i="2"/>
  <c r="AV486" i="2"/>
  <c r="AV203" i="2"/>
  <c r="AV321" i="2"/>
  <c r="AV326" i="2"/>
  <c r="AV724" i="2"/>
  <c r="AV737" i="2"/>
  <c r="AV568" i="2"/>
  <c r="AV690" i="2"/>
  <c r="AV306" i="2"/>
  <c r="AV173" i="2"/>
  <c r="AV4" i="2"/>
  <c r="AV367" i="2"/>
  <c r="AV93" i="2"/>
  <c r="AV395" i="2"/>
  <c r="AV245" i="2"/>
  <c r="AV291" i="2"/>
  <c r="AV223" i="2"/>
  <c r="AV614" i="2"/>
  <c r="AV715" i="2"/>
  <c r="AV550" i="2"/>
  <c r="AV662" i="2"/>
  <c r="AV16" i="2"/>
  <c r="AV403" i="2"/>
  <c r="AV432" i="2"/>
  <c r="AV186" i="2"/>
  <c r="AV146" i="2"/>
  <c r="AV344" i="2"/>
  <c r="AV489" i="2"/>
  <c r="AV297" i="2"/>
  <c r="AV130" i="2"/>
  <c r="AV623" i="2"/>
  <c r="AV83" i="2"/>
  <c r="AV527" i="2"/>
  <c r="AV645" i="2"/>
  <c r="AV669" i="2"/>
  <c r="AV312" i="2"/>
  <c r="AV214" i="2"/>
  <c r="AV515" i="2"/>
  <c r="AV625" i="2"/>
  <c r="AV588" i="2"/>
  <c r="AV726" i="2"/>
  <c r="AV735" i="2"/>
  <c r="AV497" i="2"/>
  <c r="AV366" i="2"/>
  <c r="AV598" i="2"/>
  <c r="AV738" i="2"/>
  <c r="AV404" i="2"/>
  <c r="AV182" i="2"/>
  <c r="AV218" i="2"/>
  <c r="AV458" i="2"/>
  <c r="AV612" i="2"/>
  <c r="AV64" i="2"/>
  <c r="AV540" i="2"/>
  <c r="AV452" i="2"/>
  <c r="AV189" i="2"/>
  <c r="AV535" i="2"/>
  <c r="AV552" i="2"/>
  <c r="AV440" i="2"/>
  <c r="AV511" i="2"/>
  <c r="AV52" i="2"/>
  <c r="AV532" i="2"/>
  <c r="AV716" i="2"/>
  <c r="AV261" i="2"/>
  <c r="AV12" i="2"/>
  <c r="AV472" i="2"/>
  <c r="AV599" i="2"/>
  <c r="AV719" i="2"/>
  <c r="AV678" i="2"/>
  <c r="AV657" i="2"/>
  <c r="AV331" i="2"/>
  <c r="AV358" i="2"/>
  <c r="AV174" i="2"/>
  <c r="AV97" i="2"/>
  <c r="AV2" i="2"/>
  <c r="AV722" i="2"/>
  <c r="AV675" i="2"/>
  <c r="AV493" i="2"/>
  <c r="AV121" i="2"/>
  <c r="AV170" i="2"/>
  <c r="AV219" i="2"/>
  <c r="AV167" i="2"/>
  <c r="AV436" i="2"/>
  <c r="AV138" i="2"/>
  <c r="AV725" i="2"/>
  <c r="AV49" i="2"/>
  <c r="AV5" i="2"/>
  <c r="AV377" i="2"/>
  <c r="AV143" i="2"/>
  <c r="AV596" i="2"/>
  <c r="AV538" i="2"/>
  <c r="AV105" i="2"/>
  <c r="AV607" i="2"/>
  <c r="AV667" i="2"/>
  <c r="AV24" i="2"/>
  <c r="AV477" i="2"/>
  <c r="AV382" i="2"/>
  <c r="AV375" i="2"/>
  <c r="AV633" i="2"/>
  <c r="AV562" i="2"/>
  <c r="AV487" i="2"/>
  <c r="AV247" i="2"/>
  <c r="AV389" i="2"/>
  <c r="AV694" i="2"/>
  <c r="AV463" i="2"/>
  <c r="AV646" i="2"/>
  <c r="AV711" i="2"/>
  <c r="AV139" i="2"/>
  <c r="AV635" i="2"/>
  <c r="AV351" i="2"/>
  <c r="AV324" i="2"/>
  <c r="AV317" i="2"/>
  <c r="AV643" i="2"/>
  <c r="AV378" i="2"/>
  <c r="AV108" i="2"/>
  <c r="AV177" i="2"/>
  <c r="AV216" i="2"/>
  <c r="AV650" i="2"/>
  <c r="AV357" i="2"/>
  <c r="AV345" i="2"/>
  <c r="AV148" i="2"/>
  <c r="AV559" i="2"/>
  <c r="AV33" i="2"/>
  <c r="AV613" i="2"/>
  <c r="AV656" i="2"/>
  <c r="AV303" i="2"/>
  <c r="AV295" i="2"/>
  <c r="AV444" i="2"/>
  <c r="AV10" i="2"/>
  <c r="AV393" i="2"/>
  <c r="AV114" i="2"/>
  <c r="AV438" i="2"/>
  <c r="AV89" i="2"/>
  <c r="AV30" i="2"/>
  <c r="AV27" i="2"/>
  <c r="AV232" i="2"/>
  <c r="AV470" i="2"/>
  <c r="AV322" i="2"/>
  <c r="AV531" i="2"/>
  <c r="AV70" i="2"/>
  <c r="AV455" i="2"/>
  <c r="AV615" i="2"/>
  <c r="AV113" i="2"/>
  <c r="AV346" i="2"/>
  <c r="AV417" i="2"/>
  <c r="AV581" i="2"/>
  <c r="AV188" i="2"/>
  <c r="AV456" i="2"/>
  <c r="AV429" i="2"/>
  <c r="AV330" i="2"/>
  <c r="AV731" i="2"/>
  <c r="AV606" i="2"/>
  <c r="AV728" i="2"/>
  <c r="AV729" i="2"/>
  <c r="AV221" i="2"/>
  <c r="AV111" i="2"/>
  <c r="AV660" i="2"/>
  <c r="AV421" i="2"/>
  <c r="AV42" i="2"/>
  <c r="AV292" i="2"/>
  <c r="AV644" i="2"/>
  <c r="AV363" i="2"/>
  <c r="AV508" i="2"/>
  <c r="AV123" i="2"/>
  <c r="AV571" i="2"/>
  <c r="AV151" i="2"/>
  <c r="AV162" i="2"/>
  <c r="AV639" i="2"/>
  <c r="AV392" i="2"/>
  <c r="AV96" i="2"/>
  <c r="AV570" i="2"/>
  <c r="AV484" i="2"/>
  <c r="AV153" i="2"/>
  <c r="AV653" i="2"/>
  <c r="AV651" i="2"/>
  <c r="AV82" i="2"/>
  <c r="AV396" i="2"/>
  <c r="AV241" i="2"/>
  <c r="AV200" i="2"/>
  <c r="AV133" i="2"/>
  <c r="AV372" i="2"/>
  <c r="AV212" i="2"/>
  <c r="AV233" i="2"/>
  <c r="AV649" i="2"/>
  <c r="AV689" i="2"/>
  <c r="AV482" i="2"/>
  <c r="AV442" i="2"/>
  <c r="AV483" i="2"/>
  <c r="AV283" i="2"/>
  <c r="AV315" i="2"/>
  <c r="AV109" i="2"/>
  <c r="AV419" i="2"/>
  <c r="AV509" i="2"/>
  <c r="AV57" i="2"/>
  <c r="AV334" i="2"/>
  <c r="AV194" i="2"/>
  <c r="AV534" i="2"/>
  <c r="AV289" i="2"/>
  <c r="AV446" i="2"/>
  <c r="AV20" i="2"/>
  <c r="AV666" i="2"/>
  <c r="AV56" i="2"/>
  <c r="AV506" i="2"/>
  <c r="AV561" i="2"/>
  <c r="AV441" i="2"/>
  <c r="AV226" i="2"/>
  <c r="AV199" i="2"/>
  <c r="AV379" i="2"/>
  <c r="AV517" i="2"/>
  <c r="AV288" i="2"/>
  <c r="AV624" i="2"/>
  <c r="AV355" i="2"/>
  <c r="AV423" i="2"/>
  <c r="AV341" i="2"/>
  <c r="AV504" i="2"/>
  <c r="AV565" i="2"/>
  <c r="AV43" i="2"/>
  <c r="AV240" i="2"/>
  <c r="AV683" i="2"/>
  <c r="AV450" i="2"/>
  <c r="AV67" i="2"/>
  <c r="AV640" i="2"/>
  <c r="AV713" i="2"/>
  <c r="AV479" i="2"/>
  <c r="AV281" i="2"/>
  <c r="AV187" i="2"/>
  <c r="AV523" i="2"/>
  <c r="AV549" i="2"/>
  <c r="AV126" i="2"/>
  <c r="AV202" i="2"/>
  <c r="AV299" i="2"/>
  <c r="AV474" i="2"/>
  <c r="AV92" i="2"/>
  <c r="AV591" i="2"/>
  <c r="AV86" i="2"/>
  <c r="AV287" i="2"/>
  <c r="AV505" i="2"/>
  <c r="AV246" i="2"/>
  <c r="AV475" i="2"/>
  <c r="AV159" i="2"/>
  <c r="AV354" i="2"/>
  <c r="AV681" i="2"/>
  <c r="AV282" i="2"/>
  <c r="AV577" i="2"/>
  <c r="AV260" i="2"/>
  <c r="AV736" i="2"/>
  <c r="AV686" i="2"/>
  <c r="AV522" i="2"/>
  <c r="AV69" i="2"/>
  <c r="AV582" i="2"/>
  <c r="AV340" i="2"/>
  <c r="AV546" i="2"/>
  <c r="AV277" i="2"/>
  <c r="AV385" i="2"/>
  <c r="AV566" i="2"/>
  <c r="AV573" i="2"/>
  <c r="AV478" i="2"/>
  <c r="AV125" i="2"/>
  <c r="AV274" i="2"/>
  <c r="AV142" i="2"/>
  <c r="AV545" i="2"/>
  <c r="AV165" i="2"/>
  <c r="AV435" i="2"/>
  <c r="AV564" i="2"/>
  <c r="AV55" i="2"/>
  <c r="AV144" i="2"/>
  <c r="AV516" i="2"/>
  <c r="AV610" i="2"/>
  <c r="AV575" i="2"/>
  <c r="AV85" i="2"/>
  <c r="AV401" i="2"/>
  <c r="AV335" i="2"/>
  <c r="AV721" i="2"/>
  <c r="AV54" i="2"/>
  <c r="AV171" i="2"/>
  <c r="AV424" i="2"/>
  <c r="AV329" i="2"/>
  <c r="AV253" i="2"/>
  <c r="AV66" i="2"/>
  <c r="AV32" i="2"/>
  <c r="AV235" i="2"/>
  <c r="AV536" i="2"/>
  <c r="AV437" i="2"/>
  <c r="AV733" i="2"/>
  <c r="AV31" i="2"/>
  <c r="AV708" i="2"/>
  <c r="AV117" i="2"/>
  <c r="AV605" i="2"/>
  <c r="AV513" i="2"/>
  <c r="AV181" i="2"/>
  <c r="AV273" i="2"/>
  <c r="AV663" i="2"/>
  <c r="AV638" i="2"/>
  <c r="AV374" i="2"/>
  <c r="AV600" i="2"/>
  <c r="AV131" i="2"/>
  <c r="AV584" i="2"/>
  <c r="AV50" i="2"/>
  <c r="AV236" i="2"/>
  <c r="AV469" i="2"/>
  <c r="AV352" i="2"/>
  <c r="AV460" i="2"/>
  <c r="AV195" i="2"/>
  <c r="AV168" i="2"/>
  <c r="AV256" i="2"/>
  <c r="AV229" i="2"/>
  <c r="AV462" i="2"/>
  <c r="AV619" i="2"/>
  <c r="AV34" i="2"/>
  <c r="AV476" i="2"/>
  <c r="AV23" i="2"/>
  <c r="AV471" i="2"/>
  <c r="AV578" i="2"/>
  <c r="AV361" i="2"/>
  <c r="AV302" i="2"/>
  <c r="AV300" i="2"/>
  <c r="AV244" i="2"/>
  <c r="AV400" i="2"/>
  <c r="AV184" i="2"/>
  <c r="AV279" i="2"/>
  <c r="AV386" i="2"/>
  <c r="AV325" i="2"/>
  <c r="AV720" i="2"/>
  <c r="AV157" i="2"/>
  <c r="AV390" i="2"/>
  <c r="AV286" i="2"/>
  <c r="AV622" i="2"/>
  <c r="AV313" i="2"/>
  <c r="AV225" i="2"/>
  <c r="AV629" i="2"/>
  <c r="AV268" i="2"/>
  <c r="AV304" i="2"/>
  <c r="AV206" i="2"/>
  <c r="AV156" i="2"/>
  <c r="AV685" i="2"/>
  <c r="AV593" i="2"/>
  <c r="AV603" i="2"/>
  <c r="AV665" i="2"/>
  <c r="AV73" i="2"/>
  <c r="AV551" i="2"/>
  <c r="AV19" i="2"/>
  <c r="AV75" i="2"/>
  <c r="AV702" i="2"/>
  <c r="AV185" i="2"/>
  <c r="AV492" i="2"/>
  <c r="AV626" i="2"/>
  <c r="AV211" i="2"/>
  <c r="AV704" i="2"/>
  <c r="AV197" i="2"/>
  <c r="AV590" i="2"/>
  <c r="AV454" i="2"/>
  <c r="AV7" i="2"/>
  <c r="AV537" i="2"/>
  <c r="AV415" i="2"/>
  <c r="AV160" i="2"/>
  <c r="AV525" i="2"/>
  <c r="AV705" i="2"/>
  <c r="AV59" i="2"/>
  <c r="AV285" i="2"/>
  <c r="AV659" i="2"/>
  <c r="AV608" i="2"/>
  <c r="AV368" i="2"/>
  <c r="AV636" i="2"/>
  <c r="AV140" i="2"/>
  <c r="AV381" i="2"/>
  <c r="AV343" i="2"/>
  <c r="AV696" i="2"/>
  <c r="Z113" i="3" l="1"/>
  <c r="Z21" i="3"/>
  <c r="X7" i="3"/>
  <c r="Z33" i="3"/>
  <c r="X119" i="3"/>
  <c r="Z82" i="3"/>
  <c r="X95" i="3"/>
  <c r="Z74" i="3"/>
  <c r="X100" i="3"/>
  <c r="Z79" i="3"/>
  <c r="Z44" i="3"/>
  <c r="Z55" i="3"/>
  <c r="X23" i="3"/>
  <c r="X13" i="3"/>
  <c r="X97" i="3"/>
  <c r="Z32" i="3"/>
  <c r="Z31" i="3"/>
  <c r="Z43" i="3"/>
  <c r="Z104" i="3"/>
  <c r="Z42" i="3"/>
  <c r="Z6" i="3"/>
  <c r="X104" i="3"/>
  <c r="X107" i="3"/>
  <c r="X51" i="3"/>
  <c r="X22" i="3"/>
  <c r="X106" i="3"/>
  <c r="Z56" i="3"/>
  <c r="Z115" i="3"/>
  <c r="Z87" i="3"/>
  <c r="Z94" i="3"/>
  <c r="Z85" i="3"/>
  <c r="Z37" i="3"/>
  <c r="X96" i="3"/>
  <c r="Z70" i="3"/>
  <c r="Z105" i="3"/>
  <c r="X91" i="3"/>
  <c r="Z125" i="3"/>
  <c r="Z112" i="3"/>
  <c r="X46" i="3"/>
  <c r="X48" i="3"/>
  <c r="X115" i="3"/>
  <c r="X49" i="3"/>
  <c r="X76" i="3"/>
  <c r="X3" i="3"/>
  <c r="X126" i="3"/>
  <c r="X55" i="3"/>
  <c r="X59" i="3"/>
  <c r="Z81" i="3"/>
  <c r="X38" i="3"/>
  <c r="Z84" i="3"/>
  <c r="Z27" i="3"/>
  <c r="X43" i="3"/>
  <c r="X69" i="3"/>
  <c r="X113" i="3"/>
  <c r="X66" i="3"/>
  <c r="X35" i="3"/>
  <c r="X88" i="3"/>
  <c r="Z69" i="3"/>
  <c r="X57" i="3"/>
  <c r="X12" i="3"/>
  <c r="X62" i="3"/>
  <c r="Z48" i="3"/>
  <c r="Z118" i="3"/>
  <c r="Z99" i="3"/>
  <c r="Z12" i="3"/>
  <c r="Z123" i="3"/>
  <c r="X72" i="3"/>
  <c r="X99" i="3"/>
  <c r="Z11" i="3"/>
  <c r="Z25" i="3"/>
  <c r="X15" i="3"/>
  <c r="X111" i="3"/>
  <c r="X124" i="3"/>
  <c r="X53" i="3"/>
  <c r="X73" i="3"/>
  <c r="Z76" i="3"/>
  <c r="X80" i="3"/>
  <c r="X6" i="3"/>
  <c r="Z50" i="3"/>
  <c r="Z65" i="3"/>
  <c r="X40" i="3"/>
  <c r="Z101" i="3"/>
  <c r="X11" i="3"/>
  <c r="X67" i="3"/>
  <c r="Z89" i="3"/>
  <c r="Z71" i="3"/>
  <c r="Z126" i="3"/>
  <c r="Z53" i="3"/>
  <c r="X81" i="3"/>
  <c r="Z78" i="3"/>
  <c r="X65" i="3"/>
  <c r="Z64" i="3"/>
  <c r="X64" i="3"/>
  <c r="X30" i="3"/>
  <c r="X82" i="3"/>
  <c r="Z51" i="3"/>
  <c r="X47" i="3"/>
  <c r="Z9" i="3"/>
  <c r="X29" i="3"/>
  <c r="Z38" i="3"/>
  <c r="X14" i="3"/>
  <c r="X41" i="3"/>
  <c r="X86" i="3"/>
  <c r="X5" i="3"/>
  <c r="X26" i="3"/>
  <c r="X42" i="3"/>
  <c r="X75" i="3"/>
  <c r="X21" i="3"/>
  <c r="X77" i="3"/>
  <c r="Z13" i="3"/>
  <c r="X27" i="3"/>
  <c r="X118" i="3"/>
  <c r="X44" i="3"/>
  <c r="Z98" i="3"/>
  <c r="Z83" i="3"/>
  <c r="X112" i="3"/>
  <c r="X37" i="3"/>
  <c r="Z95" i="3"/>
  <c r="Z92" i="3"/>
  <c r="Z106" i="3"/>
  <c r="X2" i="3"/>
  <c r="Z58" i="3"/>
  <c r="Z122" i="3"/>
  <c r="Z61" i="3"/>
  <c r="X83" i="3"/>
  <c r="X101" i="3"/>
  <c r="X19" i="3"/>
  <c r="Z22" i="3"/>
  <c r="X70" i="3"/>
  <c r="X18" i="3"/>
  <c r="Z30" i="3"/>
  <c r="Z114" i="3"/>
  <c r="Z66" i="3"/>
  <c r="X36" i="3"/>
  <c r="X50" i="3"/>
  <c r="Z45" i="3"/>
  <c r="Z108" i="3"/>
  <c r="X114" i="3"/>
  <c r="Z57" i="3"/>
  <c r="X85" i="3"/>
  <c r="Z107" i="3"/>
  <c r="Z39" i="3"/>
  <c r="Z49" i="3"/>
  <c r="Z63" i="3"/>
  <c r="X121" i="3"/>
  <c r="Z119" i="3"/>
  <c r="X84" i="3"/>
  <c r="X9" i="3"/>
  <c r="Z7" i="3"/>
  <c r="Z52" i="3"/>
  <c r="Z75" i="3"/>
  <c r="X28" i="3"/>
  <c r="Z117" i="3"/>
  <c r="X74" i="3"/>
  <c r="Z10" i="3"/>
  <c r="X125" i="3"/>
  <c r="X60" i="3"/>
  <c r="X25" i="3"/>
  <c r="X31" i="3"/>
  <c r="X93" i="3"/>
  <c r="Z73" i="3"/>
  <c r="Z47" i="3"/>
  <c r="Z120" i="3"/>
  <c r="X68" i="3"/>
  <c r="Z23" i="3"/>
  <c r="X94" i="3"/>
  <c r="X103" i="3"/>
  <c r="Z90" i="3"/>
  <c r="Z14" i="3"/>
  <c r="Z54" i="3"/>
  <c r="X56" i="3"/>
  <c r="X54" i="3"/>
  <c r="Z68" i="3"/>
  <c r="Z36" i="3"/>
  <c r="X89" i="3"/>
  <c r="Z103" i="3"/>
  <c r="Z26" i="3"/>
  <c r="Z18" i="3"/>
  <c r="Z111" i="3"/>
  <c r="Z17" i="3"/>
  <c r="X33" i="3"/>
  <c r="Z4" i="3"/>
  <c r="X123" i="3"/>
  <c r="X34" i="3"/>
  <c r="Z109" i="3"/>
  <c r="X87" i="3"/>
  <c r="Z100" i="3"/>
  <c r="Z40" i="3"/>
  <c r="X71" i="3"/>
  <c r="X108" i="3"/>
  <c r="X105" i="3"/>
  <c r="X20" i="3"/>
  <c r="Z5" i="3"/>
  <c r="Z46" i="3"/>
  <c r="Z124" i="3"/>
  <c r="Z121" i="3"/>
  <c r="Z29" i="3"/>
  <c r="X78" i="3"/>
  <c r="Z93" i="3"/>
  <c r="Z41" i="3"/>
  <c r="Z15" i="3"/>
  <c r="X90" i="3"/>
  <c r="X45" i="3"/>
  <c r="Z34" i="3"/>
  <c r="X63" i="3"/>
  <c r="X117" i="3"/>
  <c r="X32" i="3"/>
  <c r="X92" i="3"/>
  <c r="Z16" i="3"/>
  <c r="Z59" i="3"/>
  <c r="X102" i="3"/>
  <c r="Z2" i="3"/>
  <c r="X98" i="3"/>
  <c r="X17" i="3"/>
  <c r="Z77" i="3"/>
  <c r="X10" i="3"/>
  <c r="Z3" i="3"/>
  <c r="Z102" i="3"/>
  <c r="X122" i="3"/>
  <c r="X79" i="3"/>
  <c r="Z91" i="3"/>
  <c r="Z20" i="3"/>
  <c r="X16" i="3"/>
  <c r="Z24" i="3"/>
  <c r="X61" i="3"/>
  <c r="Z60" i="3"/>
  <c r="Z86" i="3"/>
  <c r="X8" i="3"/>
  <c r="Z35" i="3"/>
  <c r="X116" i="3"/>
  <c r="X39" i="3"/>
  <c r="Z96" i="3"/>
  <c r="X24" i="3"/>
  <c r="Z97" i="3"/>
  <c r="X110" i="3"/>
  <c r="Z19" i="3"/>
  <c r="Z67" i="3"/>
  <c r="Z72" i="3"/>
  <c r="Z80" i="3"/>
  <c r="X52" i="3"/>
  <c r="X109" i="3"/>
  <c r="Z62" i="3"/>
  <c r="Z28" i="3"/>
  <c r="X4" i="3"/>
  <c r="X58" i="3"/>
  <c r="Z116" i="3"/>
  <c r="Z8" i="3"/>
  <c r="X120" i="3"/>
  <c r="Z88" i="3"/>
  <c r="Z110" i="3"/>
</calcChain>
</file>

<file path=xl/sharedStrings.xml><?xml version="1.0" encoding="utf-8"?>
<sst xmlns="http://schemas.openxmlformats.org/spreadsheetml/2006/main" count="10534" uniqueCount="3201">
  <si>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</si>
  <si>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</si>
  <si>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</si>
  <si>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</si>
  <si>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</si>
  <si>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</si>
  <si>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</si>
  <si>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</si>
  <si>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</si>
  <si>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</si>
  <si>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</si>
  <si>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</si>
  <si>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</si>
  <si>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</si>
  <si>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</si>
  <si>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</si>
  <si>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</si>
  <si>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</si>
  <si>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</si>
  <si>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</si>
  <si>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</si>
  <si>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</si>
  <si>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</si>
  <si>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</si>
  <si>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</si>
  <si>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</si>
  <si>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</si>
  <si>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</si>
  <si>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</si>
  <si>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</si>
  <si>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</si>
  <si>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</si>
  <si>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</si>
  <si>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</si>
  <si>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</si>
  <si>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ITC Ltd</t>
  </si>
  <si>
    <t>ITC</t>
  </si>
  <si>
    <t>FMCG - Tobacco</t>
  </si>
  <si>
    <t>Hindustan Unilever Ltd</t>
  </si>
  <si>
    <t>HINDUNILVR</t>
  </si>
  <si>
    <t>FMCG - Household Products</t>
  </si>
  <si>
    <t>Life Insurance Corporation Of India</t>
  </si>
  <si>
    <t>LICI</t>
  </si>
  <si>
    <t>Insurance</t>
  </si>
  <si>
    <t>HCL Technologies Ltd</t>
  </si>
  <si>
    <t>HCLTECH</t>
  </si>
  <si>
    <t>Larsen and Toubro Ltd</t>
  </si>
  <si>
    <t>LT</t>
  </si>
  <si>
    <t>Construction &amp; Engineering</t>
  </si>
  <si>
    <t>Sun Pharmaceutical Industries Ltd</t>
  </si>
  <si>
    <t>SUNPHARMA</t>
  </si>
  <si>
    <t>Pharmaceuticals</t>
  </si>
  <si>
    <t>Bajaj Finance Ltd</t>
  </si>
  <si>
    <t>BAJFINANCE</t>
  </si>
  <si>
    <t>Consumer Finance</t>
  </si>
  <si>
    <t>NTPC Ltd</t>
  </si>
  <si>
    <t>NTPC</t>
  </si>
  <si>
    <t>Power Generation</t>
  </si>
  <si>
    <t>Axis Bank Ltd</t>
  </si>
  <si>
    <t>AXISBANK</t>
  </si>
  <si>
    <t>Maruti Suzuki India Ltd</t>
  </si>
  <si>
    <t>MARUTI</t>
  </si>
  <si>
    <t>Four Wheelers</t>
  </si>
  <si>
    <t>Mahindra and Mahindra Ltd</t>
  </si>
  <si>
    <t>M&amp;M</t>
  </si>
  <si>
    <t>Kotak Mahindra Bank Ltd</t>
  </si>
  <si>
    <t>KOTAKBANK</t>
  </si>
  <si>
    <t>Adani Enterprises Ltd</t>
  </si>
  <si>
    <t>ADANIENT</t>
  </si>
  <si>
    <t>Commodities Trading</t>
  </si>
  <si>
    <t>Oil and Natural Gas Corporation Ltd</t>
  </si>
  <si>
    <t>ONGC</t>
  </si>
  <si>
    <t>Oil &amp; Gas - Exploration &amp; Production</t>
  </si>
  <si>
    <t>UltraTech Cement Ltd</t>
  </si>
  <si>
    <t>ULTRACEMCO</t>
  </si>
  <si>
    <t>Cement</t>
  </si>
  <si>
    <t>Power Grid Corporation of India Ltd</t>
  </si>
  <si>
    <t>POWERGRID</t>
  </si>
  <si>
    <t>Power Transmission &amp; Distribution</t>
  </si>
  <si>
    <t>Wipro Ltd</t>
  </si>
  <si>
    <t>WIPRO</t>
  </si>
  <si>
    <t>Hindustan Aeronautics Ltd</t>
  </si>
  <si>
    <t>HAL</t>
  </si>
  <si>
    <t>Aerospace &amp; Defense Equipments</t>
  </si>
  <si>
    <t>Tata Motors Ltd</t>
  </si>
  <si>
    <t>TATAMOTORS</t>
  </si>
  <si>
    <t>Adani Ports and Special Economic Zone Ltd</t>
  </si>
  <si>
    <t>ADANIPORTS</t>
  </si>
  <si>
    <t>Ports</t>
  </si>
  <si>
    <t>Titan Company Ltd</t>
  </si>
  <si>
    <t>TITAN</t>
  </si>
  <si>
    <t>Precious Metals, Jewellery &amp; Watches</t>
  </si>
  <si>
    <t>Bajaj Auto Limited</t>
  </si>
  <si>
    <t>BAJAJ-AUTO</t>
  </si>
  <si>
    <t>Two Wheelers</t>
  </si>
  <si>
    <t>Bajaj Finserv Ltd</t>
  </si>
  <si>
    <t>BAJAJFINSV</t>
  </si>
  <si>
    <t>Coal India Ltd</t>
  </si>
  <si>
    <t>COALINDIA</t>
  </si>
  <si>
    <t>Mining - Coal</t>
  </si>
  <si>
    <t>Avenue Supermarts Ltd</t>
  </si>
  <si>
    <t>DMART</t>
  </si>
  <si>
    <t>Retail - Department Stores</t>
  </si>
  <si>
    <t>Siemens Ltd</t>
  </si>
  <si>
    <t>SIEMENS</t>
  </si>
  <si>
    <t>Conglomerates</t>
  </si>
  <si>
    <t>Adani Green Energy Ltd</t>
  </si>
  <si>
    <t>ADANIGREEN</t>
  </si>
  <si>
    <t>Renewable Energy</t>
  </si>
  <si>
    <t>Asian Paints Ltd</t>
  </si>
  <si>
    <t>ASIANPAINT</t>
  </si>
  <si>
    <t>Paints</t>
  </si>
  <si>
    <t>JSW Steel Ltd</t>
  </si>
  <si>
    <t>JSWSTEEL</t>
  </si>
  <si>
    <t>Iron &amp; Steel</t>
  </si>
  <si>
    <t>Trent Ltd</t>
  </si>
  <si>
    <t>TRENT</t>
  </si>
  <si>
    <t>Retail - Apparel</t>
  </si>
  <si>
    <t>Zomato Ltd</t>
  </si>
  <si>
    <t>ZOMATO</t>
  </si>
  <si>
    <t>Online Services</t>
  </si>
  <si>
    <t>Adani Power Ltd</t>
  </si>
  <si>
    <t>ADANIPOWER</t>
  </si>
  <si>
    <t>Nestle India Ltd</t>
  </si>
  <si>
    <t>NESTLEIND</t>
  </si>
  <si>
    <t>FMCG - Foods</t>
  </si>
  <si>
    <t>Bharat Electronics Ltd</t>
  </si>
  <si>
    <t>BEL</t>
  </si>
  <si>
    <t>Electronic Equipments</t>
  </si>
  <si>
    <t>Hindustan Zinc Ltd</t>
  </si>
  <si>
    <t>HINDZINC</t>
  </si>
  <si>
    <t>Mining - Diversified</t>
  </si>
  <si>
    <t>Jio Financial Services Ltd</t>
  </si>
  <si>
    <t>JIOFIN</t>
  </si>
  <si>
    <t>Indian Oil Corporation Ltd</t>
  </si>
  <si>
    <t>IOC</t>
  </si>
  <si>
    <t>Indian Railway Finance Corp Ltd</t>
  </si>
  <si>
    <t>IRFC</t>
  </si>
  <si>
    <t>Specialized Finance</t>
  </si>
  <si>
    <t>DLF Ltd</t>
  </si>
  <si>
    <t>DLF</t>
  </si>
  <si>
    <t>Real Estate</t>
  </si>
  <si>
    <t>Varun Beverages Ltd</t>
  </si>
  <si>
    <t>VBL</t>
  </si>
  <si>
    <t>Soft Drinks</t>
  </si>
  <si>
    <t>Tata Steel Ltd</t>
  </si>
  <si>
    <t>TATASTEEL</t>
  </si>
  <si>
    <t>Vedanta Ltd</t>
  </si>
  <si>
    <t>VEDL</t>
  </si>
  <si>
    <t>Metals - Diversified</t>
  </si>
  <si>
    <t>LTIMindtree Ltd</t>
  </si>
  <si>
    <t>LTIM</t>
  </si>
  <si>
    <t>Grasim Industries Ltd</t>
  </si>
  <si>
    <t>GRASIM</t>
  </si>
  <si>
    <t>Tech Mahindra Ltd</t>
  </si>
  <si>
    <t>TECHM</t>
  </si>
  <si>
    <t>Power Finance Corporation Ltd</t>
  </si>
  <si>
    <t>PFC</t>
  </si>
  <si>
    <t>Pidilite Industries Ltd</t>
  </si>
  <si>
    <t>PIDILITIND</t>
  </si>
  <si>
    <t>Diversified Chemicals</t>
  </si>
  <si>
    <t>SBI Life Insurance Company Ltd</t>
  </si>
  <si>
    <t>SBILIFE</t>
  </si>
  <si>
    <t>Divi's Laboratories Ltd</t>
  </si>
  <si>
    <t>DIVISLAB</t>
  </si>
  <si>
    <t>Labs &amp; Life Sciences Services</t>
  </si>
  <si>
    <t>Interglobe Aviation Ltd</t>
  </si>
  <si>
    <t>INDIGO</t>
  </si>
  <si>
    <t>Airlines</t>
  </si>
  <si>
    <t>ABB India Ltd</t>
  </si>
  <si>
    <t>ABB</t>
  </si>
  <si>
    <t>Heavy Electrical Equipments</t>
  </si>
  <si>
    <t>HDFC Life Insurance Company Ltd</t>
  </si>
  <si>
    <t>HDFCLIFE</t>
  </si>
  <si>
    <t>Hyundai Motor India Ltd</t>
  </si>
  <si>
    <t>HYUNDAI</t>
  </si>
  <si>
    <t>Hindalco Industries Ltd</t>
  </si>
  <si>
    <t>HINDALCO</t>
  </si>
  <si>
    <t>Metals - Aluminium</t>
  </si>
  <si>
    <t>REC Limited</t>
  </si>
  <si>
    <t>RECLTD</t>
  </si>
  <si>
    <t>Ambuja Cements Ltd</t>
  </si>
  <si>
    <t>AMBUJACEM</t>
  </si>
  <si>
    <t>Tata Power Company Ltd</t>
  </si>
  <si>
    <t>TATAPOWER</t>
  </si>
  <si>
    <t>Bharat Petroleum Corporation Ltd</t>
  </si>
  <si>
    <t>BPCL</t>
  </si>
  <si>
    <t>Bank of Baroda Ltd</t>
  </si>
  <si>
    <t>BANKBARODA</t>
  </si>
  <si>
    <t>Gail (India) Ltd</t>
  </si>
  <si>
    <t>GAIL</t>
  </si>
  <si>
    <t>Gas Distribution</t>
  </si>
  <si>
    <t>Eicher Motors Ltd</t>
  </si>
  <si>
    <t>EICHERMOT</t>
  </si>
  <si>
    <t>Trucks &amp; Buses</t>
  </si>
  <si>
    <t>Britannia Industries Ltd</t>
  </si>
  <si>
    <t>BRITANNIA</t>
  </si>
  <si>
    <t>JSW Energy Ltd</t>
  </si>
  <si>
    <t>JSWENERGY</t>
  </si>
  <si>
    <t>Cipla Ltd</t>
  </si>
  <si>
    <t>CIPLA</t>
  </si>
  <si>
    <t>Godrej Consumer Products Ltd</t>
  </si>
  <si>
    <t>GODREJCP</t>
  </si>
  <si>
    <t>FMCG - Personal Products</t>
  </si>
  <si>
    <t>Samvardhana Motherson International Ltd</t>
  </si>
  <si>
    <t>MOTHERSON</t>
  </si>
  <si>
    <t>Auto Parts</t>
  </si>
  <si>
    <t>Punjab National Bank</t>
  </si>
  <si>
    <t>PNB</t>
  </si>
  <si>
    <t>Bajaj Holdings and Investment Ltd</t>
  </si>
  <si>
    <t>BAJAJHLDNG</t>
  </si>
  <si>
    <t>Asset Management</t>
  </si>
  <si>
    <t>Macrotech Developers Ltd</t>
  </si>
  <si>
    <t>LODHA</t>
  </si>
  <si>
    <t>TVS Motor Company Ltd</t>
  </si>
  <si>
    <t>TVSMOTOR</t>
  </si>
  <si>
    <t>Shriram Finance Ltd</t>
  </si>
  <si>
    <t>SHRIRAMFIN</t>
  </si>
  <si>
    <t>CG Power and Industrial Solutions Ltd</t>
  </si>
  <si>
    <t>CGPOWER</t>
  </si>
  <si>
    <t>Bajaj Housing Finance Ltd</t>
  </si>
  <si>
    <t>BAJAJHFL</t>
  </si>
  <si>
    <t>Adani Energy Solutions Ltd</t>
  </si>
  <si>
    <t>ADANIENSOL</t>
  </si>
  <si>
    <t>Power Infrastructure</t>
  </si>
  <si>
    <t>United Spirits Ltd</t>
  </si>
  <si>
    <t>UNITDSPR</t>
  </si>
  <si>
    <t>Alcoholic Beverages</t>
  </si>
  <si>
    <t>Dr Reddy's Laboratories Ltd</t>
  </si>
  <si>
    <t>DRREDDY</t>
  </si>
  <si>
    <t>Torrent Pharmaceuticals Ltd</t>
  </si>
  <si>
    <t>TORNTPHARM</t>
  </si>
  <si>
    <t>Cholamandalam Investment and Finance Company Ltd</t>
  </si>
  <si>
    <t>CHOLAFIN</t>
  </si>
  <si>
    <t>Mankind Pharma Ltd</t>
  </si>
  <si>
    <t>MANKIND</t>
  </si>
  <si>
    <t>Indian Hotels Company Ltd</t>
  </si>
  <si>
    <t>INDHOTEL</t>
  </si>
  <si>
    <t>Hotels, Resorts &amp; Cruise Lines</t>
  </si>
  <si>
    <t>Oracle Financial Services Software Ltd</t>
  </si>
  <si>
    <t>OFSS</t>
  </si>
  <si>
    <t>Software Services</t>
  </si>
  <si>
    <t>Bosch Ltd</t>
  </si>
  <si>
    <t>BOSCHLTD</t>
  </si>
  <si>
    <t>Havells India Ltd</t>
  </si>
  <si>
    <t>HAVELLS</t>
  </si>
  <si>
    <t>Electrical Components &amp; Equipments</t>
  </si>
  <si>
    <t>Apollo Hospitals Enterprise Ltd</t>
  </si>
  <si>
    <t>APOLLOHOSP</t>
  </si>
  <si>
    <t>Hospitals &amp; Diagnostic Centres</t>
  </si>
  <si>
    <t>Info Edge (India) Ltd</t>
  </si>
  <si>
    <t>NAUKRI</t>
  </si>
  <si>
    <t>ICICI Prudential Life Insurance Company Ltd</t>
  </si>
  <si>
    <t>ICICIPRULI</t>
  </si>
  <si>
    <t>Polycab India Ltd</t>
  </si>
  <si>
    <t>POLYCAB</t>
  </si>
  <si>
    <t>Cummins India Ltd</t>
  </si>
  <si>
    <t>CUMMINSIND</t>
  </si>
  <si>
    <t>Industrial Machinery</t>
  </si>
  <si>
    <t>Max Healthcare Institute Ltd</t>
  </si>
  <si>
    <t>MAXHEALTH</t>
  </si>
  <si>
    <t>Indian Overseas Bank</t>
  </si>
  <si>
    <t>IOB</t>
  </si>
  <si>
    <t>Zydus Lifesciences Ltd</t>
  </si>
  <si>
    <t>ZYDUSLIFE</t>
  </si>
  <si>
    <t>Tata Consumer Products Ltd</t>
  </si>
  <si>
    <t>TATACONSUM</t>
  </si>
  <si>
    <t>Tea &amp; Coffee</t>
  </si>
  <si>
    <t>Hero MotoCorp Ltd</t>
  </si>
  <si>
    <t>HEROMOTOCO</t>
  </si>
  <si>
    <t>Lupin Ltd</t>
  </si>
  <si>
    <t>LUPIN</t>
  </si>
  <si>
    <t>HDFC Asset Management Company Ltd</t>
  </si>
  <si>
    <t>HDFCAMC</t>
  </si>
  <si>
    <t>ICICI Lombard General Insurance Company Ltd</t>
  </si>
  <si>
    <t>ICICIGI</t>
  </si>
  <si>
    <t>Canara Bank Ltd</t>
  </si>
  <si>
    <t>CANBK</t>
  </si>
  <si>
    <t>Dabur India Ltd</t>
  </si>
  <si>
    <t>DABUR</t>
  </si>
  <si>
    <t>Solar Industries India Ltd</t>
  </si>
  <si>
    <t>SOLARINDS</t>
  </si>
  <si>
    <t>Commodity Chemicals</t>
  </si>
  <si>
    <t>Dixon Technologies (India) Ltd</t>
  </si>
  <si>
    <t>DIXON</t>
  </si>
  <si>
    <t>Home Electronics &amp; Appliances</t>
  </si>
  <si>
    <t>Jindal Steel And Power Ltd</t>
  </si>
  <si>
    <t>JINDALSTEL</t>
  </si>
  <si>
    <t>Rail Vikas Nigam Ltd</t>
  </si>
  <si>
    <t>RVNL</t>
  </si>
  <si>
    <t>Union Bank of India Ltd</t>
  </si>
  <si>
    <t>UNIONBANK</t>
  </si>
  <si>
    <t>Shree Cement Ltd</t>
  </si>
  <si>
    <t>SHREECEM</t>
  </si>
  <si>
    <t>IDBI Bank Ltd</t>
  </si>
  <si>
    <t>IDBI</t>
  </si>
  <si>
    <t>Private Bank</t>
  </si>
  <si>
    <t>Persistent Systems Ltd</t>
  </si>
  <si>
    <t>PERSISTENT</t>
  </si>
  <si>
    <t>Indus Towers Ltd</t>
  </si>
  <si>
    <t>INDUSTOWER</t>
  </si>
  <si>
    <t>Telecom Infrastructure</t>
  </si>
  <si>
    <t>Suzlon Energy Ltd</t>
  </si>
  <si>
    <t>SUZLON</t>
  </si>
  <si>
    <t>Renewable Energy Equipment &amp; Services</t>
  </si>
  <si>
    <t>GMR Airports Ltd</t>
  </si>
  <si>
    <t>GMRINFRA</t>
  </si>
  <si>
    <t>Bharat Heavy Electricals Ltd</t>
  </si>
  <si>
    <t>BHEL</t>
  </si>
  <si>
    <t>Indusind Bank Ltd</t>
  </si>
  <si>
    <t>INDUSINDBK</t>
  </si>
  <si>
    <t>Mazagon Dock Shipbuilders Ltd</t>
  </si>
  <si>
    <t>MAZDOCK</t>
  </si>
  <si>
    <t>Shipbuilding</t>
  </si>
  <si>
    <t>Oil India Ltd</t>
  </si>
  <si>
    <t>OIL</t>
  </si>
  <si>
    <t>NHPC Ltd</t>
  </si>
  <si>
    <t>NHPC</t>
  </si>
  <si>
    <t>Waaree Energies Ltd</t>
  </si>
  <si>
    <t>WAAREEENER</t>
  </si>
  <si>
    <t>Hindustan Petroleum Corp Ltd</t>
  </si>
  <si>
    <t>HINDPETRO</t>
  </si>
  <si>
    <t>Torrent Power Ltd</t>
  </si>
  <si>
    <t>TORNTPOWER</t>
  </si>
  <si>
    <t>Marico Ltd</t>
  </si>
  <si>
    <t>MARICO</t>
  </si>
  <si>
    <t>Colgate-Palmolive (India) Ltd</t>
  </si>
  <si>
    <t>COLPAL</t>
  </si>
  <si>
    <t>Adani Total Gas Ltd</t>
  </si>
  <si>
    <t>ATGL</t>
  </si>
  <si>
    <t>Indian Bank</t>
  </si>
  <si>
    <t>INDIANB</t>
  </si>
  <si>
    <t>PB Fintech Ltd</t>
  </si>
  <si>
    <t>POLICYBZR</t>
  </si>
  <si>
    <t>Aurobindo Pharma Ltd</t>
  </si>
  <si>
    <t>AUROPHARMA</t>
  </si>
  <si>
    <t>Godrej Properties Ltd</t>
  </si>
  <si>
    <t>GODREJPROP</t>
  </si>
  <si>
    <t>Oberoi Realty Ltd</t>
  </si>
  <si>
    <t>OBEROIRLTY</t>
  </si>
  <si>
    <t>Muthoot Finance Ltd</t>
  </si>
  <si>
    <t>MUTHOOTFIN</t>
  </si>
  <si>
    <t>Kalyan Jewellers India Ltd</t>
  </si>
  <si>
    <t>KALYANKJIL</t>
  </si>
  <si>
    <t>Tube Investments of India Ltd</t>
  </si>
  <si>
    <t>TIINDIA</t>
  </si>
  <si>
    <t>Cycles</t>
  </si>
  <si>
    <t>PI Industries Ltd</t>
  </si>
  <si>
    <t>PIIND</t>
  </si>
  <si>
    <t>Prestige Estates Projects Ltd</t>
  </si>
  <si>
    <t>PRESTIGE</t>
  </si>
  <si>
    <t>Bharti Hexacom Ltd</t>
  </si>
  <si>
    <t>BHARTIHEXA</t>
  </si>
  <si>
    <t>NMDC Ltd</t>
  </si>
  <si>
    <t>NMDC</t>
  </si>
  <si>
    <t>Mining - Iron Ore</t>
  </si>
  <si>
    <t>SRF Ltd</t>
  </si>
  <si>
    <t>SRF</t>
  </si>
  <si>
    <t>Alkem Laboratories Ltd</t>
  </si>
  <si>
    <t>ALKEM</t>
  </si>
  <si>
    <t>Patanjali Foods Ltd</t>
  </si>
  <si>
    <t>PATANJALI</t>
  </si>
  <si>
    <t>Packaged Foods &amp; Meats</t>
  </si>
  <si>
    <t>Indian Railway Catering and Tourism Corporation Ltd</t>
  </si>
  <si>
    <t>IRCTC</t>
  </si>
  <si>
    <t>SBI Cards and Payment Services Ltd</t>
  </si>
  <si>
    <t>SBICARD</t>
  </si>
  <si>
    <t>Payment Infrastructure</t>
  </si>
  <si>
    <t>Ashok Leyland Ltd</t>
  </si>
  <si>
    <t>ASHOKLEY</t>
  </si>
  <si>
    <t>Bharat Forge Ltd</t>
  </si>
  <si>
    <t>BHARATFORG</t>
  </si>
  <si>
    <t>General Insurance Corporation of India</t>
  </si>
  <si>
    <t>GICRE</t>
  </si>
  <si>
    <t>JSW Infrastructure Ltd</t>
  </si>
  <si>
    <t>JSWINFRA</t>
  </si>
  <si>
    <t>BSE Ltd</t>
  </si>
  <si>
    <t>BSE</t>
  </si>
  <si>
    <t>Stock Exchanges &amp; Ratings</t>
  </si>
  <si>
    <t>Linde India Ltd</t>
  </si>
  <si>
    <t>LINDEINDIA</t>
  </si>
  <si>
    <t>Yes Bank Ltd</t>
  </si>
  <si>
    <t>YESBANK</t>
  </si>
  <si>
    <t>Abbott India Ltd</t>
  </si>
  <si>
    <t>ABBOTINDIA</t>
  </si>
  <si>
    <t>Supreme Industries Ltd</t>
  </si>
  <si>
    <t>SUPREMEIND</t>
  </si>
  <si>
    <t>Plastic Products</t>
  </si>
  <si>
    <t>Thermax Limited</t>
  </si>
  <si>
    <t>THERMAX</t>
  </si>
  <si>
    <t>Motilal Oswal Financial Services Ltd</t>
  </si>
  <si>
    <t>MOTILALOFS</t>
  </si>
  <si>
    <t>Diversified Financials</t>
  </si>
  <si>
    <t>Jindal Stainless Ltd</t>
  </si>
  <si>
    <t>JSL</t>
  </si>
  <si>
    <t>Voltas Ltd</t>
  </si>
  <si>
    <t>VOLTAS</t>
  </si>
  <si>
    <t>Berger Paints India Ltd</t>
  </si>
  <si>
    <t>BERGEPAINT</t>
  </si>
  <si>
    <t>Hitachi Energy India Ltd</t>
  </si>
  <si>
    <t>POWERINDIA</t>
  </si>
  <si>
    <t>Fertilisers And Chemicals Travancore Ltd</t>
  </si>
  <si>
    <t>FACT</t>
  </si>
  <si>
    <t>Fertilizers &amp; Agro Chemicals</t>
  </si>
  <si>
    <t>Schaeffler India Ltd</t>
  </si>
  <si>
    <t>SCHAEFFLER</t>
  </si>
  <si>
    <t>Vodafone Idea Ltd</t>
  </si>
  <si>
    <t>IDEA</t>
  </si>
  <si>
    <t>Mphasis Ltd</t>
  </si>
  <si>
    <t>MPHASIS</t>
  </si>
  <si>
    <t>L&amp;T Technology Services Ltd</t>
  </si>
  <si>
    <t>LTTS</t>
  </si>
  <si>
    <t>Coforge Ltd</t>
  </si>
  <si>
    <t>COFORGE</t>
  </si>
  <si>
    <t>Balkrishna Industries Ltd</t>
  </si>
  <si>
    <t>BALKRISIND</t>
  </si>
  <si>
    <t>Tires &amp; Rubber</t>
  </si>
  <si>
    <t>UCO Bank</t>
  </si>
  <si>
    <t>UCOBANK</t>
  </si>
  <si>
    <t>Indian Renewable Energy Development Agency Ltd</t>
  </si>
  <si>
    <t>IREDA</t>
  </si>
  <si>
    <t>UNO Minda Ltd</t>
  </si>
  <si>
    <t>UNOMINDA</t>
  </si>
  <si>
    <t>Page Industries Ltd</t>
  </si>
  <si>
    <t>PAGEIND</t>
  </si>
  <si>
    <t>Apparel &amp; Accessories</t>
  </si>
  <si>
    <t>Phoenix Mills Ltd</t>
  </si>
  <si>
    <t>PHOENIXLTD</t>
  </si>
  <si>
    <t>Fsn E-Commerce Ventures Ltd</t>
  </si>
  <si>
    <t>NYKAA</t>
  </si>
  <si>
    <t>Wellness Services</t>
  </si>
  <si>
    <t>One 97 Communications Ltd</t>
  </si>
  <si>
    <t>PAYTM</t>
  </si>
  <si>
    <t>Business Support Services</t>
  </si>
  <si>
    <t>MRF Ltd</t>
  </si>
  <si>
    <t>MRF</t>
  </si>
  <si>
    <t>Aditya Birla Capital Ltd</t>
  </si>
  <si>
    <t>ABCAPITAL</t>
  </si>
  <si>
    <t>Lloyds Metals And Energy Ltd</t>
  </si>
  <si>
    <t>LLOYDSME</t>
  </si>
  <si>
    <t>Coromandel International Ltd</t>
  </si>
  <si>
    <t>COROMANDEL</t>
  </si>
  <si>
    <t>Bank of India Ltd</t>
  </si>
  <si>
    <t>BANKINDIA</t>
  </si>
  <si>
    <t>Federal Bank Ltd</t>
  </si>
  <si>
    <t>FEDERALBNK</t>
  </si>
  <si>
    <t>Container Corporation of India Ltd</t>
  </si>
  <si>
    <t>CONCOR</t>
  </si>
  <si>
    <t>Logistics</t>
  </si>
  <si>
    <t>United Breweries Ltd</t>
  </si>
  <si>
    <t>UBL</t>
  </si>
  <si>
    <t>Tata Communications Ltd</t>
  </si>
  <si>
    <t>TATACOMM</t>
  </si>
  <si>
    <t>Procter &amp; Gamble Hygiene and Health Care Ltd</t>
  </si>
  <si>
    <t>PGHH</t>
  </si>
  <si>
    <t>Petronet LNG Ltd</t>
  </si>
  <si>
    <t>PETRONET</t>
  </si>
  <si>
    <t>Oil &amp; Gas - Storage &amp; Transportation</t>
  </si>
  <si>
    <t>IDFC First Bank Ltd</t>
  </si>
  <si>
    <t>IDFCFIRSTB</t>
  </si>
  <si>
    <t>Central Bank of India Ltd</t>
  </si>
  <si>
    <t>CENTRALBK</t>
  </si>
  <si>
    <t>Steel Authority of India Ltd</t>
  </si>
  <si>
    <t>SAIL</t>
  </si>
  <si>
    <t>Sundaram Finance Ltd</t>
  </si>
  <si>
    <t>SUNDARMFIN</t>
  </si>
  <si>
    <t>Fortis Healthcare Ltd</t>
  </si>
  <si>
    <t>FORTIS</t>
  </si>
  <si>
    <t>Premier Energies Ltd</t>
  </si>
  <si>
    <t>PREMIERENE</t>
  </si>
  <si>
    <t>Gujarat Fluorochemicals Ltd</t>
  </si>
  <si>
    <t>FLUOROCHEM</t>
  </si>
  <si>
    <t>Specialty Chemicals</t>
  </si>
  <si>
    <t>Glenmark Pharmaceuticals Ltd</t>
  </si>
  <si>
    <t>GLENMARK</t>
  </si>
  <si>
    <t>Astral Ltd</t>
  </si>
  <si>
    <t>ASTRAL</t>
  </si>
  <si>
    <t>Building Products - Pipes</t>
  </si>
  <si>
    <t>GE Vernova T&amp;D India Ltd</t>
  </si>
  <si>
    <t>GVT&amp;D</t>
  </si>
  <si>
    <t>Nippon Life India Asset Management Ltd</t>
  </si>
  <si>
    <t>NAM-INDIA</t>
  </si>
  <si>
    <t>Sona BLW Precision Forgings Ltd</t>
  </si>
  <si>
    <t>SONACOMS</t>
  </si>
  <si>
    <t>GlaxoSmithKline Pharmaceuticals Ltd</t>
  </si>
  <si>
    <t>GLAXO</t>
  </si>
  <si>
    <t>Housing and Urban Development Corporation Ltd</t>
  </si>
  <si>
    <t>HUDCO</t>
  </si>
  <si>
    <t>SJVN Ltd</t>
  </si>
  <si>
    <t>SJVN</t>
  </si>
  <si>
    <t>AU Small Finance Bank Ltd</t>
  </si>
  <si>
    <t>AUBANK</t>
  </si>
  <si>
    <t>National Aluminium Co Ltd</t>
  </si>
  <si>
    <t>NATIONALUM</t>
  </si>
  <si>
    <t>ACC Ltd</t>
  </si>
  <si>
    <t>ACC</t>
  </si>
  <si>
    <t>Adani Wilmar Ltd</t>
  </si>
  <si>
    <t>AWL</t>
  </si>
  <si>
    <t>APL Apollo Tubes Ltd</t>
  </si>
  <si>
    <t>APLAPOLLO</t>
  </si>
  <si>
    <t>Biocon Ltd</t>
  </si>
  <si>
    <t>BIOCON</t>
  </si>
  <si>
    <t>Biotechnology</t>
  </si>
  <si>
    <t>Max Financial Services Ltd</t>
  </si>
  <si>
    <t>MFSL</t>
  </si>
  <si>
    <t>Bank of Maharashtra Ltd</t>
  </si>
  <si>
    <t>MAHABANK</t>
  </si>
  <si>
    <t>360 One Wam Ltd</t>
  </si>
  <si>
    <t>360ONE</t>
  </si>
  <si>
    <t>Investment Banking &amp; Brokerage</t>
  </si>
  <si>
    <t>Tata Elxsi Ltd</t>
  </si>
  <si>
    <t>TATAELXSI</t>
  </si>
  <si>
    <t>CRISIL Ltd</t>
  </si>
  <si>
    <t>CRISIL</t>
  </si>
  <si>
    <t>Tata Technologies Ltd</t>
  </si>
  <si>
    <t>TATATECH</t>
  </si>
  <si>
    <t>Escorts Kubota Ltd</t>
  </si>
  <si>
    <t>ESCORTS</t>
  </si>
  <si>
    <t>Tractors</t>
  </si>
  <si>
    <t>Jubilant Foodworks Ltd</t>
  </si>
  <si>
    <t>JUBLFOOD</t>
  </si>
  <si>
    <t>Restaurants &amp; Cafes</t>
  </si>
  <si>
    <t>3M India Ltd</t>
  </si>
  <si>
    <t>3MINDIA</t>
  </si>
  <si>
    <t>Stationery</t>
  </si>
  <si>
    <t>IPCA Laboratories Ltd</t>
  </si>
  <si>
    <t>IPCALAB</t>
  </si>
  <si>
    <t>UPL Ltd</t>
  </si>
  <si>
    <t>UPL</t>
  </si>
  <si>
    <t>Honeywell Automation India Ltd</t>
  </si>
  <si>
    <t>HONAUT</t>
  </si>
  <si>
    <t>KPIT Technologies Ltd</t>
  </si>
  <si>
    <t>KPITTECH</t>
  </si>
  <si>
    <t>Bharat Dynamics Ltd</t>
  </si>
  <si>
    <t>BDL</t>
  </si>
  <si>
    <t>Exide Industries Ltd</t>
  </si>
  <si>
    <t>EXIDEIND</t>
  </si>
  <si>
    <t>Batteries</t>
  </si>
  <si>
    <t>Blue Star Ltd</t>
  </si>
  <si>
    <t>BLUESTARCO</t>
  </si>
  <si>
    <t>Cochin Shipyard Ltd</t>
  </si>
  <si>
    <t>COCHINSHIP</t>
  </si>
  <si>
    <t>Kaynes Technology India Ltd</t>
  </si>
  <si>
    <t>KAYNES</t>
  </si>
  <si>
    <t>KEI Industries Ltd</t>
  </si>
  <si>
    <t>KEI</t>
  </si>
  <si>
    <t>Cables</t>
  </si>
  <si>
    <t>Deepak Nitrite Ltd</t>
  </si>
  <si>
    <t>DEEPAKNTR</t>
  </si>
  <si>
    <t>Ajanta Pharma Ltd</t>
  </si>
  <si>
    <t>AJANTPHARM</t>
  </si>
  <si>
    <t>Syngene International Ltd</t>
  </si>
  <si>
    <t>SYNGENE</t>
  </si>
  <si>
    <t>Gujarat Gas Ltd</t>
  </si>
  <si>
    <t>GUJGASLTD</t>
  </si>
  <si>
    <t>Piramal Pharma Ltd</t>
  </si>
  <si>
    <t>PPLPHARMA</t>
  </si>
  <si>
    <t>Endurance Technologies Ltd</t>
  </si>
  <si>
    <t>ENDURANCE</t>
  </si>
  <si>
    <t>Apar Industries Ltd</t>
  </si>
  <si>
    <t>APARINDS</t>
  </si>
  <si>
    <t>Punjab &amp; Sind Bank</t>
  </si>
  <si>
    <t>PSB</t>
  </si>
  <si>
    <t>L&amp;T Finance Ltd</t>
  </si>
  <si>
    <t>LTF</t>
  </si>
  <si>
    <t>Tata Investment Corporation Ltd</t>
  </si>
  <si>
    <t>TATAINVEST</t>
  </si>
  <si>
    <t>LIC Housing Finance Ltd</t>
  </si>
  <si>
    <t>LICHSGFIN</t>
  </si>
  <si>
    <t>Home Financing</t>
  </si>
  <si>
    <t>Godfrey Phillips India Ltd</t>
  </si>
  <si>
    <t>GODFRYPHLP</t>
  </si>
  <si>
    <t>NLC India Ltd</t>
  </si>
  <si>
    <t>NLCINDIA</t>
  </si>
  <si>
    <t>Vedant Fashions Ltd</t>
  </si>
  <si>
    <t>MANYAVAR</t>
  </si>
  <si>
    <t>Textiles</t>
  </si>
  <si>
    <t>BASF India Ltd</t>
  </si>
  <si>
    <t>BASF</t>
  </si>
  <si>
    <t>AIA Engineering Ltd</t>
  </si>
  <si>
    <t>AIAENG</t>
  </si>
  <si>
    <t>Mahindra and Mahindra Financial Services Ltd</t>
  </si>
  <si>
    <t>M&amp;MFIN</t>
  </si>
  <si>
    <t>Godrej Industries Ltd</t>
  </si>
  <si>
    <t>GODREJIND</t>
  </si>
  <si>
    <t>Dalmia Bharat Ltd</t>
  </si>
  <si>
    <t>DALBHARAT</t>
  </si>
  <si>
    <t>Multi Commodity Exchange of India Ltd</t>
  </si>
  <si>
    <t>MCX</t>
  </si>
  <si>
    <t>Central Depository Services (India) Ltd</t>
  </si>
  <si>
    <t>CDSL</t>
  </si>
  <si>
    <t>Embassy Office Parks REIT</t>
  </si>
  <si>
    <t>EMBASSY</t>
  </si>
  <si>
    <t>Metro Brands Ltd</t>
  </si>
  <si>
    <t>METROBRAND</t>
  </si>
  <si>
    <t>Footwear</t>
  </si>
  <si>
    <t>Suven Pharmaceuticals Ltd</t>
  </si>
  <si>
    <t>SUVENPHAR</t>
  </si>
  <si>
    <t>Aditya Birla Fashion and Retail Ltd</t>
  </si>
  <si>
    <t>ABFRL</t>
  </si>
  <si>
    <t>KPR Mill Ltd</t>
  </si>
  <si>
    <t>KPRMILL</t>
  </si>
  <si>
    <t>Gillette India Ltd</t>
  </si>
  <si>
    <t>GILLETTE</t>
  </si>
  <si>
    <t>ITI Ltd</t>
  </si>
  <si>
    <t>ITI</t>
  </si>
  <si>
    <t>Telecom Equipments</t>
  </si>
  <si>
    <t>J K Cement Ltd</t>
  </si>
  <si>
    <t>JKCEMENT</t>
  </si>
  <si>
    <t>Ola Electric Mobility Ltd</t>
  </si>
  <si>
    <t>OLAELEC</t>
  </si>
  <si>
    <t>IRB Infrastructure Developers Ltd</t>
  </si>
  <si>
    <t>IRB</t>
  </si>
  <si>
    <t>Indraprastha Gas Ltd</t>
  </si>
  <si>
    <t>IGL</t>
  </si>
  <si>
    <t>Go Digit General Insurance Ltd</t>
  </si>
  <si>
    <t>GODIGIT</t>
  </si>
  <si>
    <t>Apollo Tyres Ltd</t>
  </si>
  <si>
    <t>APOLLOTYRE</t>
  </si>
  <si>
    <t>Radico Khaitan Ltd</t>
  </si>
  <si>
    <t>RADICO</t>
  </si>
  <si>
    <t>Cholamandalam Financial Holdings Ltd</t>
  </si>
  <si>
    <t>CHOLAHLDNG</t>
  </si>
  <si>
    <t>New India Assurance Company Ltd</t>
  </si>
  <si>
    <t>NIACL</t>
  </si>
  <si>
    <t>Gland Pharma Ltd</t>
  </si>
  <si>
    <t>GLAND</t>
  </si>
  <si>
    <t>Aditya Birla Real Estate Ltd</t>
  </si>
  <si>
    <t>ABREL</t>
  </si>
  <si>
    <t>Emami Ltd</t>
  </si>
  <si>
    <t>EMAMILTD</t>
  </si>
  <si>
    <t>Sun Tv Network Ltd</t>
  </si>
  <si>
    <t>SUNTV</t>
  </si>
  <si>
    <t>TV Channels &amp; Broadcasters</t>
  </si>
  <si>
    <t>Global Health Ltd</t>
  </si>
  <si>
    <t>MEDANTA</t>
  </si>
  <si>
    <t>Bayer Cropscience Ltd</t>
  </si>
  <si>
    <t>BAYERCROP</t>
  </si>
  <si>
    <t>Bandhan Bank Ltd</t>
  </si>
  <si>
    <t>BANDHANBNK</t>
  </si>
  <si>
    <t>Star Health and Allied Insurance Company Ltd</t>
  </si>
  <si>
    <t>STARHEALTH</t>
  </si>
  <si>
    <t>Authum Investment &amp; Infrastructure Ltd</t>
  </si>
  <si>
    <t>AIIL</t>
  </si>
  <si>
    <t>ZF Commercial Vehicle Control Systems India Ltd</t>
  </si>
  <si>
    <t>ZFCVINDIA</t>
  </si>
  <si>
    <t>Motherson Sumi Wiring India Ltd</t>
  </si>
  <si>
    <t>MSUMI</t>
  </si>
  <si>
    <t>Tata Chemicals Ltd</t>
  </si>
  <si>
    <t>TATACHEM</t>
  </si>
  <si>
    <t>Poonawalla Fincorp Ltd</t>
  </si>
  <si>
    <t>POONAWALLA</t>
  </si>
  <si>
    <t>Mangalore Refinery and Petrochemicals Ltd</t>
  </si>
  <si>
    <t>MRPL</t>
  </si>
  <si>
    <t>Poly Medicure Ltd</t>
  </si>
  <si>
    <t>POLYMED</t>
  </si>
  <si>
    <t>Health Care Equipment &amp; Supplies</t>
  </si>
  <si>
    <t>J B Chemicals and Pharmaceuticals Ltd</t>
  </si>
  <si>
    <t>JBCHEPHARM</t>
  </si>
  <si>
    <t>ICICI Securities Ltd</t>
  </si>
  <si>
    <t>ISEC</t>
  </si>
  <si>
    <t>Brainbees Solutions Ltd</t>
  </si>
  <si>
    <t>FIRSTCRY</t>
  </si>
  <si>
    <t>Carborundum Universal Ltd</t>
  </si>
  <si>
    <t>CARBORUNIV</t>
  </si>
  <si>
    <t>Emcure Pharmaceuticals Ltd</t>
  </si>
  <si>
    <t>EMCURE</t>
  </si>
  <si>
    <t>Brigade Enterprises Ltd</t>
  </si>
  <si>
    <t>BRIGADE</t>
  </si>
  <si>
    <t>Himadri Speciality Chemical Ltd</t>
  </si>
  <si>
    <t>HSCL</t>
  </si>
  <si>
    <t>Aegis Logistics Ltd</t>
  </si>
  <si>
    <t>AEGISLOG</t>
  </si>
  <si>
    <t>Sumitomo Chemical India Ltd</t>
  </si>
  <si>
    <t>SUMICHEM</t>
  </si>
  <si>
    <t>Inox Wind Ltd</t>
  </si>
  <si>
    <t>INOXWIND</t>
  </si>
  <si>
    <t>Laurus Labs Ltd</t>
  </si>
  <si>
    <t>LAURUSLABS</t>
  </si>
  <si>
    <t>TVS Holdings Ltd</t>
  </si>
  <si>
    <t>TVSHLTD</t>
  </si>
  <si>
    <t>KEC International Ltd</t>
  </si>
  <si>
    <t>KEC</t>
  </si>
  <si>
    <t>Hindustan Copper Ltd</t>
  </si>
  <si>
    <t>HINDCOPPER</t>
  </si>
  <si>
    <t>Mining - Copper</t>
  </si>
  <si>
    <t>Narayana Hrudayalaya Ltd</t>
  </si>
  <si>
    <t>NH</t>
  </si>
  <si>
    <t>Sundram Fasteners Ltd</t>
  </si>
  <si>
    <t>SUNDRMFAST</t>
  </si>
  <si>
    <t>Timken India Ltd</t>
  </si>
  <si>
    <t>TIMKEN</t>
  </si>
  <si>
    <t>NBCC (India) Ltd</t>
  </si>
  <si>
    <t>NBCC</t>
  </si>
  <si>
    <t>Delhivery Ltd</t>
  </si>
  <si>
    <t>DELHIVERY</t>
  </si>
  <si>
    <t>Jyoti CNC Automation Ltd</t>
  </si>
  <si>
    <t>JYOTICNC</t>
  </si>
  <si>
    <t>Computer Hardware</t>
  </si>
  <si>
    <t>Hatsun Agro Product Ltd</t>
  </si>
  <si>
    <t>HATSUN</t>
  </si>
  <si>
    <t>Ratnamani Metals and Tubes Ltd</t>
  </si>
  <si>
    <t>RATNAMANI</t>
  </si>
  <si>
    <t>SKF India Ltd</t>
  </si>
  <si>
    <t>SKFINDIA</t>
  </si>
  <si>
    <t>Crompton Greaves Consumer Electricals Ltd</t>
  </si>
  <si>
    <t>CROMPTON</t>
  </si>
  <si>
    <t>PNB Housing Finance Ltd</t>
  </si>
  <si>
    <t>PNBHOUSING</t>
  </si>
  <si>
    <t>Dr. Lal PathLabs Ltd</t>
  </si>
  <si>
    <t>LALPATHLAB</t>
  </si>
  <si>
    <t>Angel One Ltd</t>
  </si>
  <si>
    <t>ANGELONE</t>
  </si>
  <si>
    <t>Anant Raj Ltd</t>
  </si>
  <si>
    <t>ANANTRAJ</t>
  </si>
  <si>
    <t>Natco Pharma Ltd</t>
  </si>
  <si>
    <t>NATCOPHARM</t>
  </si>
  <si>
    <t>Firstsource Solutions Ltd</t>
  </si>
  <si>
    <t>FSL</t>
  </si>
  <si>
    <t>Outsourced services</t>
  </si>
  <si>
    <t>Whirlpool of India Ltd</t>
  </si>
  <si>
    <t>WHIRLPOOL</t>
  </si>
  <si>
    <t>CESC Ltd</t>
  </si>
  <si>
    <t>CESC</t>
  </si>
  <si>
    <t>Nuvama Wealth Management Ltd</t>
  </si>
  <si>
    <t>NUVAMA</t>
  </si>
  <si>
    <t>Pfizer Ltd</t>
  </si>
  <si>
    <t>PFIZER</t>
  </si>
  <si>
    <t>Tejas Networks Ltd</t>
  </si>
  <si>
    <t>TEJASNET</t>
  </si>
  <si>
    <t>Amara Raja Energy &amp; Mobility Ltd</t>
  </si>
  <si>
    <t>ARE&amp;M</t>
  </si>
  <si>
    <t>Grindwell Norton Ltd</t>
  </si>
  <si>
    <t>GRINDWELL</t>
  </si>
  <si>
    <t>Piramal Enterprises Ltd</t>
  </si>
  <si>
    <t>PEL</t>
  </si>
  <si>
    <t>Computer Age Management Services Ltd</t>
  </si>
  <si>
    <t>CAMS</t>
  </si>
  <si>
    <t>EIH Ltd</t>
  </si>
  <si>
    <t>EIHOTEL</t>
  </si>
  <si>
    <t>CPSE ETF</t>
  </si>
  <si>
    <t>CPSEETF</t>
  </si>
  <si>
    <t>Equity</t>
  </si>
  <si>
    <t>Aditya Birla Sun Life AMC Ltd</t>
  </si>
  <si>
    <t>ABSLAMC</t>
  </si>
  <si>
    <t>Krishna Institute of Medical Sciences Ltd</t>
  </si>
  <si>
    <t>KIMS</t>
  </si>
  <si>
    <t>Affle (India) Ltd</t>
  </si>
  <si>
    <t>AFFLE</t>
  </si>
  <si>
    <t>Advertising</t>
  </si>
  <si>
    <t>Shyam Metalics and Energy Ltd</t>
  </si>
  <si>
    <t>SHYAMMETL</t>
  </si>
  <si>
    <t>Atul Ltd</t>
  </si>
  <si>
    <t>ATUL</t>
  </si>
  <si>
    <t>Aster DM Healthcare Ltd</t>
  </si>
  <si>
    <t>ASTERDM</t>
  </si>
  <si>
    <t>KIOCL Ltd</t>
  </si>
  <si>
    <t>KIOCL</t>
  </si>
  <si>
    <t>Kansai Nerolac Paints Ltd</t>
  </si>
  <si>
    <t>KANSAINER</t>
  </si>
  <si>
    <t>Gujarat State Petronet Ltd</t>
  </si>
  <si>
    <t>GSPL</t>
  </si>
  <si>
    <t>Bikaji Foods International Ltd</t>
  </si>
  <si>
    <t>BIKAJI</t>
  </si>
  <si>
    <t>Devyani International Ltd</t>
  </si>
  <si>
    <t>DEVYANI</t>
  </si>
  <si>
    <t>Ramco Cements Limited</t>
  </si>
  <si>
    <t>RAMCOCEM</t>
  </si>
  <si>
    <t>Cyient Ltd</t>
  </si>
  <si>
    <t>CYIENT</t>
  </si>
  <si>
    <t>Amber Enterprises India Ltd</t>
  </si>
  <si>
    <t>AMBER</t>
  </si>
  <si>
    <t>Kalpataru Projects International Ltd</t>
  </si>
  <si>
    <t>KPIL</t>
  </si>
  <si>
    <t>Alembic Pharmaceuticals Ltd</t>
  </si>
  <si>
    <t>APLLTD</t>
  </si>
  <si>
    <t>Castrol India Ltd</t>
  </si>
  <si>
    <t>CASTROLIND</t>
  </si>
  <si>
    <t>Nexus Select Trust</t>
  </si>
  <si>
    <t>NXST</t>
  </si>
  <si>
    <t>Mindspace Business Parks REIT</t>
  </si>
  <si>
    <t>MINDSPACE</t>
  </si>
  <si>
    <t>Welspun Corp Ltd</t>
  </si>
  <si>
    <t>WELCORP</t>
  </si>
  <si>
    <t>Jupiter Wagons Ltd</t>
  </si>
  <si>
    <t>JWL</t>
  </si>
  <si>
    <t>Rail</t>
  </si>
  <si>
    <t>Triveni Turbine Ltd</t>
  </si>
  <si>
    <t>TRITURBINE</t>
  </si>
  <si>
    <t>Elgi Equipments Ltd</t>
  </si>
  <si>
    <t>ELGIEQUIP</t>
  </si>
  <si>
    <t>Concord Biotech Ltd</t>
  </si>
  <si>
    <t>CONCORDBIO</t>
  </si>
  <si>
    <t>DCM Shriram Ltd</t>
  </si>
  <si>
    <t>DCMSHRIRAM</t>
  </si>
  <si>
    <t>Jubilant Pharmova Ltd</t>
  </si>
  <si>
    <t>JUBLPHARMA</t>
  </si>
  <si>
    <t>Jindal SAW Ltd</t>
  </si>
  <si>
    <t>JINDALSAW</t>
  </si>
  <si>
    <t>Chalet Hotels Ltd</t>
  </si>
  <si>
    <t>CHALET</t>
  </si>
  <si>
    <t>Vinati Organics Ltd</t>
  </si>
  <si>
    <t>VINATIORGA</t>
  </si>
  <si>
    <t>Chambal Fertilisers and Chemicals Ltd</t>
  </si>
  <si>
    <t>CHAMBLFERT</t>
  </si>
  <si>
    <t>Bombay Burmah Trading Corporation</t>
  </si>
  <si>
    <t>BBTC</t>
  </si>
  <si>
    <t>NCC Ltd</t>
  </si>
  <si>
    <t>NCC</t>
  </si>
  <si>
    <t>Kajaria Ceramics Ltd</t>
  </si>
  <si>
    <t>KAJARIACER</t>
  </si>
  <si>
    <t>Building Products - Ceramics</t>
  </si>
  <si>
    <t>Ircon International Ltd</t>
  </si>
  <si>
    <t>IRCON</t>
  </si>
  <si>
    <t>JSW Holdings Ltd</t>
  </si>
  <si>
    <t>JSWHL</t>
  </si>
  <si>
    <t>Blue Dart Express Ltd</t>
  </si>
  <si>
    <t>BLUEDART</t>
  </si>
  <si>
    <t>Cello World Ltd</t>
  </si>
  <si>
    <t>CELLO</t>
  </si>
  <si>
    <t>Wockhardt Ltd</t>
  </si>
  <si>
    <t>WOCKPHARMA</t>
  </si>
  <si>
    <t>Aadhar Housing Finance Ltd</t>
  </si>
  <si>
    <t>AADHARHFC</t>
  </si>
  <si>
    <t>IIFL Finance Ltd</t>
  </si>
  <si>
    <t>IIFL</t>
  </si>
  <si>
    <t>Jai Balaji Industries Ltd</t>
  </si>
  <si>
    <t>JAIBALAJI</t>
  </si>
  <si>
    <t>V Guard Industries Ltd</t>
  </si>
  <si>
    <t>VGUARD</t>
  </si>
  <si>
    <t>Five-Star Business Finance Ltd</t>
  </si>
  <si>
    <t>FIVESTAR</t>
  </si>
  <si>
    <t>HFCL Ltd</t>
  </si>
  <si>
    <t>HFCL</t>
  </si>
  <si>
    <t>Finolex Cables Ltd</t>
  </si>
  <si>
    <t>FINCABLES</t>
  </si>
  <si>
    <t>Schneider Electric Infrastructure Ltd</t>
  </si>
  <si>
    <t>SCHNEIDER</t>
  </si>
  <si>
    <t>Relaxo Footwears Ltd</t>
  </si>
  <si>
    <t>RELAXO</t>
  </si>
  <si>
    <t>Techno Electric &amp; Engineering Company Ltd</t>
  </si>
  <si>
    <t>TECHNOE</t>
  </si>
  <si>
    <t>JBM Auto Ltd</t>
  </si>
  <si>
    <t>JBMA</t>
  </si>
  <si>
    <t>Karur Vysya Bank Ltd</t>
  </si>
  <si>
    <t>KARURVYSYA</t>
  </si>
  <si>
    <t>Afcons Infrastructure Ltd</t>
  </si>
  <si>
    <t>AFCONS</t>
  </si>
  <si>
    <t>Sobha Ltd</t>
  </si>
  <si>
    <t>SOBHA</t>
  </si>
  <si>
    <t>Astrazeneca Pharma India Ltd</t>
  </si>
  <si>
    <t>ASTRAZEN</t>
  </si>
  <si>
    <t>Century Plyboards (India) Ltd</t>
  </si>
  <si>
    <t>CENTURYPLY</t>
  </si>
  <si>
    <t>Wood Products</t>
  </si>
  <si>
    <t>Signatureglobal (India) Ltd</t>
  </si>
  <si>
    <t>SIGNATURE</t>
  </si>
  <si>
    <t>CIE Automotive India Ltd</t>
  </si>
  <si>
    <t>CIEINDIA</t>
  </si>
  <si>
    <t>Eris Lifesciences Ltd</t>
  </si>
  <si>
    <t>ERIS</t>
  </si>
  <si>
    <t>PTC Industries Ltd</t>
  </si>
  <si>
    <t>PTCIL</t>
  </si>
  <si>
    <t>Newgen Software Technologies Ltd</t>
  </si>
  <si>
    <t>NEWGEN</t>
  </si>
  <si>
    <t>Tbo Tek Ltd</t>
  </si>
  <si>
    <t>TBOTEK</t>
  </si>
  <si>
    <t>Tour &amp; Travel Services</t>
  </si>
  <si>
    <t>Neuland Laboratories Ltd</t>
  </si>
  <si>
    <t>NEULANDLAB</t>
  </si>
  <si>
    <t>Akzo Nobel India Ltd</t>
  </si>
  <si>
    <t>AKZOINDIA</t>
  </si>
  <si>
    <t>Jyothy Labs Ltd</t>
  </si>
  <si>
    <t>JYOTHYLAB</t>
  </si>
  <si>
    <t>Ramkrishna Forgings Ltd</t>
  </si>
  <si>
    <t>RKFORGE</t>
  </si>
  <si>
    <t>Finolex Industries Ltd</t>
  </si>
  <si>
    <t>FINPIPE</t>
  </si>
  <si>
    <t>Bls International Services Ltd</t>
  </si>
  <si>
    <t>BLS</t>
  </si>
  <si>
    <t>Navin Fluorine International Ltd</t>
  </si>
  <si>
    <t>NAVINFLUOR</t>
  </si>
  <si>
    <t>Kirloskar Oil Engines Ltd</t>
  </si>
  <si>
    <t>KIRLOSENG</t>
  </si>
  <si>
    <t>Garden Reach Shipbuilders &amp; Engineers Ltd</t>
  </si>
  <si>
    <t>GRSE</t>
  </si>
  <si>
    <t>LMW Ltd</t>
  </si>
  <si>
    <t>LMW</t>
  </si>
  <si>
    <t>Kfin Technologies Ltd</t>
  </si>
  <si>
    <t>KFINTECH</t>
  </si>
  <si>
    <t>Bata India Ltd</t>
  </si>
  <si>
    <t>BATAINDIA</t>
  </si>
  <si>
    <t>BEML Ltd</t>
  </si>
  <si>
    <t>BEML</t>
  </si>
  <si>
    <t>R R Kabel Ltd</t>
  </si>
  <si>
    <t>RRKABEL</t>
  </si>
  <si>
    <t>Zensar Technologies Ltd</t>
  </si>
  <si>
    <t>ZENSARTECH</t>
  </si>
  <si>
    <t>Doms Industries Ltd</t>
  </si>
  <si>
    <t>DOMS</t>
  </si>
  <si>
    <t>Office Supplies</t>
  </si>
  <si>
    <t>PG Electroplast Ltd</t>
  </si>
  <si>
    <t>PGEL</t>
  </si>
  <si>
    <t>Great Eastern Shipping Company Ltd</t>
  </si>
  <si>
    <t>GESHIP</t>
  </si>
  <si>
    <t>Asahi India Glass Ltd</t>
  </si>
  <si>
    <t>ASAHIINDIA</t>
  </si>
  <si>
    <t>Capri Global Capital Ltd</t>
  </si>
  <si>
    <t>CGCL</t>
  </si>
  <si>
    <t>Aptus Value Housing Finance India Ltd</t>
  </si>
  <si>
    <t>APTUS</t>
  </si>
  <si>
    <t>UTI Asset Management Company Ltd</t>
  </si>
  <si>
    <t>UTIAMC</t>
  </si>
  <si>
    <t>IFCI Ltd</t>
  </si>
  <si>
    <t>IFCI</t>
  </si>
  <si>
    <t>Swan Energy Ltd</t>
  </si>
  <si>
    <t>SWANENERGY</t>
  </si>
  <si>
    <t>Trident Ltd</t>
  </si>
  <si>
    <t>TRIDENT</t>
  </si>
  <si>
    <t>Sonata Software Ltd</t>
  </si>
  <si>
    <t>SONATSOFTW</t>
  </si>
  <si>
    <t>Anand Rathi Wealth Ltd</t>
  </si>
  <si>
    <t>ANANDRATHI</t>
  </si>
  <si>
    <t>Kirloskar Brothers Ltd</t>
  </si>
  <si>
    <t>KIRLOSBROS</t>
  </si>
  <si>
    <t>Sarda Energy &amp; Minerals Ltd</t>
  </si>
  <si>
    <t>SARDAEN</t>
  </si>
  <si>
    <t>Deepak Fertilisers and Petrochemicals Corp Ltd</t>
  </si>
  <si>
    <t>DEEPAKFERT</t>
  </si>
  <si>
    <t>Indegene Ltd</t>
  </si>
  <si>
    <t>INDGN</t>
  </si>
  <si>
    <t>Waaree Renewable Technologies Ltd</t>
  </si>
  <si>
    <t>WAAREERTL</t>
  </si>
  <si>
    <t>Rainbow Children's Medicare Ltd</t>
  </si>
  <si>
    <t>RAINBOW</t>
  </si>
  <si>
    <t>Zen Technologies Ltd</t>
  </si>
  <si>
    <t>ZENTEC</t>
  </si>
  <si>
    <t>Titagarh Rail Systems Ltd</t>
  </si>
  <si>
    <t>TITAGARH</t>
  </si>
  <si>
    <t>Action Construction Equipment Ltd</t>
  </si>
  <si>
    <t>ACE</t>
  </si>
  <si>
    <t>Heavy Machinery</t>
  </si>
  <si>
    <t>Aarti Industries Ltd</t>
  </si>
  <si>
    <t>AARTIIND</t>
  </si>
  <si>
    <t>Netweb Technologies India Ltd</t>
  </si>
  <si>
    <t>NETWEB</t>
  </si>
  <si>
    <t>eClerx Services Limited</t>
  </si>
  <si>
    <t>ECLERX</t>
  </si>
  <si>
    <t>G R Infraprojects Ltd</t>
  </si>
  <si>
    <t>GRINFRA</t>
  </si>
  <si>
    <t>Reliance Power Ltd</t>
  </si>
  <si>
    <t>RPOWER</t>
  </si>
  <si>
    <t>Birlasoft Ltd</t>
  </si>
  <si>
    <t>BSOFT</t>
  </si>
  <si>
    <t>PCBL Chemical Ltd</t>
  </si>
  <si>
    <t>PCBL</t>
  </si>
  <si>
    <t>UTI S&amp;P BSE Sensex ETF</t>
  </si>
  <si>
    <t>UTISENSETF</t>
  </si>
  <si>
    <t>Fine Organic Industries Ltd</t>
  </si>
  <si>
    <t>FINEORG</t>
  </si>
  <si>
    <t>Caplin Point Laboratories Ltd</t>
  </si>
  <si>
    <t>CAPLIPOINT</t>
  </si>
  <si>
    <t>Gravita India Ltd</t>
  </si>
  <si>
    <t>GRAVITA</t>
  </si>
  <si>
    <t>Metals - Lead</t>
  </si>
  <si>
    <t>Indian Energy Exchange Ltd</t>
  </si>
  <si>
    <t>IEX</t>
  </si>
  <si>
    <t>Power Trading &amp; Consultancy</t>
  </si>
  <si>
    <t>Redington Ltd</t>
  </si>
  <si>
    <t>REDINGTON</t>
  </si>
  <si>
    <t>Technology Hardware</t>
  </si>
  <si>
    <t>HBL Power Systems Ltd</t>
  </si>
  <si>
    <t>HBLPOWER</t>
  </si>
  <si>
    <t>Welspun Living Ltd</t>
  </si>
  <si>
    <t>WELSPUNLIV</t>
  </si>
  <si>
    <t>Clean Science and Technology Ltd</t>
  </si>
  <si>
    <t>CLEAN</t>
  </si>
  <si>
    <t>Transformers and Rectifiers (India) Ltd</t>
  </si>
  <si>
    <t>TARIL</t>
  </si>
  <si>
    <t>CreditAccess Grameen Ltd</t>
  </si>
  <si>
    <t>CREDITACC</t>
  </si>
  <si>
    <t>Tega Industries Ltd</t>
  </si>
  <si>
    <t>TEGA</t>
  </si>
  <si>
    <t>Sanofi India Ltd</t>
  </si>
  <si>
    <t>SANOFI</t>
  </si>
  <si>
    <t>E I D-Parry (India) Ltd</t>
  </si>
  <si>
    <t>EIDPARRY</t>
  </si>
  <si>
    <t>Sugar</t>
  </si>
  <si>
    <t>KSB Ltd</t>
  </si>
  <si>
    <t>KSB</t>
  </si>
  <si>
    <t>PVR INOX Ltd</t>
  </si>
  <si>
    <t>PVRINOX</t>
  </si>
  <si>
    <t>Theatres</t>
  </si>
  <si>
    <t>Indiamart Intermesh Ltd</t>
  </si>
  <si>
    <t>INDIAMART</t>
  </si>
  <si>
    <t>Vardhman Textiles Ltd</t>
  </si>
  <si>
    <t>VTL</t>
  </si>
  <si>
    <t>Strides Pharma Science Ltd</t>
  </si>
  <si>
    <t>STAR</t>
  </si>
  <si>
    <t>Granules India Ltd</t>
  </si>
  <si>
    <t>GRANULES</t>
  </si>
  <si>
    <t>Mahanagar Gas Ltd</t>
  </si>
  <si>
    <t>MGL</t>
  </si>
  <si>
    <t>Inox Wind Energy Ltd</t>
  </si>
  <si>
    <t>IWEL</t>
  </si>
  <si>
    <t>Godrej Agrovet Ltd</t>
  </si>
  <si>
    <t>GODREJAGRO</t>
  </si>
  <si>
    <t>Agro Products</t>
  </si>
  <si>
    <t>Supreme Petrochem Ltd</t>
  </si>
  <si>
    <t>SPLPETRO</t>
  </si>
  <si>
    <t>NMDC Steel Ltd</t>
  </si>
  <si>
    <t>NSLNISP</t>
  </si>
  <si>
    <t>Tata Teleservices (Maharashtra) Ltd</t>
  </si>
  <si>
    <t>TTML</t>
  </si>
  <si>
    <t>Raymond Lifestyle Ltd</t>
  </si>
  <si>
    <t>RAYMONDLSL</t>
  </si>
  <si>
    <t>Nava Limited</t>
  </si>
  <si>
    <t>NAVA</t>
  </si>
  <si>
    <t>Ingersoll-Rand (India) Ltd</t>
  </si>
  <si>
    <t>INGERRAND</t>
  </si>
  <si>
    <t>JM Financial Ltd</t>
  </si>
  <si>
    <t>JMFINANCIL</t>
  </si>
  <si>
    <t>Glenmark Life Sciences Ltd</t>
  </si>
  <si>
    <t>GLS</t>
  </si>
  <si>
    <t>RITES Ltd</t>
  </si>
  <si>
    <t>RITES</t>
  </si>
  <si>
    <t>Manappuram Finance Ltd</t>
  </si>
  <si>
    <t>MANAPPURAM</t>
  </si>
  <si>
    <t>Godawari Power and Ispat Ltd</t>
  </si>
  <si>
    <t>GPIL</t>
  </si>
  <si>
    <t>Aavas Financiers Ltd</t>
  </si>
  <si>
    <t>AAVAS</t>
  </si>
  <si>
    <t>Marksans Pharma Ltd</t>
  </si>
  <si>
    <t>MARKSANS</t>
  </si>
  <si>
    <t>Praj Industries Ltd</t>
  </si>
  <si>
    <t>PRAJIND</t>
  </si>
  <si>
    <t>City Union Bank Ltd</t>
  </si>
  <si>
    <t>CUB</t>
  </si>
  <si>
    <t>Cube Highways Trust</t>
  </si>
  <si>
    <t>CUBEINVIT</t>
  </si>
  <si>
    <t>Roads</t>
  </si>
  <si>
    <t>RedTape</t>
  </si>
  <si>
    <t>REDTAPE</t>
  </si>
  <si>
    <t>LT Foods Ltd</t>
  </si>
  <si>
    <t>LTFOODS</t>
  </si>
  <si>
    <t>Elecon Engineering Company Ltd</t>
  </si>
  <si>
    <t>ELECON</t>
  </si>
  <si>
    <t>Olectra Greentech Ltd</t>
  </si>
  <si>
    <t>OLECTRA</t>
  </si>
  <si>
    <t>Railtel Corporation of India Ltd</t>
  </si>
  <si>
    <t>RAILTEL</t>
  </si>
  <si>
    <t>Communication &amp; Networking</t>
  </si>
  <si>
    <t>Sterling and Wilson Renewable Energy Ltd</t>
  </si>
  <si>
    <t>SWSOLAR</t>
  </si>
  <si>
    <t>Genus Power Infrastructures Ltd</t>
  </si>
  <si>
    <t>GENUSPOWER</t>
  </si>
  <si>
    <t>Network18 Media &amp; Investments Ltd</t>
  </si>
  <si>
    <t>NETWORK18</t>
  </si>
  <si>
    <t>Movies &amp; TV Serials</t>
  </si>
  <si>
    <t>Honasa Consumer Ltd</t>
  </si>
  <si>
    <t>HONASA</t>
  </si>
  <si>
    <t>Nuvoco Vistas Corporation Ltd</t>
  </si>
  <si>
    <t>NUVOCO</t>
  </si>
  <si>
    <t>Zydus Wellness Ltd</t>
  </si>
  <si>
    <t>ZYDUSWELL</t>
  </si>
  <si>
    <t>Maharashtra Scooters Ltd</t>
  </si>
  <si>
    <t>MAHSCOOTER</t>
  </si>
  <si>
    <t>Jaiprakash Power Ventures Ltd</t>
  </si>
  <si>
    <t>JPPOWER</t>
  </si>
  <si>
    <t>Data Patterns (India) Ltd</t>
  </si>
  <si>
    <t>DATAPATTNS</t>
  </si>
  <si>
    <t>Prudent Corporate Advisory Services Ltd</t>
  </si>
  <si>
    <t>PRUDENT</t>
  </si>
  <si>
    <t>Usha Martin Ltd</t>
  </si>
  <si>
    <t>USHAMART</t>
  </si>
  <si>
    <t>Craftsman Automation Ltd</t>
  </si>
  <si>
    <t>CRAFTSMAN</t>
  </si>
  <si>
    <t>TTK Prestige Ltd</t>
  </si>
  <si>
    <t>TTKPRESTIG</t>
  </si>
  <si>
    <t>Minda Corporation Ltd</t>
  </si>
  <si>
    <t>MINDACORP</t>
  </si>
  <si>
    <t>MMTC Ltd</t>
  </si>
  <si>
    <t>MMTC</t>
  </si>
  <si>
    <t>Zee Entertainment Enterprises Ltd</t>
  </si>
  <si>
    <t>ZEEL</t>
  </si>
  <si>
    <t>RHI Magnesita India Ltd</t>
  </si>
  <si>
    <t>RHIM</t>
  </si>
  <si>
    <t>Balrampur Chini Mills Ltd</t>
  </si>
  <si>
    <t>BALRAMCHIN</t>
  </si>
  <si>
    <t>CEAT Ltd</t>
  </si>
  <si>
    <t>CEATLTD</t>
  </si>
  <si>
    <t>Powergrid Infrastructure Investment Trust</t>
  </si>
  <si>
    <t>PGINVIT</t>
  </si>
  <si>
    <t>Eureka Forbes Ltd</t>
  </si>
  <si>
    <t>EUREKAFORB</t>
  </si>
  <si>
    <t>Westlife Foodworld Ltd</t>
  </si>
  <si>
    <t>WESTLIFE</t>
  </si>
  <si>
    <t>Happiest Minds Technologies Ltd</t>
  </si>
  <si>
    <t>HAPPSTMNDS</t>
  </si>
  <si>
    <t>Tips Music Ltd</t>
  </si>
  <si>
    <t>TIPSMUSIC</t>
  </si>
  <si>
    <t>Vesuvius India Ltd</t>
  </si>
  <si>
    <t>VESUVIUS</t>
  </si>
  <si>
    <t>Sanofi Consumer Healthcare India Ltd</t>
  </si>
  <si>
    <t>SANOFICONR</t>
  </si>
  <si>
    <t>Bengal &amp; Assam Company Ltd</t>
  </si>
  <si>
    <t>BENGALASM</t>
  </si>
  <si>
    <t>Akums Drugs and Pharmaceuticals Ltd</t>
  </si>
  <si>
    <t>AKUMS</t>
  </si>
  <si>
    <t>Safari Industries (India) Ltd</t>
  </si>
  <si>
    <t>SAFARI</t>
  </si>
  <si>
    <t>Va Tech Wabag Ltd</t>
  </si>
  <si>
    <t>WABAG</t>
  </si>
  <si>
    <t>Water Management</t>
  </si>
  <si>
    <t>Jammu and Kashmir Bank Ltd</t>
  </si>
  <si>
    <t>J&amp;KBANK</t>
  </si>
  <si>
    <t>Can Fin Homes Ltd</t>
  </si>
  <si>
    <t>CANFINHOME</t>
  </si>
  <si>
    <t>India Cements Ltd</t>
  </si>
  <si>
    <t>INDIACEM</t>
  </si>
  <si>
    <t>Gujarat Mineral Development Corporation Ltd</t>
  </si>
  <si>
    <t>GMDCLTD</t>
  </si>
  <si>
    <t>Metropolis Healthcare Ltd</t>
  </si>
  <si>
    <t>METROPOLIS</t>
  </si>
  <si>
    <t>Vijaya Diagnostic Centre Ltd</t>
  </si>
  <si>
    <t>VIJAYA</t>
  </si>
  <si>
    <t>Jubilant Ingrevia Ltd</t>
  </si>
  <si>
    <t>JUBLINGREA</t>
  </si>
  <si>
    <t>Aether Industries Ltd</t>
  </si>
  <si>
    <t>AETHER</t>
  </si>
  <si>
    <t>IIFL Capital Services Ltd</t>
  </si>
  <si>
    <t>IIFLSEC</t>
  </si>
  <si>
    <t>INOX India Ltd</t>
  </si>
  <si>
    <t>INOXINDIA</t>
  </si>
  <si>
    <t>Sea-Borne Tankers</t>
  </si>
  <si>
    <t>Bharat 22 ETF</t>
  </si>
  <si>
    <t>ICICIB22</t>
  </si>
  <si>
    <t>Kirloskar Pneumatic Company Ltd</t>
  </si>
  <si>
    <t>KIRLPNU</t>
  </si>
  <si>
    <t>Engineers India Ltd</t>
  </si>
  <si>
    <t>ENGINERSIN</t>
  </si>
  <si>
    <t>Nippon India ETF Nifty Bank BeES</t>
  </si>
  <si>
    <t>BANKBEES</t>
  </si>
  <si>
    <t>Alok Industries Ltd</t>
  </si>
  <si>
    <t>ALOKINDS</t>
  </si>
  <si>
    <t>shipping corporation of India Ltd</t>
  </si>
  <si>
    <t>SCI</t>
  </si>
  <si>
    <t>Happy Forgings Ltd</t>
  </si>
  <si>
    <t>HAPPYFORGE</t>
  </si>
  <si>
    <t>Auto, Truck &amp; Motorcycle Parts</t>
  </si>
  <si>
    <t>Mrs. Bectors Food Specialities Ltd</t>
  </si>
  <si>
    <t>BECTORFOOD</t>
  </si>
  <si>
    <t>Choice International Ltd</t>
  </si>
  <si>
    <t>CHOICEIN</t>
  </si>
  <si>
    <t>Raymond Ltd</t>
  </si>
  <si>
    <t>RAYMOND</t>
  </si>
  <si>
    <t>Quess Corp Ltd</t>
  </si>
  <si>
    <t>QUESS</t>
  </si>
  <si>
    <t>Employment Services</t>
  </si>
  <si>
    <t>Galaxy Surfactants Ltd</t>
  </si>
  <si>
    <t>GALAXYSURF</t>
  </si>
  <si>
    <t>Voltamp Transformers Ltd</t>
  </si>
  <si>
    <t>VOLTAMP</t>
  </si>
  <si>
    <t>ELANTAS Beck India Ltd</t>
  </si>
  <si>
    <t>ELANTAS</t>
  </si>
  <si>
    <t>Alkyl Amines Chemicals Ltd</t>
  </si>
  <si>
    <t>ALKYLAMINE</t>
  </si>
  <si>
    <t>Reliance Infrastructure Ltd</t>
  </si>
  <si>
    <t>RELINFRA</t>
  </si>
  <si>
    <t>Intellect Design Arena Ltd</t>
  </si>
  <si>
    <t>INTELLECT</t>
  </si>
  <si>
    <t>Kirloskar Ferrous Industries Ltd</t>
  </si>
  <si>
    <t>KIRLFER</t>
  </si>
  <si>
    <t>JK Tyre &amp; Industries Ltd</t>
  </si>
  <si>
    <t>JKTYRE</t>
  </si>
  <si>
    <t>CE Info Systems Ltd</t>
  </si>
  <si>
    <t>MAPMYINDIA</t>
  </si>
  <si>
    <t>Sammaan Capital Ltd</t>
  </si>
  <si>
    <t>SAMMAANCAP</t>
  </si>
  <si>
    <t>Symphony Ltd</t>
  </si>
  <si>
    <t>SYMPHONY</t>
  </si>
  <si>
    <t>Tanla Platforms Ltd</t>
  </si>
  <si>
    <t>TANLA</t>
  </si>
  <si>
    <t>Edelweiss Financial Services Ltd</t>
  </si>
  <si>
    <t>EDELWEISS</t>
  </si>
  <si>
    <t>Sapphire Foods India Ltd</t>
  </si>
  <si>
    <t>SAPPHIRE</t>
  </si>
  <si>
    <t>Bharat Global Developers Ltd</t>
  </si>
  <si>
    <t>BGDL</t>
  </si>
  <si>
    <t>Computer &amp; Electronics Retail</t>
  </si>
  <si>
    <t>Latent View Analytics Ltd</t>
  </si>
  <si>
    <t>LATENTVIEW</t>
  </si>
  <si>
    <t>Isgec Heavy Engineering Ltd</t>
  </si>
  <si>
    <t>ISGEC</t>
  </si>
  <si>
    <t>Graphite India Ltd</t>
  </si>
  <si>
    <t>GRAPHITE</t>
  </si>
  <si>
    <t>Azad Engineering Ltd</t>
  </si>
  <si>
    <t>AZAD</t>
  </si>
  <si>
    <t>Bajaj Electricals Ltd</t>
  </si>
  <si>
    <t>BAJAJELEC</t>
  </si>
  <si>
    <t>KPI Green Energy Ltd</t>
  </si>
  <si>
    <t>KPIGREEN</t>
  </si>
  <si>
    <t>Rategain Travel Technologies Ltd</t>
  </si>
  <si>
    <t>RATEGAIN</t>
  </si>
  <si>
    <t>RBL Bank Ltd</t>
  </si>
  <si>
    <t>RBLBANK</t>
  </si>
  <si>
    <t>Lemon Tree Hotels Ltd</t>
  </si>
  <si>
    <t>LEMONTREE</t>
  </si>
  <si>
    <t>Syrma SGS Technology Ltd</t>
  </si>
  <si>
    <t>SYRMA</t>
  </si>
  <si>
    <t>Force Motors Ltd</t>
  </si>
  <si>
    <t>FORCEMOT</t>
  </si>
  <si>
    <t>P N Gadgil Jewellers Ltd</t>
  </si>
  <si>
    <t>PNGJL</t>
  </si>
  <si>
    <t>Brookfield India Real Estate Trust</t>
  </si>
  <si>
    <t>BIRET</t>
  </si>
  <si>
    <t>Jupiter Life Line Hospitals Ltd</t>
  </si>
  <si>
    <t>JLHL</t>
  </si>
  <si>
    <t>India Grid Trust</t>
  </si>
  <si>
    <t>INDIGRID</t>
  </si>
  <si>
    <t>Black Box Ltd</t>
  </si>
  <si>
    <t>BBOX</t>
  </si>
  <si>
    <t>CCL Products (India) Ltd</t>
  </si>
  <si>
    <t>CCL</t>
  </si>
  <si>
    <t>Rattanindia Enterprises Ltd</t>
  </si>
  <si>
    <t>RTNINDIA</t>
  </si>
  <si>
    <t>Puravankara Ltd</t>
  </si>
  <si>
    <t>PURVA</t>
  </si>
  <si>
    <t>Just Dial Ltd</t>
  </si>
  <si>
    <t>JUSTDIAL</t>
  </si>
  <si>
    <t>Home First Finance Company India Ltd</t>
  </si>
  <si>
    <t>HOMEFIRST</t>
  </si>
  <si>
    <t>Shakti Pumps (India) Ltd</t>
  </si>
  <si>
    <t>SHAKTIPUMP</t>
  </si>
  <si>
    <t>Arvind Ltd</t>
  </si>
  <si>
    <t>ARVIND</t>
  </si>
  <si>
    <t>Chennai Petroleum Corporation Ltd</t>
  </si>
  <si>
    <t>CHENNPETRO</t>
  </si>
  <si>
    <t>Campus Activewear Ltd</t>
  </si>
  <si>
    <t>CAMPUS</t>
  </si>
  <si>
    <t>Sansera Engineering Ltd</t>
  </si>
  <si>
    <t>SANSERA</t>
  </si>
  <si>
    <t>ESAB India Ltd</t>
  </si>
  <si>
    <t>ESABINDIA</t>
  </si>
  <si>
    <t>Garware Hi-Tech Films Ltd</t>
  </si>
  <si>
    <t>GRWRHITECH</t>
  </si>
  <si>
    <t>Prism Johnson Ltd</t>
  </si>
  <si>
    <t>PRSMJOHNSN</t>
  </si>
  <si>
    <t>Saregama India Ltd</t>
  </si>
  <si>
    <t>SAREGAMA</t>
  </si>
  <si>
    <t>ITD Cementation India Ltd</t>
  </si>
  <si>
    <t>ITDCEM</t>
  </si>
  <si>
    <t>Ganesh Housing Corp Ltd</t>
  </si>
  <si>
    <t>GANESHHOUC</t>
  </si>
  <si>
    <t>Keystone Realtors Ltd</t>
  </si>
  <si>
    <t>RUSTOMJEE</t>
  </si>
  <si>
    <t>Blue Jet Healthcare Ltd</t>
  </si>
  <si>
    <t>BLUEJET</t>
  </si>
  <si>
    <t>Allied Blenders and Distillers Ltd</t>
  </si>
  <si>
    <t>ABDL</t>
  </si>
  <si>
    <t>Route Mobile Ltd</t>
  </si>
  <si>
    <t>ROUTE</t>
  </si>
  <si>
    <t>Time Technoplast Ltd</t>
  </si>
  <si>
    <t>TIMETECHNO</t>
  </si>
  <si>
    <t>Mastek Ltd</t>
  </si>
  <si>
    <t>MASTEK</t>
  </si>
  <si>
    <t>Thomas Cook (India) Ltd</t>
  </si>
  <si>
    <t>THOMASCOOK</t>
  </si>
  <si>
    <t>Sheela Foam Ltd</t>
  </si>
  <si>
    <t>SFL</t>
  </si>
  <si>
    <t>Home Furnishing</t>
  </si>
  <si>
    <t>Epigral Ltd</t>
  </si>
  <si>
    <t>EPIGRAL</t>
  </si>
  <si>
    <t>SBFC Finance Ltd</t>
  </si>
  <si>
    <t>SBFC</t>
  </si>
  <si>
    <t>Procter &amp; Gamble Health Ltd</t>
  </si>
  <si>
    <t>PGHL</t>
  </si>
  <si>
    <t>Shriram Pistons &amp; Rings Ltd</t>
  </si>
  <si>
    <t>SHRIPISTON</t>
  </si>
  <si>
    <t>Electrosteel Castings Ltd</t>
  </si>
  <si>
    <t>ELECTCAST</t>
  </si>
  <si>
    <t>Transport Corporation of India Ltd</t>
  </si>
  <si>
    <t>TCI</t>
  </si>
  <si>
    <t>Rashtriya Chemicals and Fertilizers Ltd</t>
  </si>
  <si>
    <t>RCF</t>
  </si>
  <si>
    <t>Cera Sanitaryware Ltd</t>
  </si>
  <si>
    <t>CERA</t>
  </si>
  <si>
    <t>Insolation Energy Ltd</t>
  </si>
  <si>
    <t>INA</t>
  </si>
  <si>
    <t>Semiconductors</t>
  </si>
  <si>
    <t>Shree Renuka Sugars Ltd</t>
  </si>
  <si>
    <t>RENUKA</t>
  </si>
  <si>
    <t>Gujarat Narmada Valley Fertilizers &amp; Chemicals Ltd</t>
  </si>
  <si>
    <t>GNFC</t>
  </si>
  <si>
    <t>National Standard (India) Ltd</t>
  </si>
  <si>
    <t>NATIONSTD</t>
  </si>
  <si>
    <t>Valor Estate Ltd</t>
  </si>
  <si>
    <t>DBREALTY</t>
  </si>
  <si>
    <t>Gujarat Pipavav Port Ltd</t>
  </si>
  <si>
    <t>GPPL</t>
  </si>
  <si>
    <t>Birla Corporation Ltd</t>
  </si>
  <si>
    <t>BIRLACORPN</t>
  </si>
  <si>
    <t>Senco Gold Ltd</t>
  </si>
  <si>
    <t>SENCO</t>
  </si>
  <si>
    <t>Shilpa Medicare Ltd</t>
  </si>
  <si>
    <t>SHILPAMED</t>
  </si>
  <si>
    <t>Aurionpro Solutions Ltd</t>
  </si>
  <si>
    <t>AURIONPRO</t>
  </si>
  <si>
    <t>Paradeep Phosphates Ltd</t>
  </si>
  <si>
    <t>PARADEEP</t>
  </si>
  <si>
    <t>JK Lakshmi Cement Ltd</t>
  </si>
  <si>
    <t>JKLAKSHMI</t>
  </si>
  <si>
    <t>Diamond Power Infrastructure Ltd</t>
  </si>
  <si>
    <t>DIACABS</t>
  </si>
  <si>
    <t>Triveni Engineering and Industries Ltd</t>
  </si>
  <si>
    <t>TRIVENI</t>
  </si>
  <si>
    <t>Power Mech Projects Ltd</t>
  </si>
  <si>
    <t>POWERMECH</t>
  </si>
  <si>
    <t>Kotak Nifty Bank ETF</t>
  </si>
  <si>
    <t>BANKNIFTY1</t>
  </si>
  <si>
    <t>ASK Automotive Ltd</t>
  </si>
  <si>
    <t>ASKAUTOLTD</t>
  </si>
  <si>
    <t>HMT Ltd</t>
  </si>
  <si>
    <t>HMT</t>
  </si>
  <si>
    <t>Lloyds Engineering Works Ltd</t>
  </si>
  <si>
    <t>LLOYDSENGG</t>
  </si>
  <si>
    <t>CMS Info Systems Ltd</t>
  </si>
  <si>
    <t>CMSINFO</t>
  </si>
  <si>
    <t>Max Estates Ltd</t>
  </si>
  <si>
    <t>MAXESTATES</t>
  </si>
  <si>
    <t>Archean Chemical Industries Ltd</t>
  </si>
  <si>
    <t>ACI</t>
  </si>
  <si>
    <t>Texmaco Rail &amp; Engineering Ltd</t>
  </si>
  <si>
    <t>TEXRAIL</t>
  </si>
  <si>
    <t>Balu Forge Industries Ltd</t>
  </si>
  <si>
    <t>BALUFORGE</t>
  </si>
  <si>
    <t>Kama Holdings Ltd</t>
  </si>
  <si>
    <t>KAMAHOLD</t>
  </si>
  <si>
    <t>SBI Nifty 50 ETF</t>
  </si>
  <si>
    <t>SETFNIF50</t>
  </si>
  <si>
    <t>F D C Ltd</t>
  </si>
  <si>
    <t>FDC</t>
  </si>
  <si>
    <t>BHARAT Bond ETF-April 2023-Growth</t>
  </si>
  <si>
    <t>EBBETF0423</t>
  </si>
  <si>
    <t>Debt</t>
  </si>
  <si>
    <t>HG Infra Engineering Ltd</t>
  </si>
  <si>
    <t>HGINFRA</t>
  </si>
  <si>
    <t>HEG Ltd</t>
  </si>
  <si>
    <t>HEG</t>
  </si>
  <si>
    <t>Maharashtra Seamless Ltd</t>
  </si>
  <si>
    <t>MAHSEAMLES</t>
  </si>
  <si>
    <t>PNC Infratech Ltd</t>
  </si>
  <si>
    <t>PNCINFRA</t>
  </si>
  <si>
    <t>E2E Networks Ltd</t>
  </si>
  <si>
    <t>E2E</t>
  </si>
  <si>
    <t>Religare Enterprises Ltd</t>
  </si>
  <si>
    <t>RELIGARE</t>
  </si>
  <si>
    <t>Varroc Engineering Ltd</t>
  </si>
  <si>
    <t>VARROC</t>
  </si>
  <si>
    <t>Avanti Feeds Ltd</t>
  </si>
  <si>
    <t>AVANTIFEED</t>
  </si>
  <si>
    <t>Anupam Rasayan India Ltd</t>
  </si>
  <si>
    <t>ANURAS</t>
  </si>
  <si>
    <t>TVS Supply Chain Solutions Ltd</t>
  </si>
  <si>
    <t>TVSSCS</t>
  </si>
  <si>
    <t>MedPlus Health Services Ltd</t>
  </si>
  <si>
    <t>MEDPLUS</t>
  </si>
  <si>
    <t>EPL Ltd</t>
  </si>
  <si>
    <t>EPL</t>
  </si>
  <si>
    <t>Packaging</t>
  </si>
  <si>
    <t>Karnataka Bank Ltd</t>
  </si>
  <si>
    <t>KTKBANK</t>
  </si>
  <si>
    <t>Ami Organics Ltd</t>
  </si>
  <si>
    <t>AMIORG</t>
  </si>
  <si>
    <t>KNR Constructions Ltd</t>
  </si>
  <si>
    <t>KNRCON</t>
  </si>
  <si>
    <t>Ion Exchange (India) Ltd</t>
  </si>
  <si>
    <t>IONEXCHANG</t>
  </si>
  <si>
    <t>Environmental Services</t>
  </si>
  <si>
    <t>Garware Technical Fibres Ltd</t>
  </si>
  <si>
    <t>GARFIBRES</t>
  </si>
  <si>
    <t>Gujarat State Fertilizers &amp; Chemicals Ltd</t>
  </si>
  <si>
    <t>GSFC</t>
  </si>
  <si>
    <t>Star Cement Ltd</t>
  </si>
  <si>
    <t>STARCEMENT</t>
  </si>
  <si>
    <t>Sunteck Realty Ltd</t>
  </si>
  <si>
    <t>SUNTECK</t>
  </si>
  <si>
    <t>Arvind Fashions Ltd</t>
  </si>
  <si>
    <t>ARVINDFASN</t>
  </si>
  <si>
    <t>GMR Power and Urban Infra Ltd</t>
  </si>
  <si>
    <t>GMRP&amp;UI</t>
  </si>
  <si>
    <t>Equinox India Developments Ltd</t>
  </si>
  <si>
    <t>EMBDL</t>
  </si>
  <si>
    <t>Chemplast Sanmar Ltd</t>
  </si>
  <si>
    <t>CHEMPLASTS</t>
  </si>
  <si>
    <t>Mahindra Lifespace Developers Ltd</t>
  </si>
  <si>
    <t>MAHLIFE</t>
  </si>
  <si>
    <t>Infibeam Avenues Ltd</t>
  </si>
  <si>
    <t>INFIBEAM</t>
  </si>
  <si>
    <t>Protean eGov Technologies Ltd</t>
  </si>
  <si>
    <t>PROTEAN</t>
  </si>
  <si>
    <t>IT Consulting &amp; Other Services</t>
  </si>
  <si>
    <t>Spicejet Ltd</t>
  </si>
  <si>
    <t>SPICEJET</t>
  </si>
  <si>
    <t>Gallantt Ispat Ltd</t>
  </si>
  <si>
    <t>GALLANTT</t>
  </si>
  <si>
    <t>PC Jeweller Ltd</t>
  </si>
  <si>
    <t>PCJEWELLER</t>
  </si>
  <si>
    <t>PDS Limited</t>
  </si>
  <si>
    <t>PDSL</t>
  </si>
  <si>
    <t>Rajesh Exports Ltd</t>
  </si>
  <si>
    <t>RAJESHEXPO</t>
  </si>
  <si>
    <t>Mahindra Holidays and Resorts India Ltd</t>
  </si>
  <si>
    <t>MHRIL</t>
  </si>
  <si>
    <t>Astra Microwave Products Ltd</t>
  </si>
  <si>
    <t>ASTRAMICRO</t>
  </si>
  <si>
    <t>eMudhra Ltd</t>
  </si>
  <si>
    <t>EMUDHRA</t>
  </si>
  <si>
    <t>Juniper Hotels Ltd</t>
  </si>
  <si>
    <t>JUNIPER</t>
  </si>
  <si>
    <t>Surya Roshni Ltd</t>
  </si>
  <si>
    <t>SURYAROSNI</t>
  </si>
  <si>
    <t>Equitas Small Finance Bank Ltd</t>
  </si>
  <si>
    <t>EQUITASBNK</t>
  </si>
  <si>
    <t>Orchid Pharma Ltd</t>
  </si>
  <si>
    <t>ORCHPHARMA</t>
  </si>
  <si>
    <t>Privi Speciality Chemicals Ltd</t>
  </si>
  <si>
    <t>PRIVISCL</t>
  </si>
  <si>
    <t>V-mart Retail Ltd</t>
  </si>
  <si>
    <t>VMART</t>
  </si>
  <si>
    <t>Dhanuka Agritech Ltd</t>
  </si>
  <si>
    <t>DHANUKA</t>
  </si>
  <si>
    <t>Sandur Manganese and Iron Ores Ltd</t>
  </si>
  <si>
    <t>SANDUMA</t>
  </si>
  <si>
    <t>JK Paper Ltd</t>
  </si>
  <si>
    <t>JKPAPER</t>
  </si>
  <si>
    <t>Paper Products</t>
  </si>
  <si>
    <t>Laxmi Organic Industries Ltd</t>
  </si>
  <si>
    <t>LXCHEM</t>
  </si>
  <si>
    <t>Pilani Investment And Industries Corporation Ltd</t>
  </si>
  <si>
    <t>PILANIINVS</t>
  </si>
  <si>
    <t>India Shelter Finance Corporation Ltd</t>
  </si>
  <si>
    <t>INDIASHLTR</t>
  </si>
  <si>
    <t>Sundaram Finance Holdings Ltd</t>
  </si>
  <si>
    <t>SUNDARMHLD</t>
  </si>
  <si>
    <t>RattanIndia Power Ltd</t>
  </si>
  <si>
    <t>RTNPOWER</t>
  </si>
  <si>
    <t>Sharda Cropchem Ltd</t>
  </si>
  <si>
    <t>SHARDACROP</t>
  </si>
  <si>
    <t>Nesco Ltd</t>
  </si>
  <si>
    <t>NESCO</t>
  </si>
  <si>
    <t>Dodla Dairy Ltd</t>
  </si>
  <si>
    <t>DODLA</t>
  </si>
  <si>
    <t>Ethos Ltd</t>
  </si>
  <si>
    <t>ETHOSLTD</t>
  </si>
  <si>
    <t>Shoppers Stop Ltd</t>
  </si>
  <si>
    <t>SHOPERSTOP</t>
  </si>
  <si>
    <t>Dilip Buildcon Ltd</t>
  </si>
  <si>
    <t>DBL</t>
  </si>
  <si>
    <t>Indigo Paints Ltd</t>
  </si>
  <si>
    <t>INDIGOPNTS</t>
  </si>
  <si>
    <t>Sudarshan Chemical Industries Ltd</t>
  </si>
  <si>
    <t>SUDARSCHEM</t>
  </si>
  <si>
    <t>Responsive Industries Ltd</t>
  </si>
  <si>
    <t>RESPONIND</t>
  </si>
  <si>
    <t>Building Products - Granite</t>
  </si>
  <si>
    <t>Electronics Mart India Ltd</t>
  </si>
  <si>
    <t>EMIL</t>
  </si>
  <si>
    <t>Indo Count Industries Ltd</t>
  </si>
  <si>
    <t>ICIL</t>
  </si>
  <si>
    <t>Tamilnad Mercantile Bank Ltd</t>
  </si>
  <si>
    <t>TMB</t>
  </si>
  <si>
    <t>Greenlam Industries Ltd</t>
  </si>
  <si>
    <t>GREENLAM</t>
  </si>
  <si>
    <t>Building Products - Laminates</t>
  </si>
  <si>
    <t>Orient Cement Ltd</t>
  </si>
  <si>
    <t>ORIENTCEM</t>
  </si>
  <si>
    <t>Piccadily Agro Industries Ltd</t>
  </si>
  <si>
    <t>PICCADIL</t>
  </si>
  <si>
    <t>Ujjivan Small Finance Bank Ltd</t>
  </si>
  <si>
    <t>UJJIVANSFB</t>
  </si>
  <si>
    <t>Ahluwalia Contracts (India) Ltd</t>
  </si>
  <si>
    <t>AHLUCONT</t>
  </si>
  <si>
    <t>Suprajit Engineering Ltd</t>
  </si>
  <si>
    <t>SUPRAJIT</t>
  </si>
  <si>
    <t>Nazara Technologies Ltd</t>
  </si>
  <si>
    <t>NAZARA</t>
  </si>
  <si>
    <t>Theme Parks &amp; Gaming</t>
  </si>
  <si>
    <t>Man Infraconstruction Ltd</t>
  </si>
  <si>
    <t>MANINFRA</t>
  </si>
  <si>
    <t>Skipper Ltd</t>
  </si>
  <si>
    <t>SKIPPER</t>
  </si>
  <si>
    <t>Kennametal India Ltd</t>
  </si>
  <si>
    <t>KENNAMET</t>
  </si>
  <si>
    <t>Anup Engineering Ltd</t>
  </si>
  <si>
    <t>ANUP</t>
  </si>
  <si>
    <t>National Highways Infra Trust</t>
  </si>
  <si>
    <t>NHIT</t>
  </si>
  <si>
    <t>Sun Pharma Advanced Research Co Ltd</t>
  </si>
  <si>
    <t>SPARC</t>
  </si>
  <si>
    <t>Hindustan Foods Ltd</t>
  </si>
  <si>
    <t>HNDFDS</t>
  </si>
  <si>
    <t>IFB Industries Ltd</t>
  </si>
  <si>
    <t>IFBIND</t>
  </si>
  <si>
    <t>Balaji Amines Ltd</t>
  </si>
  <si>
    <t>BALAMINES</t>
  </si>
  <si>
    <t>Tilaknagar Industries Ltd</t>
  </si>
  <si>
    <t>TI</t>
  </si>
  <si>
    <t>ICRA Ltd</t>
  </si>
  <si>
    <t>ICRA</t>
  </si>
  <si>
    <t>Technocraft Industries (India) Ltd</t>
  </si>
  <si>
    <t>TIIL</t>
  </si>
  <si>
    <t>BHARAT Bond ETF-April 2030-Growth</t>
  </si>
  <si>
    <t>EBBETF0430</t>
  </si>
  <si>
    <t>Network People Services Technologies Ltd</t>
  </si>
  <si>
    <t>NPST</t>
  </si>
  <si>
    <t>V I P Industries Ltd</t>
  </si>
  <si>
    <t>VIPIND</t>
  </si>
  <si>
    <t>Borosil Renewables Ltd</t>
  </si>
  <si>
    <t>BORORENEW</t>
  </si>
  <si>
    <t>Housewares</t>
  </si>
  <si>
    <t>Welspun Enterprises Ltd</t>
  </si>
  <si>
    <t>WELENT</t>
  </si>
  <si>
    <t>Kesoram Industries Ltd</t>
  </si>
  <si>
    <t>KESORAMIND</t>
  </si>
  <si>
    <t>Ashoka Buildcon Ltd</t>
  </si>
  <si>
    <t>ASHOKA</t>
  </si>
  <si>
    <t>BHARAT Bond ETF-April 2032</t>
  </si>
  <si>
    <t>BBETF0432</t>
  </si>
  <si>
    <t>Healthcare Global Enterprises Ltd</t>
  </si>
  <si>
    <t>HCG</t>
  </si>
  <si>
    <t>Tarc Ltd</t>
  </si>
  <si>
    <t>TARC</t>
  </si>
  <si>
    <t>Bondada Engineering Ltd</t>
  </si>
  <si>
    <t>BONDADA</t>
  </si>
  <si>
    <t>Moil Ltd</t>
  </si>
  <si>
    <t>MOIL</t>
  </si>
  <si>
    <t>Mining - Manganese</t>
  </si>
  <si>
    <t>Go Fashion (India) Ltd</t>
  </si>
  <si>
    <t>GOCOLORS</t>
  </si>
  <si>
    <t>Entero Healthcare Solutions Ltd</t>
  </si>
  <si>
    <t>ENTERO</t>
  </si>
  <si>
    <t>Bansal Wire Industries Ltd</t>
  </si>
  <si>
    <t>BANSALWIRE</t>
  </si>
  <si>
    <t>TD Power Systems Ltd</t>
  </si>
  <si>
    <t>TDPOWERSYS</t>
  </si>
  <si>
    <t>India Infrastructure Trust</t>
  </si>
  <si>
    <t>INFRATRUST</t>
  </si>
  <si>
    <t>Gabriel India Ltd</t>
  </si>
  <si>
    <t>GABRIEL</t>
  </si>
  <si>
    <t>KRBL Ltd</t>
  </si>
  <si>
    <t>KRBL</t>
  </si>
  <si>
    <t>Rallis India Ltd</t>
  </si>
  <si>
    <t>RALLIS</t>
  </si>
  <si>
    <t>Hindustan Construction Company Ltd</t>
  </si>
  <si>
    <t>HCC</t>
  </si>
  <si>
    <t>Elcid Investments Ltd</t>
  </si>
  <si>
    <t>ELCIDIN</t>
  </si>
  <si>
    <t>Indinfravit Trust</t>
  </si>
  <si>
    <t>INTERISE</t>
  </si>
  <si>
    <t>Refex Industries Ltd</t>
  </si>
  <si>
    <t>REFEX</t>
  </si>
  <si>
    <t>Ujaas Energy Ltd</t>
  </si>
  <si>
    <t>UEL</t>
  </si>
  <si>
    <t>South Indian Bank Ltd</t>
  </si>
  <si>
    <t>SOUTHBANK</t>
  </si>
  <si>
    <t>Unichem Laboratories Ltd</t>
  </si>
  <si>
    <t>UNICHEMLAB</t>
  </si>
  <si>
    <t>AGI Greenpac Ltd</t>
  </si>
  <si>
    <t>AGI</t>
  </si>
  <si>
    <t>Manorama Industries Ltd</t>
  </si>
  <si>
    <t>MANORAMA</t>
  </si>
  <si>
    <t>Gokaldas Exports Ltd</t>
  </si>
  <si>
    <t>GOKEX</t>
  </si>
  <si>
    <t>Niit Learning Systems Ltd</t>
  </si>
  <si>
    <t>NIITMTS</t>
  </si>
  <si>
    <t>Education Services</t>
  </si>
  <si>
    <t>Lloyds Enterprises Ltd</t>
  </si>
  <si>
    <t>LLOYDSENT</t>
  </si>
  <si>
    <t>Trading Companies &amp; Distributors</t>
  </si>
  <si>
    <t>Sharda Motor Industries Ltd</t>
  </si>
  <si>
    <t>SHARDAMOTR</t>
  </si>
  <si>
    <t>Mishra Dhatu Nigam Ltd</t>
  </si>
  <si>
    <t>MIDHANI</t>
  </si>
  <si>
    <t>Share India Securities Ltd</t>
  </si>
  <si>
    <t>SHAREINDIA</t>
  </si>
  <si>
    <t>Jindal Worldwide Ltd</t>
  </si>
  <si>
    <t>JINDWORLD</t>
  </si>
  <si>
    <t>Websol Energy System Ltd</t>
  </si>
  <si>
    <t>WEBELSOLAR</t>
  </si>
  <si>
    <t>Gujarat Ambuja Exports Ltd</t>
  </si>
  <si>
    <t>GAEL</t>
  </si>
  <si>
    <t>Gopal Snacks Ltd</t>
  </si>
  <si>
    <t>GOPAL</t>
  </si>
  <si>
    <t>Shilchar Technologies Ltd</t>
  </si>
  <si>
    <t>SHILCTECH</t>
  </si>
  <si>
    <t>Kovai Medical Center and Hospital Ltd</t>
  </si>
  <si>
    <t>KOVAI</t>
  </si>
  <si>
    <t>Gujarat Alkalies And Chemicals Ltd</t>
  </si>
  <si>
    <t>GUJALKALI</t>
  </si>
  <si>
    <t>Sterlite Technologies Ltd</t>
  </si>
  <si>
    <t>STLTECH</t>
  </si>
  <si>
    <t>Gulf Oil Lubricants India Ltd</t>
  </si>
  <si>
    <t>GULFOILLUB</t>
  </si>
  <si>
    <t>Inox Green Energy Services Ltd</t>
  </si>
  <si>
    <t>INOXGREEN</t>
  </si>
  <si>
    <t>R Systems International Ltd</t>
  </si>
  <si>
    <t>RSYSTEMS</t>
  </si>
  <si>
    <t>Ganesha Ecosphere Ltd</t>
  </si>
  <si>
    <t>GANECOS</t>
  </si>
  <si>
    <t>Cartrade Tech Ltd</t>
  </si>
  <si>
    <t>CARTRADE</t>
  </si>
  <si>
    <t>WPIL Ltd</t>
  </si>
  <si>
    <t>WPIL</t>
  </si>
  <si>
    <t>Aarti Pharmalabs Ltd</t>
  </si>
  <si>
    <t>AARTIPHARM</t>
  </si>
  <si>
    <t>Lux Industries Ltd</t>
  </si>
  <si>
    <t>LUXIND</t>
  </si>
  <si>
    <t>Borosil Ltd</t>
  </si>
  <si>
    <t>BOROLTD</t>
  </si>
  <si>
    <t>GMM Pfaudler Ltd</t>
  </si>
  <si>
    <t>GMMPFAUDLR</t>
  </si>
  <si>
    <t>Optiemus Infracom Ltd</t>
  </si>
  <si>
    <t>OPTIEMUS</t>
  </si>
  <si>
    <t>National Fertilizers Ltd</t>
  </si>
  <si>
    <t>NFL</t>
  </si>
  <si>
    <t>Aditya Vision Ltd</t>
  </si>
  <si>
    <t>AVL</t>
  </si>
  <si>
    <t>Retail - Speciality</t>
  </si>
  <si>
    <t>Ceigall India Ltd</t>
  </si>
  <si>
    <t>CEIGALL</t>
  </si>
  <si>
    <t>GHCL Ltd</t>
  </si>
  <si>
    <t>GHCL</t>
  </si>
  <si>
    <t>Jai Corp Ltd</t>
  </si>
  <si>
    <t>JAICORPLTD</t>
  </si>
  <si>
    <t>Pricol Ltd</t>
  </si>
  <si>
    <t>PRICOLLTD</t>
  </si>
  <si>
    <t>Easy Trip Planners Ltd</t>
  </si>
  <si>
    <t>EASEMYTRIP</t>
  </si>
  <si>
    <t>VST Industries Ltd</t>
  </si>
  <si>
    <t>VSTIND</t>
  </si>
  <si>
    <t>Le Travenues Technology Ltd</t>
  </si>
  <si>
    <t>IXIGO</t>
  </si>
  <si>
    <t>J Kumar Infraprojects Ltd</t>
  </si>
  <si>
    <t>JKIL</t>
  </si>
  <si>
    <t>Rolex Rings Ltd</t>
  </si>
  <si>
    <t>ROLEXRINGS</t>
  </si>
  <si>
    <t>SIS Ltd</t>
  </si>
  <si>
    <t>SIS</t>
  </si>
  <si>
    <t>DB Corp Ltd</t>
  </si>
  <si>
    <t>DBCORP</t>
  </si>
  <si>
    <t>Publishing</t>
  </si>
  <si>
    <t>Awfis Space Solutions Ltd</t>
  </si>
  <si>
    <t>AWFIS</t>
  </si>
  <si>
    <t>Allcargo Logistics Ltd</t>
  </si>
  <si>
    <t>ALLCARGO</t>
  </si>
  <si>
    <t>Thangamayil Jewellery Ltd</t>
  </si>
  <si>
    <t>THANGAMAYL</t>
  </si>
  <si>
    <t>MAS Financial Services Ltd</t>
  </si>
  <si>
    <t>MASFIN</t>
  </si>
  <si>
    <t>Innova Captab Ltd</t>
  </si>
  <si>
    <t>INNOVACAP</t>
  </si>
  <si>
    <t>Sundaram Clayton Ltd</t>
  </si>
  <si>
    <t>SUNCLAY</t>
  </si>
  <si>
    <t>CSB Bank Ltd</t>
  </si>
  <si>
    <t>CSBBANK</t>
  </si>
  <si>
    <t>Zaggle Prepaid Ocean Services Ltd</t>
  </si>
  <si>
    <t>ZAGGLE</t>
  </si>
  <si>
    <t>PTC India Ltd</t>
  </si>
  <si>
    <t>PTC</t>
  </si>
  <si>
    <t>Banco Products (India) Ltd</t>
  </si>
  <si>
    <t>BANCOINDIA</t>
  </si>
  <si>
    <t>Yatharth Hospital &amp; Trauma Care Services Ltd</t>
  </si>
  <si>
    <t>YATHARTH</t>
  </si>
  <si>
    <t>Neogen Chemicals Ltd</t>
  </si>
  <si>
    <t>NEOGEN</t>
  </si>
  <si>
    <t>Johnson Controls-Hitachi Air Conditioning India Ltd</t>
  </si>
  <si>
    <t>JCHAC</t>
  </si>
  <si>
    <t>Kirloskar Industries Ltd</t>
  </si>
  <si>
    <t>KIRLOSIND</t>
  </si>
  <si>
    <t>Thyrocare Technologies Ltd</t>
  </si>
  <si>
    <t>THYROCARE</t>
  </si>
  <si>
    <t>Rain Industries Ltd</t>
  </si>
  <si>
    <t>RAIN</t>
  </si>
  <si>
    <t>Orient Electric Ltd</t>
  </si>
  <si>
    <t>ORIENTELEC</t>
  </si>
  <si>
    <t>Nippon India ETF Gold BeES</t>
  </si>
  <si>
    <t>GOLDBEES</t>
  </si>
  <si>
    <t>Gold</t>
  </si>
  <si>
    <t>India Tourism Development Corp Ltd</t>
  </si>
  <si>
    <t>ITDC</t>
  </si>
  <si>
    <t>Cyient DLM Ltd</t>
  </si>
  <si>
    <t>CYIENTDLM</t>
  </si>
  <si>
    <t>Shaily Engineering Plastics Ltd</t>
  </si>
  <si>
    <t>SHAILY</t>
  </si>
  <si>
    <t>Avalon Technologies Ltd</t>
  </si>
  <si>
    <t>AVALON</t>
  </si>
  <si>
    <t>Supriya Lifescience Ltd</t>
  </si>
  <si>
    <t>SUPRIYA</t>
  </si>
  <si>
    <t>Heidelbergcement India Ltd</t>
  </si>
  <si>
    <t>HEIDELBERG</t>
  </si>
  <si>
    <t>Hemisphere Properties India Ltd</t>
  </si>
  <si>
    <t>HEMIPROP</t>
  </si>
  <si>
    <t>SeQuent Scientific Ltd</t>
  </si>
  <si>
    <t>SEQUENT</t>
  </si>
  <si>
    <t>Marsons Ltd</t>
  </si>
  <si>
    <t>MARSONS</t>
  </si>
  <si>
    <t>Prince Pipes and Fittings Ltd</t>
  </si>
  <si>
    <t>PRINCEPIPE</t>
  </si>
  <si>
    <t>Oriana Power Ltd</t>
  </si>
  <si>
    <t>ORIANA</t>
  </si>
  <si>
    <t>Rajoo Engineers Ltd</t>
  </si>
  <si>
    <t>RAJOOENG</t>
  </si>
  <si>
    <t>MTAR Technologies Ltd</t>
  </si>
  <si>
    <t>MTARTECH</t>
  </si>
  <si>
    <t>Magellanic Cloud Ltd</t>
  </si>
  <si>
    <t>MCLOUD</t>
  </si>
  <si>
    <t>Grauer And Weil (India) Ltd</t>
  </si>
  <si>
    <t>GRAUWEIL</t>
  </si>
  <si>
    <t>LS Industries Ltd</t>
  </si>
  <si>
    <t>LSIND</t>
  </si>
  <si>
    <t>Sky Gold Ltd</t>
  </si>
  <si>
    <t>SKYGOLD</t>
  </si>
  <si>
    <t>VRL Logistics Ltd</t>
  </si>
  <si>
    <t>VRLLOG</t>
  </si>
  <si>
    <t>Dynamatic Technologies Ltd</t>
  </si>
  <si>
    <t>DYNAMATECH</t>
  </si>
  <si>
    <t>Wonderla Holidays Ltd</t>
  </si>
  <si>
    <t>WONDERLA</t>
  </si>
  <si>
    <t>Kaveri Seed Company Ltd</t>
  </si>
  <si>
    <t>KSCL</t>
  </si>
  <si>
    <t>Seeds</t>
  </si>
  <si>
    <t>Orissa Minerals Development Company Ltd</t>
  </si>
  <si>
    <t>ORISSAMINE</t>
  </si>
  <si>
    <t>Vaibhav Global Ltd</t>
  </si>
  <si>
    <t>VAIBHAVGBL</t>
  </si>
  <si>
    <t>Bharat Rasayan Ltd</t>
  </si>
  <si>
    <t>BHARATRAS</t>
  </si>
  <si>
    <t>Pitti Engineering Ltd</t>
  </si>
  <si>
    <t>PITTIENG</t>
  </si>
  <si>
    <t>Epack Durable Ltd</t>
  </si>
  <si>
    <t>EPACK</t>
  </si>
  <si>
    <t>Jeena Sikho Lifecare Ltd</t>
  </si>
  <si>
    <t>JSLL</t>
  </si>
  <si>
    <t>Hikal Ltd</t>
  </si>
  <si>
    <t>HIKAL</t>
  </si>
  <si>
    <t>Rossari Biotech Ltd</t>
  </si>
  <si>
    <t>ROSSARI</t>
  </si>
  <si>
    <t>TeamLease Services Ltd</t>
  </si>
  <si>
    <t>TEAMLEASE</t>
  </si>
  <si>
    <t>Advanced Enzyme Technologies Ltd</t>
  </si>
  <si>
    <t>ADVENZYMES</t>
  </si>
  <si>
    <t>Hawkins Cookers Ltd</t>
  </si>
  <si>
    <t>HAWKINCOOK</t>
  </si>
  <si>
    <t>Nocil Ltd</t>
  </si>
  <si>
    <t>NOCIL</t>
  </si>
  <si>
    <t>Pearl Global Industries Ltd</t>
  </si>
  <si>
    <t>PGIL</t>
  </si>
  <si>
    <t>SG Mart Ltd</t>
  </si>
  <si>
    <t>SGMART</t>
  </si>
  <si>
    <t>Renewable Electricity</t>
  </si>
  <si>
    <t>Bombay Dyeing and Mfg Co Ltd</t>
  </si>
  <si>
    <t>BOMDYEING</t>
  </si>
  <si>
    <t>Heritage Foods Ltd</t>
  </si>
  <si>
    <t>HERITGFOOD</t>
  </si>
  <si>
    <t>Gufic Biosciences Ltd</t>
  </si>
  <si>
    <t>GUFICBIO</t>
  </si>
  <si>
    <t>Harsha Engineers International Ltd</t>
  </si>
  <si>
    <t>HARSHA</t>
  </si>
  <si>
    <t>Jain Irrigation Systems Ltd</t>
  </si>
  <si>
    <t>JISLJALEQS</t>
  </si>
  <si>
    <t>Agricultural &amp; Farm Machinery</t>
  </si>
  <si>
    <t>Tinplate Company of India Ltd</t>
  </si>
  <si>
    <t>TINPLATE</t>
  </si>
  <si>
    <t>Greenpanel Industries Ltd</t>
  </si>
  <si>
    <t>GREENPANEL</t>
  </si>
  <si>
    <t>Nippon India ETF Nifty 50 BeES</t>
  </si>
  <si>
    <t>NIFTYBEES</t>
  </si>
  <si>
    <t>Restaurant Brands Asia Ltd</t>
  </si>
  <si>
    <t>RBA</t>
  </si>
  <si>
    <t>Styrenix Performance Materials Ltd</t>
  </si>
  <si>
    <t>STYRENIX</t>
  </si>
  <si>
    <t>Gateway Distriparks Ltd</t>
  </si>
  <si>
    <t>GATEWAY</t>
  </si>
  <si>
    <t>Moschip Technologies Ltd</t>
  </si>
  <si>
    <t>MOSCHIP</t>
  </si>
  <si>
    <t>Morepen Laboratories Ltd</t>
  </si>
  <si>
    <t>MOREPENLAB</t>
  </si>
  <si>
    <t>Jana Small Finance Bank Ltd</t>
  </si>
  <si>
    <t>JSFB</t>
  </si>
  <si>
    <t>Bannari Amman Sugars Ltd</t>
  </si>
  <si>
    <t>BANARISUG</t>
  </si>
  <si>
    <t>Uflex Ltd</t>
  </si>
  <si>
    <t>UFLEX</t>
  </si>
  <si>
    <t>CARE Ratings Ltd</t>
  </si>
  <si>
    <t>CARERATING</t>
  </si>
  <si>
    <t>Aarti Drugs Ltd</t>
  </si>
  <si>
    <t>AARTIDRUGS</t>
  </si>
  <si>
    <t>Gokul Agro Resources Ltd</t>
  </si>
  <si>
    <t>GOKULAGRO</t>
  </si>
  <si>
    <t>Utkarsh Small Finance Bank Ltd</t>
  </si>
  <si>
    <t>UTKARSHBNK</t>
  </si>
  <si>
    <t>JTEKT India Ltd</t>
  </si>
  <si>
    <t>JTEKTINDIA</t>
  </si>
  <si>
    <t>Medi Assist Healthcare Services Ltd</t>
  </si>
  <si>
    <t>MEDIASSIST</t>
  </si>
  <si>
    <t>Jamna Auto Industries Ltd</t>
  </si>
  <si>
    <t>JAMNAAUTO</t>
  </si>
  <si>
    <t>Indraprastha Medical Corporation Ltd</t>
  </si>
  <si>
    <t>INDRAMEDCO</t>
  </si>
  <si>
    <t>Greenply Industries Ltd</t>
  </si>
  <si>
    <t>GREENPLY</t>
  </si>
  <si>
    <t>Bharat Bijlee Ltd</t>
  </si>
  <si>
    <t>BBL</t>
  </si>
  <si>
    <t>Solara Active Pharma Sciences Ltd</t>
  </si>
  <si>
    <t>SOLARA</t>
  </si>
  <si>
    <t>EMS Ltd</t>
  </si>
  <si>
    <t>EMSLIMITED</t>
  </si>
  <si>
    <t>MSTC Ltd</t>
  </si>
  <si>
    <t>MSTCLTD</t>
  </si>
  <si>
    <t>Greaves Cotton Ltd</t>
  </si>
  <si>
    <t>GREAVESCOT</t>
  </si>
  <si>
    <t>Fineotex Chemical Ltd</t>
  </si>
  <si>
    <t>FCL</t>
  </si>
  <si>
    <t>Exicom Tele-Systems Ltd</t>
  </si>
  <si>
    <t>EXICOM</t>
  </si>
  <si>
    <t>Bajaj Hindusthan Sugar Ltd</t>
  </si>
  <si>
    <t>BAJAJHIND</t>
  </si>
  <si>
    <t>Servotech Power Systems Ltd</t>
  </si>
  <si>
    <t>SERVOTECH</t>
  </si>
  <si>
    <t>Kitex Garments Ltd</t>
  </si>
  <si>
    <t>KITEX</t>
  </si>
  <si>
    <t>Bhagiradha Chemicals and Industries Ltd</t>
  </si>
  <si>
    <t>BHAGCHEM</t>
  </si>
  <si>
    <t>Arvind Smartspaces Ltd</t>
  </si>
  <si>
    <t>ARVSMART</t>
  </si>
  <si>
    <t>Samhi Hotels Ltd</t>
  </si>
  <si>
    <t>SAMHI</t>
  </si>
  <si>
    <t>Subros Ltd</t>
  </si>
  <si>
    <t>SUBROS</t>
  </si>
  <si>
    <t>Jayaswal Neco Industries Ltd</t>
  </si>
  <si>
    <t>JAYNECOIND</t>
  </si>
  <si>
    <t>Shanthi Gears Ltd</t>
  </si>
  <si>
    <t>SHANTIGEAR</t>
  </si>
  <si>
    <t>Avantel Ltd</t>
  </si>
  <si>
    <t>AVANTEL</t>
  </si>
  <si>
    <t>Indian Metals and Ferro Alloys Ltd</t>
  </si>
  <si>
    <t>IMFA</t>
  </si>
  <si>
    <t>S H Kelkar and Company Ltd</t>
  </si>
  <si>
    <t>SHK</t>
  </si>
  <si>
    <t>Fiem Industries Ltd</t>
  </si>
  <si>
    <t>FIEMIND</t>
  </si>
  <si>
    <t>LG Balakrishnan &amp; Bros Ltd</t>
  </si>
  <si>
    <t>LGBBROSLTD</t>
  </si>
  <si>
    <t>Ramky Infrastructure Ltd</t>
  </si>
  <si>
    <t>RAMKY</t>
  </si>
  <si>
    <t>V2 Retail Ltd</t>
  </si>
  <si>
    <t>V2RETAIL</t>
  </si>
  <si>
    <t>Dhani Services Ltd</t>
  </si>
  <si>
    <t>DHANI</t>
  </si>
  <si>
    <t>Paras Defence and Space Technologies Ltd</t>
  </si>
  <si>
    <t>PARAS</t>
  </si>
  <si>
    <t>Shrem InvIT</t>
  </si>
  <si>
    <t>SHREMINVIT</t>
  </si>
  <si>
    <t>Patel Engineering Ltd</t>
  </si>
  <si>
    <t>PATELENG</t>
  </si>
  <si>
    <t>Northern ARC Capital Ltd</t>
  </si>
  <si>
    <t>NORTHARC</t>
  </si>
  <si>
    <t>Imagicaaworld Entertainment Ltd</t>
  </si>
  <si>
    <t>IMAGICAA</t>
  </si>
  <si>
    <t>VST Tillers Tractors Ltd</t>
  </si>
  <si>
    <t>VSTTILLERS</t>
  </si>
  <si>
    <t>Paisalo Digital Ltd</t>
  </si>
  <si>
    <t>PAISALO</t>
  </si>
  <si>
    <t>D P Abhushan Ltd</t>
  </si>
  <si>
    <t>DPABHUSHAN</t>
  </si>
  <si>
    <t>SEPC Ltd</t>
  </si>
  <si>
    <t>SEPC</t>
  </si>
  <si>
    <t>JTL Industries Ltd</t>
  </si>
  <si>
    <t>JTLIND</t>
  </si>
  <si>
    <t>KRN Heat Exchanger and Refrigeration Ltd</t>
  </si>
  <si>
    <t>KRN</t>
  </si>
  <si>
    <t>Prime Focus Ltd</t>
  </si>
  <si>
    <t>PFOCUS</t>
  </si>
  <si>
    <t>Animation</t>
  </si>
  <si>
    <t>Eraaya Lifespaces Ltd</t>
  </si>
  <si>
    <t>ERAAYA</t>
  </si>
  <si>
    <t>RPG Life Sciences Limited</t>
  </si>
  <si>
    <t>RPGLIFE</t>
  </si>
  <si>
    <t>DCX Systems Ltd</t>
  </si>
  <si>
    <t>DCXINDIA</t>
  </si>
  <si>
    <t>Fedbank Financial Services Ltd</t>
  </si>
  <si>
    <t>FEDFINA</t>
  </si>
  <si>
    <t>Sri Adhikari Brothers Television Network Ltd</t>
  </si>
  <si>
    <t>SABTNL</t>
  </si>
  <si>
    <t>Artemis Medicare Services Ltd</t>
  </si>
  <si>
    <t>ARTEMISMED</t>
  </si>
  <si>
    <t>Cigniti Technologies Ltd</t>
  </si>
  <si>
    <t>CIGNITITEC</t>
  </si>
  <si>
    <t>Balmer Lawrie and Company Ltd</t>
  </si>
  <si>
    <t>BALMLAWRIE</t>
  </si>
  <si>
    <t>Venus Pipes and Tubes Ltd</t>
  </si>
  <si>
    <t>VENUSPIPES</t>
  </si>
  <si>
    <t>Sunflag Iron and Steel Co Ltd</t>
  </si>
  <si>
    <t>SUNFLAG</t>
  </si>
  <si>
    <t>Stylam Industries Ltd</t>
  </si>
  <si>
    <t>STYLAMIND</t>
  </si>
  <si>
    <t>Polyplex Corp Ltd</t>
  </si>
  <si>
    <t>POLYPLEX</t>
  </si>
  <si>
    <t>Nalwa Sons Investments Ltd</t>
  </si>
  <si>
    <t>NSIL</t>
  </si>
  <si>
    <t>Nirlon Ltd</t>
  </si>
  <si>
    <t>NIRLON</t>
  </si>
  <si>
    <t>K.P. Energy Ltd</t>
  </si>
  <si>
    <t>KPEL</t>
  </si>
  <si>
    <t>Kewal Kiran Clothing Ltd</t>
  </si>
  <si>
    <t>KKCL</t>
  </si>
  <si>
    <t>DCB Bank Ltd</t>
  </si>
  <si>
    <t>DCBBANK</t>
  </si>
  <si>
    <t>Swaraj Engines Ltd</t>
  </si>
  <si>
    <t>SWARAJENG</t>
  </si>
  <si>
    <t>SJS Enterprises Ltd</t>
  </si>
  <si>
    <t>SJS</t>
  </si>
  <si>
    <t>IRB InvIT Fund</t>
  </si>
  <si>
    <t>IRBINVIT</t>
  </si>
  <si>
    <t>Motilal Oswal NASDAQ 100 ETF</t>
  </si>
  <si>
    <t>MON100</t>
  </si>
  <si>
    <t>TCNS Clothing Co Ltd</t>
  </si>
  <si>
    <t>TCNSBRANDS</t>
  </si>
  <si>
    <t>La Opala R G Ltd</t>
  </si>
  <si>
    <t>LAOPALA</t>
  </si>
  <si>
    <t>TCI Express Ltd</t>
  </si>
  <si>
    <t>TCIEXP</t>
  </si>
  <si>
    <t>Summit Securities Ltd</t>
  </si>
  <si>
    <t>SUMMITSEC</t>
  </si>
  <si>
    <t>Honda India Power Products Ltd</t>
  </si>
  <si>
    <t>HONDAPOWER</t>
  </si>
  <si>
    <t>Dalmia Bharat Sugar and Industries Ltd</t>
  </si>
  <si>
    <t>DALMIASUG</t>
  </si>
  <si>
    <t>Kingfa Science and Technology (India) Ltd</t>
  </si>
  <si>
    <t>KINGFA</t>
  </si>
  <si>
    <t>Goldiam International Ltd</t>
  </si>
  <si>
    <t>GOLDIAM</t>
  </si>
  <si>
    <t>Hubtown Ltd</t>
  </si>
  <si>
    <t>HUBTOWN</t>
  </si>
  <si>
    <t>West Coast Paper Mills Ltd</t>
  </si>
  <si>
    <t>WSTCSTPAPR</t>
  </si>
  <si>
    <t>Raghav Productivity Enhancers Ltd</t>
  </si>
  <si>
    <t>RPEL</t>
  </si>
  <si>
    <t>IndoStar Capital Finance Ltd</t>
  </si>
  <si>
    <t>INDOSTAR</t>
  </si>
  <si>
    <t>India Glycols Ltd</t>
  </si>
  <si>
    <t>INDIAGLYCO</t>
  </si>
  <si>
    <t>Vishnu Prakash R Punglia Ltd</t>
  </si>
  <si>
    <t>VPRPL</t>
  </si>
  <si>
    <t>Savita Oil Technologies Ltd</t>
  </si>
  <si>
    <t>SOTL</t>
  </si>
  <si>
    <t>MPS Ltd</t>
  </si>
  <si>
    <t>MPSLTD</t>
  </si>
  <si>
    <t>Hi-Tech Pipes Ltd</t>
  </si>
  <si>
    <t>HITECH</t>
  </si>
  <si>
    <t>Monarch Networth Capital Ltd</t>
  </si>
  <si>
    <t>MONARCH</t>
  </si>
  <si>
    <t>BF Utilities Ltd</t>
  </si>
  <si>
    <t>BFUTILITIE</t>
  </si>
  <si>
    <t>Kalyani Steels Ltd</t>
  </si>
  <si>
    <t>KSL</t>
  </si>
  <si>
    <t>Gujarat Themis Biosyn Ltd</t>
  </si>
  <si>
    <t>GUJTHEM</t>
  </si>
  <si>
    <t>Alembic Ltd</t>
  </si>
  <si>
    <t>ALEMBICLTD</t>
  </si>
  <si>
    <t>Shivalik Bimetal Controls Ltd</t>
  </si>
  <si>
    <t>SBCL</t>
  </si>
  <si>
    <t>Sindhu Trade Links Ltd</t>
  </si>
  <si>
    <t>SINDHUTRAD</t>
  </si>
  <si>
    <t>Jindal Poly Films Ltd</t>
  </si>
  <si>
    <t>JINDALPOLY</t>
  </si>
  <si>
    <t>Sula Vineyards Ltd</t>
  </si>
  <si>
    <t>SULA</t>
  </si>
  <si>
    <t>KDDL Ltd</t>
  </si>
  <si>
    <t>KDDL</t>
  </si>
  <si>
    <t>Hinduja Global Solutions Ltd</t>
  </si>
  <si>
    <t>HGS</t>
  </si>
  <si>
    <t>JNK India Ltd</t>
  </si>
  <si>
    <t>JNKINDIA</t>
  </si>
  <si>
    <t>Sanghvi Movers Ltd</t>
  </si>
  <si>
    <t>SANGHVIMOV</t>
  </si>
  <si>
    <t>Lumax AutoTechnologies Ltd</t>
  </si>
  <si>
    <t>LUMAXTECH</t>
  </si>
  <si>
    <t>RPSG Ventures Ltd</t>
  </si>
  <si>
    <t>RPSGVENT</t>
  </si>
  <si>
    <t>Ajmera Realty &amp; Infra India Ltd</t>
  </si>
  <si>
    <t>AJMERA</t>
  </si>
  <si>
    <t>Fischer Medical Ventures Ltd</t>
  </si>
  <si>
    <t>FISCHER</t>
  </si>
  <si>
    <t>Geojit Financial Services Ltd</t>
  </si>
  <si>
    <t>GEOJITFSL</t>
  </si>
  <si>
    <t>Hathway Cable and Datacom Ltd</t>
  </si>
  <si>
    <t>HATHWAY</t>
  </si>
  <si>
    <t>Cable &amp; D2H</t>
  </si>
  <si>
    <t>Pokarna Ltd</t>
  </si>
  <si>
    <t>POKARNA</t>
  </si>
  <si>
    <t>Muthoot Microfin Ltd</t>
  </si>
  <si>
    <t>MUTHOOTMF</t>
  </si>
  <si>
    <t>Microfinancing</t>
  </si>
  <si>
    <t>Thirumalai Chemicals Ltd</t>
  </si>
  <si>
    <t>TIRUMALCHM</t>
  </si>
  <si>
    <t>Seamec Ltd</t>
  </si>
  <si>
    <t>SEAMECLTD</t>
  </si>
  <si>
    <t>Oil &amp; Gas - Equipment &amp; Services</t>
  </si>
  <si>
    <t>Oriental Hotels Ltd</t>
  </si>
  <si>
    <t>ORIENTHOT</t>
  </si>
  <si>
    <t>Datamatics Global Services Ltd</t>
  </si>
  <si>
    <t>DATAMATICS</t>
  </si>
  <si>
    <t>Quick Heal Technologies Ltd</t>
  </si>
  <si>
    <t>QUICKHEAL</t>
  </si>
  <si>
    <t>Blue Cloud Softech Solutions Ltd</t>
  </si>
  <si>
    <t>BLUECLOUDS</t>
  </si>
  <si>
    <t>Steel Strips Wheels Ltd</t>
  </si>
  <si>
    <t>SSWL</t>
  </si>
  <si>
    <t>Precision Wires India Ltd</t>
  </si>
  <si>
    <t>PRECWIRE</t>
  </si>
  <si>
    <t>Siyaram Silk Mills Ltd</t>
  </si>
  <si>
    <t>SIYSIL</t>
  </si>
  <si>
    <t>Veedol Corporation Ltd</t>
  </si>
  <si>
    <t>VEEDOL</t>
  </si>
  <si>
    <t>ADF Foods Ltd</t>
  </si>
  <si>
    <t>ADFFOODS</t>
  </si>
  <si>
    <t>HPL Electric &amp; Power Ltd</t>
  </si>
  <si>
    <t>HPL</t>
  </si>
  <si>
    <t>Ddev Plastiks Industries Ltd</t>
  </si>
  <si>
    <t>DDEVPLASTIK</t>
  </si>
  <si>
    <t>Vishnu Chemicals Ltd</t>
  </si>
  <si>
    <t>VISHNU</t>
  </si>
  <si>
    <t>Delta Corp Ltd</t>
  </si>
  <si>
    <t>DELTACORP</t>
  </si>
  <si>
    <t>Apeejay Surrendra Park Hotels Ltd</t>
  </si>
  <si>
    <t>PARKHOTELS</t>
  </si>
  <si>
    <t>Sandhar Technologies Ltd</t>
  </si>
  <si>
    <t>SANDHAR</t>
  </si>
  <si>
    <t>Max Ventures and Industries Ltd</t>
  </si>
  <si>
    <t>MAXVIL</t>
  </si>
  <si>
    <t>Nucleus Software Exports Ltd</t>
  </si>
  <si>
    <t>NUCLEUS</t>
  </si>
  <si>
    <t>Bhansali Engineering Polymers Ltd</t>
  </si>
  <si>
    <t>BEPL</t>
  </si>
  <si>
    <t>Kalyani Investment Company Ltd</t>
  </si>
  <si>
    <t>KICL</t>
  </si>
  <si>
    <t>Deep Industries Ltd</t>
  </si>
  <si>
    <t>DEEPINDS</t>
  </si>
  <si>
    <t>Suraj Estate Developers Ltd</t>
  </si>
  <si>
    <t>SURAJEST</t>
  </si>
  <si>
    <t>Real Estate Rental, Development &amp; Operations</t>
  </si>
  <si>
    <t>Ashiana Housing Ltd</t>
  </si>
  <si>
    <t>ASHIANA</t>
  </si>
  <si>
    <t>Prakash Industries Ltd</t>
  </si>
  <si>
    <t>PRAKASH</t>
  </si>
  <si>
    <t>Tasty Bite Eatables Ltd</t>
  </si>
  <si>
    <t>TASTYBITE</t>
  </si>
  <si>
    <t>Marine Electricals (India) Ltd</t>
  </si>
  <si>
    <t>MARINE</t>
  </si>
  <si>
    <t>Shipping Corporation of India Land and Assets Ltd</t>
  </si>
  <si>
    <t>SCILAL</t>
  </si>
  <si>
    <t>Gujarat Industries Power Company Ltd</t>
  </si>
  <si>
    <t>GIPCL</t>
  </si>
  <si>
    <t>Goodluck India Ltd</t>
  </si>
  <si>
    <t>GOODLUCK</t>
  </si>
  <si>
    <t>Marathon Nextgen Realty Ltd</t>
  </si>
  <si>
    <t>MARATHON</t>
  </si>
  <si>
    <t>Wendt (India) Limited</t>
  </si>
  <si>
    <t>WENDT</t>
  </si>
  <si>
    <t>Globus Spirits Ltd</t>
  </si>
  <si>
    <t>GLOBUSSPR</t>
  </si>
  <si>
    <t>DCW Ltd</t>
  </si>
  <si>
    <t>DCW</t>
  </si>
  <si>
    <t>Maithan Alloys Ltd</t>
  </si>
  <si>
    <t>MAITHANALL</t>
  </si>
  <si>
    <t>Bajaj Consumer Care Ltd</t>
  </si>
  <si>
    <t>BAJAJCON</t>
  </si>
  <si>
    <t>Capacite Infraprojects Ltd</t>
  </si>
  <si>
    <t>CAPACITE</t>
  </si>
  <si>
    <t>Mahanagar Telephone Nigam Ltd</t>
  </si>
  <si>
    <t>MTNL</t>
  </si>
  <si>
    <t>KP Green Engineering Ltd</t>
  </si>
  <si>
    <t>KPGEL</t>
  </si>
  <si>
    <t>Heavy Electrical Equipment</t>
  </si>
  <si>
    <t>Motisons Jewellers Ltd</t>
  </si>
  <si>
    <t>MOTISONS</t>
  </si>
  <si>
    <t>Apparel &amp; Accessories Retailers</t>
  </si>
  <si>
    <t>Gensol Engineering Ltd</t>
  </si>
  <si>
    <t>GENSOL</t>
  </si>
  <si>
    <t>Genesys International Corporation Ltd</t>
  </si>
  <si>
    <t>GENESYS</t>
  </si>
  <si>
    <t>Navneet Education Ltd</t>
  </si>
  <si>
    <t>NAVNETEDUL</t>
  </si>
  <si>
    <t>Salasar Techno Engineering Ltd</t>
  </si>
  <si>
    <t>SALASAR</t>
  </si>
  <si>
    <t>Dollar Industries Ltd</t>
  </si>
  <si>
    <t>DOLLAR</t>
  </si>
  <si>
    <t>Apollo Micro Systems Ltd</t>
  </si>
  <si>
    <t>APOLLO</t>
  </si>
  <si>
    <t>Jyoti Structures Ltd</t>
  </si>
  <si>
    <t>JYOTISTRUC</t>
  </si>
  <si>
    <t>Krsnaa Diagnostics Ltd</t>
  </si>
  <si>
    <t>KRSNAA</t>
  </si>
  <si>
    <t>KCP Ltd</t>
  </si>
  <si>
    <t>KCP</t>
  </si>
  <si>
    <t>Fino Payments Bank Ltd</t>
  </si>
  <si>
    <t>FINOPB</t>
  </si>
  <si>
    <t>Jash Engineering Ltd</t>
  </si>
  <si>
    <t>JASH</t>
  </si>
  <si>
    <t>Repco Home Finance Ltd</t>
  </si>
  <si>
    <t>REPCOHOME</t>
  </si>
  <si>
    <t>Precision Camshafts Ltd</t>
  </si>
  <si>
    <t>PRECAM</t>
  </si>
  <si>
    <t>TCPL Packaging Ltd</t>
  </si>
  <si>
    <t>TCPLPACK</t>
  </si>
  <si>
    <t>Dishman Carbogen Amcis Ltd</t>
  </si>
  <si>
    <t>DCAL</t>
  </si>
  <si>
    <t>Mahindra Logistics Ltd</t>
  </si>
  <si>
    <t>MAHLOG</t>
  </si>
  <si>
    <t>Saksoft Ltd</t>
  </si>
  <si>
    <t>SAKSOFT</t>
  </si>
  <si>
    <t>BF Investment Ltd</t>
  </si>
  <si>
    <t>BFINVEST</t>
  </si>
  <si>
    <t>TVS Srichakra Ltd</t>
  </si>
  <si>
    <t>TVSSRICHAK</t>
  </si>
  <si>
    <t>Foseco India Ltd</t>
  </si>
  <si>
    <t>FOSECOIND</t>
  </si>
  <si>
    <t>Eveready Industries India Ltd</t>
  </si>
  <si>
    <t>EVEREADY</t>
  </si>
  <si>
    <t>Nilkamal Ltd</t>
  </si>
  <si>
    <t>NILKAMAL</t>
  </si>
  <si>
    <t>Somany Ceramics Ltd</t>
  </si>
  <si>
    <t>SOMANYCERA</t>
  </si>
  <si>
    <t>Indoco Remedies Ltd</t>
  </si>
  <si>
    <t>INDOCO</t>
  </si>
  <si>
    <t>Sagar Cements Ltd</t>
  </si>
  <si>
    <t>SAGCEM</t>
  </si>
  <si>
    <t>EFC (I) Ltd</t>
  </si>
  <si>
    <t>EFCIL</t>
  </si>
  <si>
    <t>Distributors</t>
  </si>
  <si>
    <t>Spectrum Electrical Industries Ltd</t>
  </si>
  <si>
    <t>SPECTRUM</t>
  </si>
  <si>
    <t>NRB Bearings Ltd</t>
  </si>
  <si>
    <t>NRBBEARING</t>
  </si>
  <si>
    <t>PTC India Financial Services Ltd</t>
  </si>
  <si>
    <t>PFS</t>
  </si>
  <si>
    <t>Flair Writing Industries Ltd</t>
  </si>
  <si>
    <t>FLAIR</t>
  </si>
  <si>
    <t>Bajel Projects Ltd</t>
  </si>
  <si>
    <t>BAJEL</t>
  </si>
  <si>
    <t>Electric Utilities</t>
  </si>
  <si>
    <t>Dredging Corporation of India Ltd</t>
  </si>
  <si>
    <t>DREDGECORP</t>
  </si>
  <si>
    <t>Dredging</t>
  </si>
  <si>
    <t>Kolte-Patil Developers Ltd</t>
  </si>
  <si>
    <t>KOLTEPATIL</t>
  </si>
  <si>
    <t>Interarch Building Products Ltd</t>
  </si>
  <si>
    <t>INTERARCH</t>
  </si>
  <si>
    <t>Building Products - Prefab Structures</t>
  </si>
  <si>
    <t>PIX Transmissions Ltd</t>
  </si>
  <si>
    <t>PIXTRANS</t>
  </si>
  <si>
    <t>Updater Services Ltd</t>
  </si>
  <si>
    <t>UDS</t>
  </si>
  <si>
    <t>GTL Infrastructure Ltd</t>
  </si>
  <si>
    <t>GTLINFRA</t>
  </si>
  <si>
    <t>Suven Life Sciences Ltd</t>
  </si>
  <si>
    <t>SUVEN</t>
  </si>
  <si>
    <t>Vadilal Industries Ltd</t>
  </si>
  <si>
    <t>VADILALIND</t>
  </si>
  <si>
    <t>Stanley Lifestyles Ltd</t>
  </si>
  <si>
    <t>STANLEY</t>
  </si>
  <si>
    <t>63 Moons Technologies Ltd</t>
  </si>
  <si>
    <t>63MOONS</t>
  </si>
  <si>
    <t>Shanti Educational Initiatives Ltd</t>
  </si>
  <si>
    <t>SEIL</t>
  </si>
  <si>
    <t>Rajratan Global Wire Ltd</t>
  </si>
  <si>
    <t>RAJRATAN</t>
  </si>
  <si>
    <t>Vakrangee Limited</t>
  </si>
  <si>
    <t>VAKRANGEE</t>
  </si>
  <si>
    <t>ideaForge Technology Ltd</t>
  </si>
  <si>
    <t>IDEAFORGE</t>
  </si>
  <si>
    <t>Hindustan Oil Exploration Company Ltd</t>
  </si>
  <si>
    <t>HINDOILEXP</t>
  </si>
  <si>
    <t>Sasken Technologies Ltd</t>
  </si>
  <si>
    <t>SASKEN</t>
  </si>
  <si>
    <t>Automotive Axles Ltd</t>
  </si>
  <si>
    <t>AUTOAXLES</t>
  </si>
  <si>
    <t>Spandana Sphoorty Financial Ltd</t>
  </si>
  <si>
    <t>SPANDANA</t>
  </si>
  <si>
    <t>Stove Kraft Ltd</t>
  </si>
  <si>
    <t>STOVEKRAFT</t>
  </si>
  <si>
    <t>Ram Ratna Wires Ltd</t>
  </si>
  <si>
    <t>RAMRAT</t>
  </si>
  <si>
    <t>Rane Holdings Ltd</t>
  </si>
  <si>
    <t>RANEHOLDIN</t>
  </si>
  <si>
    <t>SBI Gold ETF</t>
  </si>
  <si>
    <t>SETFGOLD</t>
  </si>
  <si>
    <t>Agro Tech Foods Ltd</t>
  </si>
  <si>
    <t>ATFL</t>
  </si>
  <si>
    <t>Mayur Uniquoters Ltd</t>
  </si>
  <si>
    <t>MAYURUNIQ</t>
  </si>
  <si>
    <t>DISA India Ltd</t>
  </si>
  <si>
    <t>DISAQ</t>
  </si>
  <si>
    <t>Veritas (India) Ltd</t>
  </si>
  <si>
    <t>VERITAS</t>
  </si>
  <si>
    <t>Landmark Cars Ltd</t>
  </si>
  <si>
    <t>LANDMARK</t>
  </si>
  <si>
    <t>Tinna Rubber and Infrastructure Ltd</t>
  </si>
  <si>
    <t>TINNARUBR</t>
  </si>
  <si>
    <t>Rashi Peripherals Ltd</t>
  </si>
  <si>
    <t>RPTECH</t>
  </si>
  <si>
    <t>Ge Power India Ltd</t>
  </si>
  <si>
    <t>GEPIL</t>
  </si>
  <si>
    <t>Pennar Industries Ltd</t>
  </si>
  <si>
    <t>PENIND</t>
  </si>
  <si>
    <t>NIIT Ltd</t>
  </si>
  <si>
    <t>NIITLTD</t>
  </si>
  <si>
    <t>Arkade Developers Ltd</t>
  </si>
  <si>
    <t>ARKADE</t>
  </si>
  <si>
    <t>Novartis India Ltd</t>
  </si>
  <si>
    <t>NOVARTIND</t>
  </si>
  <si>
    <t>Nippon India ETF Nifty 1D Rate Liquid BeES</t>
  </si>
  <si>
    <t>LIQUIDBEES</t>
  </si>
  <si>
    <t>NIBE Ltd</t>
  </si>
  <si>
    <t>NIBE</t>
  </si>
  <si>
    <t>Parag Milk Foods Ltd</t>
  </si>
  <si>
    <t>PARAGMILK</t>
  </si>
  <si>
    <t>Xpro India Ltd</t>
  </si>
  <si>
    <t>XPROINDIA</t>
  </si>
  <si>
    <t>Systematix Corporate Services Ltd</t>
  </si>
  <si>
    <t>SYSTMTXC</t>
  </si>
  <si>
    <t>Themis Medicare Ltd</t>
  </si>
  <si>
    <t>THEMISMED</t>
  </si>
  <si>
    <t>SG Finserve Ltd</t>
  </si>
  <si>
    <t>SGFIN</t>
  </si>
  <si>
    <t>RIR Power Electronics Ltd</t>
  </si>
  <si>
    <t>RIR</t>
  </si>
  <si>
    <t>Meghmani Organics Ltd</t>
  </si>
  <si>
    <t>MOL</t>
  </si>
  <si>
    <t>Ramco Industries Ltd</t>
  </si>
  <si>
    <t>RAMCOIND</t>
  </si>
  <si>
    <t>Baazar Style Retail Ltd</t>
  </si>
  <si>
    <t>STYLEBAAZA</t>
  </si>
  <si>
    <t>Prataap Snacks Ltd</t>
  </si>
  <si>
    <t>DIAMONDYD</t>
  </si>
  <si>
    <t>Indo Tech Transformers Ltd</t>
  </si>
  <si>
    <t>INDOTECH</t>
  </si>
  <si>
    <t>John Cockerill India Ltd</t>
  </si>
  <si>
    <t>COCKERILL</t>
  </si>
  <si>
    <t>Industrial Machinery &amp; Supplies &amp; Components</t>
  </si>
  <si>
    <t>PSP Projects Ltd</t>
  </si>
  <si>
    <t>PSPPROJECT</t>
  </si>
  <si>
    <t>Confidence Petroleum India Ltd</t>
  </si>
  <si>
    <t>CONFIPET</t>
  </si>
  <si>
    <t>Sai Silks (Kalamandir) Ltd</t>
  </si>
  <si>
    <t>KALAMANDIR</t>
  </si>
  <si>
    <t>Thejo Engineering Ltd</t>
  </si>
  <si>
    <t>THEJO</t>
  </si>
  <si>
    <t>HLE Glascoat Ltd</t>
  </si>
  <si>
    <t>HLEGLAS</t>
  </si>
  <si>
    <t>Vidhi Specialty Food Ingredients Ltd</t>
  </si>
  <si>
    <t>VIDHIING</t>
  </si>
  <si>
    <t>Unitech Ltd</t>
  </si>
  <si>
    <t>UNITECH</t>
  </si>
  <si>
    <t>Pondy Oxides and Chemicals Ltd</t>
  </si>
  <si>
    <t>POCL</t>
  </si>
  <si>
    <t>Premier Explosives Ltd</t>
  </si>
  <si>
    <t>PREMEXPLN</t>
  </si>
  <si>
    <t>Venky's (India) Ltd</t>
  </si>
  <si>
    <t>VENKEYS</t>
  </si>
  <si>
    <t>SML Isuzu Ltd</t>
  </si>
  <si>
    <t>SMLISUZU</t>
  </si>
  <si>
    <t>Insecticides (India) Ltd</t>
  </si>
  <si>
    <t>INSECTICID</t>
  </si>
  <si>
    <t>Dr Agarwal's Eye Hospital Ltd</t>
  </si>
  <si>
    <t>DRAGARWQ</t>
  </si>
  <si>
    <t>Dolat Algotech Ltd</t>
  </si>
  <si>
    <t>DOLATALGO</t>
  </si>
  <si>
    <t>Platinum Industries Ltd</t>
  </si>
  <si>
    <t>PLATIND</t>
  </si>
  <si>
    <t>ECOS (India) Mobility &amp; Hospitality Ltd</t>
  </si>
  <si>
    <t>ECOSMOBLTY</t>
  </si>
  <si>
    <t>Vindhya Telelinks Ltd</t>
  </si>
  <si>
    <t>VINDHYATEL</t>
  </si>
  <si>
    <t>Aeroflex Industries Ltd</t>
  </si>
  <si>
    <t>AEROFLEX</t>
  </si>
  <si>
    <t>Kesar India Ltd</t>
  </si>
  <si>
    <t>KESAR</t>
  </si>
  <si>
    <t>Real Estate Development</t>
  </si>
  <si>
    <t>SMS Pharmaceuticals Ltd</t>
  </si>
  <si>
    <t>SMSPHARMA</t>
  </si>
  <si>
    <t>Goodyear India Ltd</t>
  </si>
  <si>
    <t>GOODYEAR</t>
  </si>
  <si>
    <t>Welspun Specialty Solutions Ltd</t>
  </si>
  <si>
    <t>WELSPLSOL</t>
  </si>
  <si>
    <t>Lumax Industries Ltd</t>
  </si>
  <si>
    <t>LUMAXIND</t>
  </si>
  <si>
    <t>Owais Metal and Mineral Processing Ltd</t>
  </si>
  <si>
    <t>OWAIS</t>
  </si>
  <si>
    <t>Accelya Solutions India Ltd</t>
  </si>
  <si>
    <t>ACCELYA</t>
  </si>
  <si>
    <t>Mangalam Cement Ltd</t>
  </si>
  <si>
    <t>MANGLMCEM</t>
  </si>
  <si>
    <t>S.P.Apparels Ltd</t>
  </si>
  <si>
    <t>SPAL</t>
  </si>
  <si>
    <t>JITF Infralogistics Ltd</t>
  </si>
  <si>
    <t>JITFINFRA</t>
  </si>
  <si>
    <t>Shalby Ltd</t>
  </si>
  <si>
    <t>SHALBY</t>
  </si>
  <si>
    <t>Dreamfolks Services Ltd</t>
  </si>
  <si>
    <t>DREAMFOLKS</t>
  </si>
  <si>
    <t>Indian Hume Pipe Company Ltd</t>
  </si>
  <si>
    <t>INDIANHUME</t>
  </si>
  <si>
    <t>Mold-Tek Packaging Ltd</t>
  </si>
  <si>
    <t>MOLDTKPAC</t>
  </si>
  <si>
    <t>IOL Chemicals and Pharmaceuticals Ltd</t>
  </si>
  <si>
    <t>IOLCP</t>
  </si>
  <si>
    <t>TechNVision Ventures Ltd</t>
  </si>
  <si>
    <t>TECHNVISN</t>
  </si>
  <si>
    <t>Ashapura Minechem Ltd</t>
  </si>
  <si>
    <t>ASHAPURMIN</t>
  </si>
  <si>
    <t>Nitin Spinners Ltd</t>
  </si>
  <si>
    <t>NITINSPIN</t>
  </si>
  <si>
    <t>Hindware Home Innovation Ltd</t>
  </si>
  <si>
    <t>HINDWAREAP</t>
  </si>
  <si>
    <t>Igarashi Motors India Ltd</t>
  </si>
  <si>
    <t>IGARASHI</t>
  </si>
  <si>
    <t>EIH Associated Hotels Ltd</t>
  </si>
  <si>
    <t>EIHAHOTELS</t>
  </si>
  <si>
    <t>Dish TV India Ltd</t>
  </si>
  <si>
    <t>DISHTV</t>
  </si>
  <si>
    <t>Carysil Ltd</t>
  </si>
  <si>
    <t>CARYSIL</t>
  </si>
  <si>
    <t>Federal-Mogul Goetze (India) Ltd</t>
  </si>
  <si>
    <t>FMGOETZE</t>
  </si>
  <si>
    <t>Media Matrix Worldwide Ltd</t>
  </si>
  <si>
    <t>MMWL</t>
  </si>
  <si>
    <t>ESAF Small Finance Bank Limited</t>
  </si>
  <si>
    <t>ESAFSFB</t>
  </si>
  <si>
    <t>Cupid Ltd</t>
  </si>
  <si>
    <t>CUPID</t>
  </si>
  <si>
    <t>Ravindra Energy Ltd</t>
  </si>
  <si>
    <t>RELTD</t>
  </si>
  <si>
    <t>Tarsons Products Ltd</t>
  </si>
  <si>
    <t>TARSONS</t>
  </si>
  <si>
    <t>Hester Biosciences Ltd</t>
  </si>
  <si>
    <t>HESTERBIO</t>
  </si>
  <si>
    <t>Panama Petrochem Ltd</t>
  </si>
  <si>
    <t>PANAMAPET</t>
  </si>
  <si>
    <t>Alpex Solar Ltd</t>
  </si>
  <si>
    <t>ALPEXSOLAR</t>
  </si>
  <si>
    <t>MM Forgings Ltd</t>
  </si>
  <si>
    <t>MMFL</t>
  </si>
  <si>
    <t>Ador Welding Ltd</t>
  </si>
  <si>
    <t>ADORWELD</t>
  </si>
  <si>
    <t>India Pesticides Ltd</t>
  </si>
  <si>
    <t>IPL</t>
  </si>
  <si>
    <t>Centum Electronics Ltd</t>
  </si>
  <si>
    <t>CENTUM</t>
  </si>
  <si>
    <t>Apollo Pipes Ltd</t>
  </si>
  <si>
    <t>APOLLOPIPE</t>
  </si>
  <si>
    <t>MIC Electronics Ltd</t>
  </si>
  <si>
    <t>MICEL</t>
  </si>
  <si>
    <t>Universal Cables Ltd</t>
  </si>
  <si>
    <t>UNIVCABLES</t>
  </si>
  <si>
    <t>Orient Green Power Company Ltd</t>
  </si>
  <si>
    <t>GREENPOWER</t>
  </si>
  <si>
    <t>Ugro Capital Ltd</t>
  </si>
  <si>
    <t>UGROCAP</t>
  </si>
  <si>
    <t>Cropster Agro Ltd</t>
  </si>
  <si>
    <t>CROPSTER</t>
  </si>
  <si>
    <t>Food Distributors</t>
  </si>
  <si>
    <t>ICICI Prudential Nifty 50 ETF</t>
  </si>
  <si>
    <t>NIFTYIETF</t>
  </si>
  <si>
    <t>DEN Networks Ltd</t>
  </si>
  <si>
    <t>DEN</t>
  </si>
  <si>
    <t>Tanfac Industries Ltd</t>
  </si>
  <si>
    <t>TANFACIND</t>
  </si>
  <si>
    <t>Kiri Industries Ltd</t>
  </si>
  <si>
    <t>KIRIINDUS</t>
  </si>
  <si>
    <t>Knowledge Marine &amp; Engineering Works Ltd</t>
  </si>
  <si>
    <t>KMEW</t>
  </si>
  <si>
    <t>Marine Transportation</t>
  </si>
  <si>
    <t>Sanstar Ltd</t>
  </si>
  <si>
    <t>SANSTAR</t>
  </si>
  <si>
    <t>Paramount Communications Ltd</t>
  </si>
  <si>
    <t>PARACABLES</t>
  </si>
  <si>
    <t>Nelco Ltd</t>
  </si>
  <si>
    <t>NELCO</t>
  </si>
  <si>
    <t>Huhtamaki India Ltd</t>
  </si>
  <si>
    <t>HUHTAMAKI</t>
  </si>
  <si>
    <t>Sahasra Electronic Solutions Ltd</t>
  </si>
  <si>
    <t>SAHASRA</t>
  </si>
  <si>
    <t>Kilburn Engineering Ltd</t>
  </si>
  <si>
    <t>KLBRENG-B</t>
  </si>
  <si>
    <t>Panacea Biotec Ltd</t>
  </si>
  <si>
    <t>PANACEABIO</t>
  </si>
  <si>
    <t>TIL Ltd</t>
  </si>
  <si>
    <t>TIL</t>
  </si>
  <si>
    <t>Sanghi Industries Ltd</t>
  </si>
  <si>
    <t>SANGHIIND</t>
  </si>
  <si>
    <t>Windlas Biotech Ltd</t>
  </si>
  <si>
    <t>WINDLAS</t>
  </si>
  <si>
    <t>Jindal Drilling and Industries Ltd</t>
  </si>
  <si>
    <t>JINDRILL</t>
  </si>
  <si>
    <t>Saraswati Commercial (India) Ltd</t>
  </si>
  <si>
    <t>ZSARACOM</t>
  </si>
  <si>
    <t>Dolphin Offshore Enterprises (India) Ltd</t>
  </si>
  <si>
    <t>DOLPHIN</t>
  </si>
  <si>
    <t>Barbeque-Nation Hospitality Ltd</t>
  </si>
  <si>
    <t>BARBEQUE</t>
  </si>
  <si>
    <t>Vardhman Special Steels Ltd</t>
  </si>
  <si>
    <t>VSSL</t>
  </si>
  <si>
    <t>Omaxe Ltd</t>
  </si>
  <si>
    <t>OMAXE</t>
  </si>
  <si>
    <t>Astec Lifesciences Ltd</t>
  </si>
  <si>
    <t>ASTEC</t>
  </si>
  <si>
    <t>TAJ GVK Hotels and Resorts Ltd</t>
  </si>
  <si>
    <t>TAJGVK</t>
  </si>
  <si>
    <t>Som Distilleries and Breweries Ltd</t>
  </si>
  <si>
    <t>SDBL</t>
  </si>
  <si>
    <t>Gandhar Oil Refinery (INDIA) Ltd</t>
  </si>
  <si>
    <t>GANDHAR</t>
  </si>
  <si>
    <t>Wonder Electricals Ltd</t>
  </si>
  <si>
    <t>WEL</t>
  </si>
  <si>
    <t>Beta Drugs Ltd</t>
  </si>
  <si>
    <t>BETA</t>
  </si>
  <si>
    <t>JISLDVREQS</t>
  </si>
  <si>
    <t>Suratwwala Business Group Ltd</t>
  </si>
  <si>
    <t>SBGLP</t>
  </si>
  <si>
    <t>TTK Healthcare Ltd</t>
  </si>
  <si>
    <t>TTKHLTCARE</t>
  </si>
  <si>
    <t>Axiscades Technologies Ltd</t>
  </si>
  <si>
    <t>AXISCADES</t>
  </si>
  <si>
    <t>Rupa &amp; Company Ltd</t>
  </si>
  <si>
    <t>RUPA</t>
  </si>
  <si>
    <t>Heranba Industries Ltd</t>
  </si>
  <si>
    <t>HERANBA</t>
  </si>
  <si>
    <t>Ceinsys Tech Ltd</t>
  </si>
  <si>
    <t>CEINSYSTECH</t>
  </si>
  <si>
    <t>HMA Agro Industries Ltd</t>
  </si>
  <si>
    <t>HMAAGRO</t>
  </si>
  <si>
    <t>Deccan Gold Mines Ltd</t>
  </si>
  <si>
    <t>DECNGOLD</t>
  </si>
  <si>
    <t>Himatsingka Seide Ltd</t>
  </si>
  <si>
    <t>HIMATSEIDE</t>
  </si>
  <si>
    <t>Rama Steel Tubes Ltd</t>
  </si>
  <si>
    <t>RAMASTEEL</t>
  </si>
  <si>
    <t>Yasho Industries Ltd</t>
  </si>
  <si>
    <t>YASHO</t>
  </si>
  <si>
    <t>Kody Technolab Ltd</t>
  </si>
  <si>
    <t>KODYTECH</t>
  </si>
  <si>
    <t>Tatva Chintan Pharma Chem Ltd</t>
  </si>
  <si>
    <t>TATVA</t>
  </si>
  <si>
    <t>IKIO Lighting Ltd</t>
  </si>
  <si>
    <t>IKIO</t>
  </si>
  <si>
    <t>Man Industries (India) Ltd</t>
  </si>
  <si>
    <t>MANINDS</t>
  </si>
  <si>
    <t>Mukand Ltd</t>
  </si>
  <si>
    <t>MUKANDLTD</t>
  </si>
  <si>
    <t>Apcotex Industries Ltd</t>
  </si>
  <si>
    <t>APCOTEXIND</t>
  </si>
  <si>
    <t>Navkar Corporation Ltd</t>
  </si>
  <si>
    <t>NAVKARCORP</t>
  </si>
  <si>
    <t>D Link (India) Limited</t>
  </si>
  <si>
    <t>DLINKINDIA</t>
  </si>
  <si>
    <t>Pnb Gilts Ltd</t>
  </si>
  <si>
    <t>PNBGILTS</t>
  </si>
  <si>
    <t>Amrutanjan Health Care Ltd</t>
  </si>
  <si>
    <t>AMRUTANJAN</t>
  </si>
  <si>
    <t>Antony Waste Handling Cell Ltd</t>
  </si>
  <si>
    <t>AWHCL</t>
  </si>
  <si>
    <t>Unicommerce eSolutions Ltd</t>
  </si>
  <si>
    <t>UNIECOM</t>
  </si>
  <si>
    <t>Everest Kanto Cylinder Ltd</t>
  </si>
  <si>
    <t>EKC</t>
  </si>
  <si>
    <t>Hind Rectifiers Ltd</t>
  </si>
  <si>
    <t>HIRECT</t>
  </si>
  <si>
    <t>Alicon Castalloy Ltd</t>
  </si>
  <si>
    <t>ALICON</t>
  </si>
  <si>
    <t>Mercury Ev-Tech Ltd</t>
  </si>
  <si>
    <t>MERCURYEV</t>
  </si>
  <si>
    <t>BLS E-Services Ltd</t>
  </si>
  <si>
    <t>BLSE</t>
  </si>
  <si>
    <t>Gocl Corporation Ltd</t>
  </si>
  <si>
    <t>GOCLCORP</t>
  </si>
  <si>
    <t>Excel Industries Ltd</t>
  </si>
  <si>
    <t>EXCELINDUS</t>
  </si>
  <si>
    <t>Cosmo First Ltd</t>
  </si>
  <si>
    <t>COSMOFIRST</t>
  </si>
  <si>
    <t>Kotak Gold Etf</t>
  </si>
  <si>
    <t>GOLD1</t>
  </si>
  <si>
    <t>Andrew Yule &amp; Co Ltd</t>
  </si>
  <si>
    <t>ANDREWYU</t>
  </si>
  <si>
    <t>Uniparts India Ltd</t>
  </si>
  <si>
    <t>UNIPARTS</t>
  </si>
  <si>
    <t>Madhya Bharat Agro Products Ltd</t>
  </si>
  <si>
    <t>MBAPL</t>
  </si>
  <si>
    <t>Dynamic Cables Ltd</t>
  </si>
  <si>
    <t>DYCL</t>
  </si>
  <si>
    <t>Abans Holdings Ltd</t>
  </si>
  <si>
    <t>AHL</t>
  </si>
  <si>
    <t>Master Trust Ltd</t>
  </si>
  <si>
    <t>MASTERTR</t>
  </si>
  <si>
    <t>Sterling Tools Ltd</t>
  </si>
  <si>
    <t>STERTOOLS</t>
  </si>
  <si>
    <t>GKW Ltd</t>
  </si>
  <si>
    <t>GKWLIMITED</t>
  </si>
  <si>
    <t>Fusion Finance Ltd</t>
  </si>
  <si>
    <t>FUSION</t>
  </si>
  <si>
    <t>Mufin Green Finance Ltd</t>
  </si>
  <si>
    <t>MUFIN</t>
  </si>
  <si>
    <t>Divgi TorqTransfer Systems Ltd</t>
  </si>
  <si>
    <t>DIVGIITTS</t>
  </si>
  <si>
    <t>Camlin Fine Sciences Ltd</t>
  </si>
  <si>
    <t>CAMLINFINE</t>
  </si>
  <si>
    <t>IFGL Refractories Ltd</t>
  </si>
  <si>
    <t>IFGLEXPOR</t>
  </si>
  <si>
    <t>Veranda Learning Solutions Ltd</t>
  </si>
  <si>
    <t>VERANDA</t>
  </si>
  <si>
    <t>Andhra Paper Ltd</t>
  </si>
  <si>
    <t>ANDHRAPAP</t>
  </si>
  <si>
    <t>Expleo Solutions Ltd</t>
  </si>
  <si>
    <t>EXPLEOSOL</t>
  </si>
  <si>
    <t>Sirca Paints India Ltd</t>
  </si>
  <si>
    <t>SIRCA</t>
  </si>
  <si>
    <t>Elpro International Ltd</t>
  </si>
  <si>
    <t>ELPROINTL</t>
  </si>
  <si>
    <t>HDFC Gold Exchange Traded Fund</t>
  </si>
  <si>
    <t>HDFCGOLD</t>
  </si>
  <si>
    <t>ICICI Prudential Gold ETF</t>
  </si>
  <si>
    <t>GOLDIETF</t>
  </si>
  <si>
    <t>Nippon India ETF Nifty Next 50 Junior BeES</t>
  </si>
  <si>
    <t>JUNIORBEES</t>
  </si>
  <si>
    <t>Eco Recycling Ltd</t>
  </si>
  <si>
    <t>ECORECO</t>
  </si>
  <si>
    <t>Sangam (India) Ltd</t>
  </si>
  <si>
    <t>SANGAMIND</t>
  </si>
  <si>
    <t>HIL Ltd</t>
  </si>
  <si>
    <t>HIL</t>
  </si>
  <si>
    <t>Seshasayee Paper and Boards Ltd</t>
  </si>
  <si>
    <t>SESHAPAPER</t>
  </si>
  <si>
    <t>Salzer Electronics Ltd</t>
  </si>
  <si>
    <t>SALZERELEC</t>
  </si>
  <si>
    <t>Praveg Ltd</t>
  </si>
  <si>
    <t>PRAVEG</t>
  </si>
  <si>
    <t>Timex Group India Ltd</t>
  </si>
  <si>
    <t>TIMEX</t>
  </si>
  <si>
    <t>Jagran Prakashan Ltd</t>
  </si>
  <si>
    <t>JAGRAN</t>
  </si>
  <si>
    <t>Advait Energy Transitions Ltd</t>
  </si>
  <si>
    <t>ADVAIT</t>
  </si>
  <si>
    <t>Electrical Components &amp; Equipment</t>
  </si>
  <si>
    <t>Hariom Pipe Industries Ltd</t>
  </si>
  <si>
    <t>HARIOMPIPE</t>
  </si>
  <si>
    <t>Fedders Holding Ltd</t>
  </si>
  <si>
    <t>FEDDERSHOL</t>
  </si>
  <si>
    <t>Talbros Automotive Components Ltd</t>
  </si>
  <si>
    <t>TALBROAUTO</t>
  </si>
  <si>
    <t>Solex Energy Ltd</t>
  </si>
  <si>
    <t>SOLEX</t>
  </si>
  <si>
    <t>Lotus Chocolate Company Ltd</t>
  </si>
  <si>
    <t>LOTUSCHO</t>
  </si>
  <si>
    <t>Balmer Lawrie Investments Ltd</t>
  </si>
  <si>
    <t>BLIL</t>
  </si>
  <si>
    <t>Cantabil Retail India Ltd</t>
  </si>
  <si>
    <t>CANTABIL</t>
  </si>
  <si>
    <t>G M Breweries Ltd</t>
  </si>
  <si>
    <t>GMBREW</t>
  </si>
  <si>
    <t>DEE Development Engineers Ltd</t>
  </si>
  <si>
    <t>DEEDEV</t>
  </si>
  <si>
    <t>I G Petrochemicals Ltd</t>
  </si>
  <si>
    <t>IGPL</t>
  </si>
  <si>
    <t>Shriram Properties Ltd</t>
  </si>
  <si>
    <t>SHRIRAMPPS</t>
  </si>
  <si>
    <t>Polo Queen Industrial and Fintech Ltd</t>
  </si>
  <si>
    <t>PQIF</t>
  </si>
  <si>
    <t>Bajaj Steel Industries Ltd</t>
  </si>
  <si>
    <t>BAJAJST</t>
  </si>
  <si>
    <t>Oriental Aromatics Ltd</t>
  </si>
  <si>
    <t>OAL</t>
  </si>
  <si>
    <t>Jyoti Resins and Adhesives Ltd</t>
  </si>
  <si>
    <t>JYOTIRES</t>
  </si>
  <si>
    <t>Vardhman Holdings Ltd</t>
  </si>
  <si>
    <t>VHL</t>
  </si>
  <si>
    <t>AGI Infra Ltd</t>
  </si>
  <si>
    <t>AGIIL</t>
  </si>
  <si>
    <t>VL E-Governance &amp; IT Solutions Ltd</t>
  </si>
  <si>
    <t>VLEGOV</t>
  </si>
  <si>
    <t>ASM Technologies Ltd</t>
  </si>
  <si>
    <t>ASMTEC</t>
  </si>
  <si>
    <t>India Power Corporation Ltd</t>
  </si>
  <si>
    <t>DPSCLTD</t>
  </si>
  <si>
    <t>Suyog Telematics Ltd</t>
  </si>
  <si>
    <t>SUYOG</t>
  </si>
  <si>
    <t>GNA Axles Ltd</t>
  </si>
  <si>
    <t>GNA</t>
  </si>
  <si>
    <t>Yatra Online Ltd</t>
  </si>
  <si>
    <t>YATRA</t>
  </si>
  <si>
    <t>Renaissance Global Ltd</t>
  </si>
  <si>
    <t>RGL</t>
  </si>
  <si>
    <t>Bigbloc Construction Ltd</t>
  </si>
  <si>
    <t>BIGBLOC</t>
  </si>
  <si>
    <t>Syncom Formulations (India) Ltd</t>
  </si>
  <si>
    <t>SYNCOMF</t>
  </si>
  <si>
    <t>Wheels India Ltd</t>
  </si>
  <si>
    <t>WHEELS</t>
  </si>
  <si>
    <t>GRP Ltd</t>
  </si>
  <si>
    <t>GRPLTD</t>
  </si>
  <si>
    <t>Roto Pumps Ltd</t>
  </si>
  <si>
    <t>ROTO</t>
  </si>
  <si>
    <t>Mangalore Chemicals and Fertilisers Ltd</t>
  </si>
  <si>
    <t>MANGCHEFER</t>
  </si>
  <si>
    <t>Sadhana Nitro Chem Ltd</t>
  </si>
  <si>
    <t>SADHNANIQ</t>
  </si>
  <si>
    <t>Sigachi Industries Ltd</t>
  </si>
  <si>
    <t>SIGACHI</t>
  </si>
  <si>
    <t>Sportking India Ltd</t>
  </si>
  <si>
    <t>SPORTKING</t>
  </si>
  <si>
    <t>Panorama Studios International Ltd</t>
  </si>
  <si>
    <t>PANORAMA</t>
  </si>
  <si>
    <t>Walchandnagar Industries Ltd</t>
  </si>
  <si>
    <t>WALCHANNAG</t>
  </si>
  <si>
    <t>Swelect Energy Systems Ltd</t>
  </si>
  <si>
    <t>SWELECTES</t>
  </si>
  <si>
    <t>Godavari Biorefineries Ltd</t>
  </si>
  <si>
    <t>GODAVARIB</t>
  </si>
  <si>
    <t>Tribhovandas Bhimji Zaveri Ltd</t>
  </si>
  <si>
    <t>TBZ</t>
  </si>
  <si>
    <t>Filatex India Ltd</t>
  </si>
  <si>
    <t>FILATEX</t>
  </si>
  <si>
    <t>Satin Creditcare Network Ltd</t>
  </si>
  <si>
    <t>SATIN</t>
  </si>
  <si>
    <t>MSP Steel &amp; Power Ltd</t>
  </si>
  <si>
    <t>MSPL</t>
  </si>
  <si>
    <t>Chaman Lal Setia Exports Ltd</t>
  </si>
  <si>
    <t>CLSEL</t>
  </si>
  <si>
    <t>Dynacons Systems and Solutions Ltd</t>
  </si>
  <si>
    <t>DSSL</t>
  </si>
  <si>
    <t>B L Kashyap and Sons Ltd</t>
  </si>
  <si>
    <t>BLKASHYAP</t>
  </si>
  <si>
    <t>NDR Auto Components Ltd</t>
  </si>
  <si>
    <t>NDRAUTO</t>
  </si>
  <si>
    <t>GPT Infraprojects Ltd</t>
  </si>
  <si>
    <t>GPTINFRA</t>
  </si>
  <si>
    <t>Bombay Super Hybrid Seeds Ltd</t>
  </si>
  <si>
    <t>BSHSL</t>
  </si>
  <si>
    <t>Peninsula Land Ltd</t>
  </si>
  <si>
    <t>PENINLAND</t>
  </si>
  <si>
    <t>Dcm Shriram Industries Ltd</t>
  </si>
  <si>
    <t>DCMSRIND</t>
  </si>
  <si>
    <t>Associated Alcohols &amp; Breweries Ltd</t>
  </si>
  <si>
    <t>ASALCBR</t>
  </si>
  <si>
    <t>Irm Energy Ltd</t>
  </si>
  <si>
    <t>IRMENERGY</t>
  </si>
  <si>
    <t>Vimta Labs Ltd</t>
  </si>
  <si>
    <t>VIMTALABS</t>
  </si>
  <si>
    <t>Agarwal Industrial Corporation Ltd</t>
  </si>
  <si>
    <t>AGARIND</t>
  </si>
  <si>
    <t>BCL Industries Ltd</t>
  </si>
  <si>
    <t>BCLIND</t>
  </si>
  <si>
    <t>Kabra Extrusion Technik Ltd</t>
  </si>
  <si>
    <t>KABRAEXTRU</t>
  </si>
  <si>
    <t>Monte Carlo Fashions Ltd</t>
  </si>
  <si>
    <t>MONTECARLO</t>
  </si>
  <si>
    <t>Brightcom Group Ltd</t>
  </si>
  <si>
    <t>BCG</t>
  </si>
  <si>
    <t>Ashika Credit Capital Ltd</t>
  </si>
  <si>
    <t>ASHIKA</t>
  </si>
  <si>
    <t>Reliance Industrial Infrastructure Ltd</t>
  </si>
  <si>
    <t>RIIL</t>
  </si>
  <si>
    <t>GTPL Hathway Ltd</t>
  </si>
  <si>
    <t>GTPL</t>
  </si>
  <si>
    <t>Udaipur Cement Works Ltd</t>
  </si>
  <si>
    <t>UDAICEMENT</t>
  </si>
  <si>
    <t>Wealth First Portfolio Managers Ltd</t>
  </si>
  <si>
    <t>WEALTH</t>
  </si>
  <si>
    <t>Orient Technologies Ltd</t>
  </si>
  <si>
    <t>ORIENTTECH</t>
  </si>
  <si>
    <t>Jaiprakash Associates Ltd</t>
  </si>
  <si>
    <t>JPASSOCIAT</t>
  </si>
  <si>
    <t>Borosil Scientific Ltd</t>
  </si>
  <si>
    <t>BOROSCI</t>
  </si>
  <si>
    <t>Suryoday Small Finance Bank Ltd</t>
  </si>
  <si>
    <t>SURYODAY</t>
  </si>
  <si>
    <t>Trident Techlabs Ltd</t>
  </si>
  <si>
    <t>TECHLABS</t>
  </si>
  <si>
    <t>Kokuyo Camlin Ltd</t>
  </si>
  <si>
    <t>KOKUYOCMLN</t>
  </si>
  <si>
    <t>Southern Petrochemical Industries Corporation Ltd</t>
  </si>
  <si>
    <t>SPIC</t>
  </si>
  <si>
    <t>Hi-Tech Gears Ltd</t>
  </si>
  <si>
    <t>HITECHGEAR</t>
  </si>
  <si>
    <t>Amines and Plasticizers Ltd</t>
  </si>
  <si>
    <t>AMNPLST</t>
  </si>
  <si>
    <t>Asian Energy Services Ltd</t>
  </si>
  <si>
    <t>ASIANENE</t>
  </si>
  <si>
    <t>Steelcast Ltd</t>
  </si>
  <si>
    <t>STEELCAS</t>
  </si>
  <si>
    <t>Paushak Ltd</t>
  </si>
  <si>
    <t>PAUSHAKLTD</t>
  </si>
  <si>
    <t>ULTRAMARINE &amp; PIGMENTS Ltd</t>
  </si>
  <si>
    <t>ULTRAMAR</t>
  </si>
  <si>
    <t>Atul Auto Ltd</t>
  </si>
  <si>
    <t>ATULAUTO</t>
  </si>
  <si>
    <t>Three Wheelers</t>
  </si>
  <si>
    <t>Mishtann Foods Ltd</t>
  </si>
  <si>
    <t>MISHTANN</t>
  </si>
  <si>
    <t>Matrimony.Com Ltd</t>
  </si>
  <si>
    <t>MATRIMONY</t>
  </si>
  <si>
    <t>Zota Health Care Ltd</t>
  </si>
  <si>
    <t>ZOTA</t>
  </si>
  <si>
    <t>Madras Fertilizers Ltd</t>
  </si>
  <si>
    <t>MADRASFERT</t>
  </si>
  <si>
    <t>Capital India Finance Ltd</t>
  </si>
  <si>
    <t>CIFL</t>
  </si>
  <si>
    <t>India Nippon Electricals Ltd</t>
  </si>
  <si>
    <t>INDNIPPON</t>
  </si>
  <si>
    <t>Texmaco Infrastructure &amp; Holdings Ltd</t>
  </si>
  <si>
    <t>TEXINFRA</t>
  </si>
  <si>
    <t>Bharat Wire Ropes Ltd</t>
  </si>
  <si>
    <t>BHARATWIRE</t>
  </si>
  <si>
    <t>Gala Precision Engineering Ltd</t>
  </si>
  <si>
    <t>GALAPREC</t>
  </si>
  <si>
    <t>Everest Industries Ltd</t>
  </si>
  <si>
    <t>EVERESTIND</t>
  </si>
  <si>
    <t>Rhetan TMT Ltd</t>
  </si>
  <si>
    <t>RHETAN</t>
  </si>
  <si>
    <t>Steel</t>
  </si>
  <si>
    <t>Ramco Systems Ltd</t>
  </si>
  <si>
    <t>RAMCOSYS</t>
  </si>
  <si>
    <t>5Paisa Capital Ltd</t>
  </si>
  <si>
    <t>5PAISA</t>
  </si>
  <si>
    <t>Simplex Infrastructures Ltd</t>
  </si>
  <si>
    <t>SIMPLEXINF</t>
  </si>
  <si>
    <t>Vintage Coffee and Beverages Ltd</t>
  </si>
  <si>
    <t>VINCOFE</t>
  </si>
  <si>
    <t>SPML Infra Ltd</t>
  </si>
  <si>
    <t>SPMLINFRA</t>
  </si>
  <si>
    <t>Allied Digital Services Ltd</t>
  </si>
  <si>
    <t>ADSL</t>
  </si>
  <si>
    <t>Oriental Rail Infrastructure Ltd</t>
  </si>
  <si>
    <t>ORIRAIL</t>
  </si>
  <si>
    <t>Jagsonpal Pharmaceuticals Ltd</t>
  </si>
  <si>
    <t>JAGSNPHARM</t>
  </si>
  <si>
    <t>Hexa Tradex Ltd</t>
  </si>
  <si>
    <t>HEXATRADEX</t>
  </si>
  <si>
    <t>Kotak Nifty 50 ETF</t>
  </si>
  <si>
    <t>NIFTY1</t>
  </si>
  <si>
    <t>Dhunseri Ventures Ltd</t>
  </si>
  <si>
    <t>DVL</t>
  </si>
  <si>
    <t>SMC Global Securities Ltd</t>
  </si>
  <si>
    <t>SMCGLOBAL</t>
  </si>
  <si>
    <t>Z F Steering Gear (India) Ltd</t>
  </si>
  <si>
    <t>ZFSTEERING</t>
  </si>
  <si>
    <t>Danish Power Ltd</t>
  </si>
  <si>
    <t>DANISH</t>
  </si>
  <si>
    <t>Forbes Precision Tools and Machine Parts Ltd</t>
  </si>
  <si>
    <t>TOTEM</t>
  </si>
  <si>
    <t>Aurum Proptech Ltd</t>
  </si>
  <si>
    <t>AURUM</t>
  </si>
  <si>
    <t>Yuken India Ltd</t>
  </si>
  <si>
    <t>YUKEN</t>
  </si>
  <si>
    <t>Windsor Machines Ltd</t>
  </si>
  <si>
    <t>WINDMACHIN</t>
  </si>
  <si>
    <t>Butterfly Gandhimathi Appliances Ltd</t>
  </si>
  <si>
    <t>BUTTERFLY</t>
  </si>
  <si>
    <t>Kopran Ltd</t>
  </si>
  <si>
    <t>KOPRAN</t>
  </si>
  <si>
    <t>Essen Speciality Films Ltd</t>
  </si>
  <si>
    <t>ESFL</t>
  </si>
  <si>
    <t>Khazanchi Jewellers Ltd</t>
  </si>
  <si>
    <t>KHAZANCHI</t>
  </si>
  <si>
    <t>Apparel, Accessories &amp; Luxury Goods</t>
  </si>
  <si>
    <t>Arrow Greentech Ltd</t>
  </si>
  <si>
    <t>ARROWGREEN</t>
  </si>
  <si>
    <t>Ester Industries Ltd</t>
  </si>
  <si>
    <t>ESTER</t>
  </si>
  <si>
    <t>Kellton Tech Solutions Ltd</t>
  </si>
  <si>
    <t>KELLTONTEC</t>
  </si>
  <si>
    <t>India Motor Parts &amp; Accessories Ltd</t>
  </si>
  <si>
    <t>IMPAL</t>
  </si>
  <si>
    <t>Arihant Superstructures Ltd</t>
  </si>
  <si>
    <t>ARIHANTSUP</t>
  </si>
  <si>
    <t>Aaswa Trading and Exports Ltd</t>
  </si>
  <si>
    <t>TCC</t>
  </si>
  <si>
    <t>Real Estate Services</t>
  </si>
  <si>
    <t>Arman Financial Services Ltd</t>
  </si>
  <si>
    <t>ARMANFIN</t>
  </si>
  <si>
    <t>Dhunseri Investments Ltd</t>
  </si>
  <si>
    <t>DHUNINV</t>
  </si>
  <si>
    <t>One Point One Solutions Ltd</t>
  </si>
  <si>
    <t>ONEPOINT</t>
  </si>
  <si>
    <t>Century Enka Ltd</t>
  </si>
  <si>
    <t>CENTENKA</t>
  </si>
  <si>
    <t>Yamuna Syndicate Ltd</t>
  </si>
  <si>
    <t>YSL</t>
  </si>
  <si>
    <t>Jaykay Enterprises Ltd</t>
  </si>
  <si>
    <t>JAYKAY</t>
  </si>
  <si>
    <t>Remus Pharmaceuticals Ltd</t>
  </si>
  <si>
    <t>REMUS</t>
  </si>
  <si>
    <t>Rane (Madras) Ltd</t>
  </si>
  <si>
    <t>RML</t>
  </si>
  <si>
    <t>AMIC Forging Ltd</t>
  </si>
  <si>
    <t>AMIC</t>
  </si>
  <si>
    <t>Finkurve Financial Services Ltd</t>
  </si>
  <si>
    <t>FINKURVE</t>
  </si>
  <si>
    <t>Kamdhenu Ltd</t>
  </si>
  <si>
    <t>KAMDHENU</t>
  </si>
  <si>
    <t>GPT Healthcare Ltd</t>
  </si>
  <si>
    <t>GPTHEALTH</t>
  </si>
  <si>
    <t>Likhitha Infrastructure Ltd</t>
  </si>
  <si>
    <t>LIKHITHA</t>
  </si>
  <si>
    <t>Chemfab Alkalis Ltd</t>
  </si>
  <si>
    <t>CHEMFAB</t>
  </si>
  <si>
    <t>Vertoz Ltd</t>
  </si>
  <si>
    <t>VERTOZ</t>
  </si>
  <si>
    <t>Spacenet Enterprises India Ltd</t>
  </si>
  <si>
    <t>SPCENET</t>
  </si>
  <si>
    <t>Tourism Finance Corporation of India Ltd</t>
  </si>
  <si>
    <t>TFCILTD</t>
  </si>
  <si>
    <t>Raj Rayon Industries Ltd</t>
  </si>
  <si>
    <t>RAJRILTD</t>
  </si>
  <si>
    <t>Shankara Building Products Ltd</t>
  </si>
  <si>
    <t>SHANKARA</t>
  </si>
  <si>
    <t>Veefin Solutions Ltd</t>
  </si>
  <si>
    <t>VEEFIN</t>
  </si>
  <si>
    <t>Application Software</t>
  </si>
  <si>
    <t>Ice Make Refrigeration Ltd</t>
  </si>
  <si>
    <t>ICEMAKE</t>
  </si>
  <si>
    <t>Allcargo Gati Ltd</t>
  </si>
  <si>
    <t>ACLGATI</t>
  </si>
  <si>
    <t>Alldigi Tech Ltd</t>
  </si>
  <si>
    <t>ALLDIGI</t>
  </si>
  <si>
    <t>VLS Finance Ltd</t>
  </si>
  <si>
    <t>VLSFINANCE</t>
  </si>
  <si>
    <t>Electrotherm (India) Ltd</t>
  </si>
  <si>
    <t>ELECTHERM</t>
  </si>
  <si>
    <t>Crest Ventures Ltd</t>
  </si>
  <si>
    <t>CREST</t>
  </si>
  <si>
    <t>Sat Industries Ltd</t>
  </si>
  <si>
    <t>SATINDLTD</t>
  </si>
  <si>
    <t>Subex Ltd</t>
  </si>
  <si>
    <t>SUBEXLTD</t>
  </si>
  <si>
    <t>Eimco Elecon (India) Ltd</t>
  </si>
  <si>
    <t>EIMCOELECO</t>
  </si>
  <si>
    <t>Selan Exploration Technology Ltd</t>
  </si>
  <si>
    <t>SELAN</t>
  </si>
  <si>
    <t>Automobile Corp Of Goa Ltd</t>
  </si>
  <si>
    <t>ACGL</t>
  </si>
  <si>
    <t>BMW Industries Ltd</t>
  </si>
  <si>
    <t>BMW</t>
  </si>
  <si>
    <t>Pakka Limited</t>
  </si>
  <si>
    <t>PAKKA</t>
  </si>
  <si>
    <t>Andhra Sugars Ltd</t>
  </si>
  <si>
    <t>ANDHRSUGAR</t>
  </si>
  <si>
    <t>Om Infra Ltd</t>
  </si>
  <si>
    <t>OMINFRAL</t>
  </si>
  <si>
    <t>Emkay Taps and Cutting Tools Ltd</t>
  </si>
  <si>
    <t>EMKAYTOOLS</t>
  </si>
  <si>
    <t>Fratelli Vineyards Ltd</t>
  </si>
  <si>
    <t>FRATELLI</t>
  </si>
  <si>
    <t>Krishana Phoschem Ltd</t>
  </si>
  <si>
    <t>KRISHANA</t>
  </si>
  <si>
    <t>Pudumjee Paper Products Ltd</t>
  </si>
  <si>
    <t>PDMJEPAPER</t>
  </si>
  <si>
    <t>JG Chemicals Ltd</t>
  </si>
  <si>
    <t>JGCHEM</t>
  </si>
  <si>
    <t>KMC Speciality Hospitals (India) Ltd</t>
  </si>
  <si>
    <t>KMCSHIL</t>
  </si>
  <si>
    <t>Creative Newtech Ltd</t>
  </si>
  <si>
    <t>CREATIVE</t>
  </si>
  <si>
    <t>Centrum Capital Ltd</t>
  </si>
  <si>
    <t>CENTRUM</t>
  </si>
  <si>
    <t>Oswal Greentech Ltd</t>
  </si>
  <si>
    <t>OSWALGREEN</t>
  </si>
  <si>
    <t>Capital Small Finance Bank Ltd</t>
  </si>
  <si>
    <t>CAPITALSFB</t>
  </si>
  <si>
    <t>Western Carriers (India) Ltd</t>
  </si>
  <si>
    <t>WCIL</t>
  </si>
  <si>
    <t>Punjab Chemicals and Crop Protection Ltd</t>
  </si>
  <si>
    <t>PUNJABCHEM</t>
  </si>
  <si>
    <t>Lincoln Pharmaceuticals Ltd</t>
  </si>
  <si>
    <t>LINCOLN</t>
  </si>
  <si>
    <t>Kernex Microsystems (India) Ltd</t>
  </si>
  <si>
    <t>KERNEX</t>
  </si>
  <si>
    <t>Indo Amines Ltd</t>
  </si>
  <si>
    <t>INDOAMIN</t>
  </si>
  <si>
    <t>Sandesh Ltd</t>
  </si>
  <si>
    <t>SANDESH</t>
  </si>
  <si>
    <t>Shree Digvijay Cement Co Ltd</t>
  </si>
  <si>
    <t>SHREDIGCEM</t>
  </si>
  <si>
    <t>Asian Star Co Ltd</t>
  </si>
  <si>
    <t>ASTAR</t>
  </si>
  <si>
    <t>Vilas Transcore Ltd</t>
  </si>
  <si>
    <t>VILAS</t>
  </si>
  <si>
    <t>Saurashtra Cement Ltd</t>
  </si>
  <si>
    <t>SAURASHCEM</t>
  </si>
  <si>
    <t>Vantage Knowledge Academy Ltd</t>
  </si>
  <si>
    <t>VKAL</t>
  </si>
  <si>
    <t>Steel Exchange India Ltd</t>
  </si>
  <si>
    <t>STEELXIND</t>
  </si>
  <si>
    <t>Fairchem Organics Ltd</t>
  </si>
  <si>
    <t>FAIRCHEMOR</t>
  </si>
  <si>
    <t>Rishabh Instruments Ltd</t>
  </si>
  <si>
    <t>RISHABH</t>
  </si>
  <si>
    <t>Mukka Proteins Ltd</t>
  </si>
  <si>
    <t>MUKKA</t>
  </si>
  <si>
    <t>SAR Televenture Ltd</t>
  </si>
  <si>
    <t>SARTELE</t>
  </si>
  <si>
    <t>Aym Syntex Ltd</t>
  </si>
  <si>
    <t>AYMSYNTEX</t>
  </si>
  <si>
    <t>Radhika Jeweltech Ltd</t>
  </si>
  <si>
    <t>RADHIKAJWE</t>
  </si>
  <si>
    <t>Macpower CNC Machines Ltd</t>
  </si>
  <si>
    <t>MACPOWER</t>
  </si>
  <si>
    <t>Gulshan Polyols Ltd</t>
  </si>
  <si>
    <t>GULPOLY</t>
  </si>
  <si>
    <t>GRM Overseas Ltd</t>
  </si>
  <si>
    <t>GRMOVER</t>
  </si>
  <si>
    <t>Kross Ltd</t>
  </si>
  <si>
    <t>KROSS</t>
  </si>
  <si>
    <t>Munjal Auto Industries Ltd</t>
  </si>
  <si>
    <t>MUNJALAU</t>
  </si>
  <si>
    <t>Bliss GVS Pharma Ltd</t>
  </si>
  <si>
    <t>BLISSGVS</t>
  </si>
  <si>
    <t>Best Agrolife Ltd</t>
  </si>
  <si>
    <t>BESTAGRO</t>
  </si>
  <si>
    <t>Cosmic CRF Ltd</t>
  </si>
  <si>
    <t>COSMICCRF</t>
  </si>
  <si>
    <t>Dhampur Sugar Mills Ltd</t>
  </si>
  <si>
    <t>DHAMPURSUG</t>
  </si>
  <si>
    <t>Vascon Engineers Ltd</t>
  </si>
  <si>
    <t>VASCONEQ</t>
  </si>
  <si>
    <t>AVT Natural Products Ltd</t>
  </si>
  <si>
    <t>AVTNPL</t>
  </si>
  <si>
    <t>Prakash Pipes Ltd</t>
  </si>
  <si>
    <t>PPL</t>
  </si>
  <si>
    <t>Heubach Colorants India Ltd</t>
  </si>
  <si>
    <t>HEUBACHIND</t>
  </si>
  <si>
    <t>AFCOM Holdings Ltd</t>
  </si>
  <si>
    <t>AFCOM</t>
  </si>
  <si>
    <t>Air Freight &amp; Logistics</t>
  </si>
  <si>
    <t>Signpost India Ltd</t>
  </si>
  <si>
    <t>SIGNPOST</t>
  </si>
  <si>
    <t>Diffusion Engineers Ltd</t>
  </si>
  <si>
    <t>DIFFNKG</t>
  </si>
  <si>
    <t>Rico Auto Industries Ltd</t>
  </si>
  <si>
    <t>RICOAUTO</t>
  </si>
  <si>
    <t>Hardwyn India Ltd</t>
  </si>
  <si>
    <t>HARDWYN</t>
  </si>
  <si>
    <t>Building Products - Glass</t>
  </si>
  <si>
    <t>Sree Rayalaseema Hi-Strength Hypo Ltd</t>
  </si>
  <si>
    <t>SRHHYPOLTD</t>
  </si>
  <si>
    <t>Sahana System Ltd</t>
  </si>
  <si>
    <t>SAHANA</t>
  </si>
  <si>
    <t>Zee Media Corporation Ltd</t>
  </si>
  <si>
    <t>ZEEMEDIA</t>
  </si>
  <si>
    <t>Ngl Fine Chem Ltd</t>
  </si>
  <si>
    <t>NGLFINE</t>
  </si>
  <si>
    <t>Bajaj Healthcare Ltd</t>
  </si>
  <si>
    <t>BAJAJHCARE</t>
  </si>
  <si>
    <t>Tuticorin Alkali Chemicals and Fertilizers Ltd</t>
  </si>
  <si>
    <t>TUTIALKA</t>
  </si>
  <si>
    <t>TGV SRAAC Ltd</t>
  </si>
  <si>
    <t>TGVSL</t>
  </si>
  <si>
    <t>Beekay Steel Industries Ltd</t>
  </si>
  <si>
    <t>BEEKAY</t>
  </si>
  <si>
    <t>Avadh Sugar &amp; Energy Ltd</t>
  </si>
  <si>
    <t>AVADHSUGAR</t>
  </si>
  <si>
    <t>Cellecor Gadgets Ltd</t>
  </si>
  <si>
    <t>CELLECOR</t>
  </si>
  <si>
    <t>Shiva Cement Ltd</t>
  </si>
  <si>
    <t>SHIVACEM</t>
  </si>
  <si>
    <t>HLV Ltd</t>
  </si>
  <si>
    <t>HLVLTD</t>
  </si>
  <si>
    <t>Industrial and Prudential Investment Co Ltd</t>
  </si>
  <si>
    <t>INDPRUD</t>
  </si>
  <si>
    <t>Enkei Wheels (India) Ltd</t>
  </si>
  <si>
    <t>ENKEIWHEL</t>
  </si>
  <si>
    <t>Last Mile Enterprises Ltd</t>
  </si>
  <si>
    <t>LASTMILE</t>
  </si>
  <si>
    <t>Xchanging Solutions Ltd</t>
  </si>
  <si>
    <t>XCHANGING</t>
  </si>
  <si>
    <t>Credo Brands Marketing Ltd</t>
  </si>
  <si>
    <t>MUFTI</t>
  </si>
  <si>
    <t>Men's Clothing</t>
  </si>
  <si>
    <t>Popular Vehicles and Services Ltd</t>
  </si>
  <si>
    <t>PVSL</t>
  </si>
  <si>
    <t>CFF Fluid Control Ltd</t>
  </si>
  <si>
    <t>CFF</t>
  </si>
  <si>
    <t>Aerospace &amp; Defense</t>
  </si>
  <si>
    <t>Tamilnadu Newsprint &amp; Papers Ltd</t>
  </si>
  <si>
    <t>TNPL</t>
  </si>
  <si>
    <t>Kothari Petrochemicals Ltd</t>
  </si>
  <si>
    <t>KOTHARIPET</t>
  </si>
  <si>
    <t>R K Swamy Ltd</t>
  </si>
  <si>
    <t>RKSWAMY</t>
  </si>
  <si>
    <t>Kirloskar Electric Company Ltd</t>
  </si>
  <si>
    <t>KECL</t>
  </si>
  <si>
    <t>Uttam Sugar Mills Ltd</t>
  </si>
  <si>
    <t>UTTAMSUGAR</t>
  </si>
  <si>
    <t>Ksolves India Ltd</t>
  </si>
  <si>
    <t>KSOLVES</t>
  </si>
  <si>
    <t>Dwarikesh Sugar Industries Ltd</t>
  </si>
  <si>
    <t>DWARKESH</t>
  </si>
  <si>
    <t>Jagatjit Industries Ltd</t>
  </si>
  <si>
    <t>JAGAJITIND</t>
  </si>
  <si>
    <t>GIC Housing Finance Ltd</t>
  </si>
  <si>
    <t>GICHSGFIN</t>
  </si>
  <si>
    <t>Manoj Vaibhav Gems N Jewellers Ltd</t>
  </si>
  <si>
    <t>MVGJL</t>
  </si>
  <si>
    <t>Prime Securities Ltd</t>
  </si>
  <si>
    <t>PRIMESECU</t>
  </si>
  <si>
    <t>Saint-Gobain Sekurit India Ltd</t>
  </si>
  <si>
    <t>SAINTGOBAIN</t>
  </si>
  <si>
    <t>TV Today Network Limited</t>
  </si>
  <si>
    <t>TVTODAY</t>
  </si>
  <si>
    <t>Kotyark Industries Ltd</t>
  </si>
  <si>
    <t>KOTYARK</t>
  </si>
  <si>
    <t>Virtuoso Optoelectronics Ltd</t>
  </si>
  <si>
    <t>VOEPL</t>
  </si>
  <si>
    <t>Household Appliances</t>
  </si>
  <si>
    <t>Kuantum Papers Ltd</t>
  </si>
  <si>
    <t>KUANTUM</t>
  </si>
  <si>
    <t>Manali Petrochemicals Ltd</t>
  </si>
  <si>
    <t>MANALIPETC</t>
  </si>
  <si>
    <t>3B Blackbio DX Ltd</t>
  </si>
  <si>
    <t>3BBLACKBIO</t>
  </si>
  <si>
    <t>Fertilizers &amp; Agricultural Chemicals</t>
  </si>
  <si>
    <t>Concord Control Systems Ltd</t>
  </si>
  <si>
    <t>CNCRD</t>
  </si>
  <si>
    <t>Mafatlal Industries Ltd</t>
  </si>
  <si>
    <t>MAFATIND</t>
  </si>
  <si>
    <t>Wardwizard Innovations &amp; Mobility Ltd</t>
  </si>
  <si>
    <t>WARDINMOBI</t>
  </si>
  <si>
    <t>Control Print Ltd</t>
  </si>
  <si>
    <t>CONTROLPR</t>
  </si>
  <si>
    <t>Ratnaveer Precision Engineering Ltd</t>
  </si>
  <si>
    <t>RATNAVEER</t>
  </si>
  <si>
    <t>Elin Electronics Ltd</t>
  </si>
  <si>
    <t>ELIN</t>
  </si>
  <si>
    <t>Ritco Logistics Ltd</t>
  </si>
  <si>
    <t>RITCO</t>
  </si>
  <si>
    <t>Arihant Capital Markets Ltd</t>
  </si>
  <si>
    <t>ARIHANTCAP</t>
  </si>
  <si>
    <t>V-Marc India Ltd</t>
  </si>
  <si>
    <t>VMARCIND</t>
  </si>
  <si>
    <t>Satia Industries Ltd</t>
  </si>
  <si>
    <t>SATIA</t>
  </si>
  <si>
    <t>Snowman Logistics Ltd</t>
  </si>
  <si>
    <t>SNOWMAN</t>
  </si>
  <si>
    <t>Investment Trust of India Ltd</t>
  </si>
  <si>
    <t>THEINVEST</t>
  </si>
  <si>
    <t>Max India Ltd</t>
  </si>
  <si>
    <t>MAXIND</t>
  </si>
  <si>
    <t>New Delhi Television Ltd</t>
  </si>
  <si>
    <t>NDTV</t>
  </si>
  <si>
    <t>Valiant Organics Ltd</t>
  </si>
  <si>
    <t>VALIANTORG</t>
  </si>
  <si>
    <t>AGS Transact Technologies Ltd</t>
  </si>
  <si>
    <t>AGSTRA</t>
  </si>
  <si>
    <t>K&amp;R Rail Engineering Ltd</t>
  </si>
  <si>
    <t>KRRAIL</t>
  </si>
  <si>
    <t>IST Ltd</t>
  </si>
  <si>
    <t>ISTLTD</t>
  </si>
  <si>
    <t>Indo Thai Securities Ltd</t>
  </si>
  <si>
    <t>INDOTHAI</t>
  </si>
  <si>
    <t>Vasa Denticity Ltd</t>
  </si>
  <si>
    <t>DENTALKART</t>
  </si>
  <si>
    <t>Hazoor Multi Projects Ltd</t>
  </si>
  <si>
    <t>HAZOOR</t>
  </si>
  <si>
    <t>GFL Ltd</t>
  </si>
  <si>
    <t>GFLLIMITED</t>
  </si>
  <si>
    <t>Benares Hotels Ltd</t>
  </si>
  <si>
    <t>BENARAS</t>
  </si>
  <si>
    <t>PNGS Gargi Fashion Jewellery Ltd</t>
  </si>
  <si>
    <t>GARGI</t>
  </si>
  <si>
    <t>Apparel Retail</t>
  </si>
  <si>
    <t>Automotive Stampings and Assemblies Ltd</t>
  </si>
  <si>
    <t>ASAL</t>
  </si>
  <si>
    <t>Sastasundar Ventures Ltd</t>
  </si>
  <si>
    <t>SASTASUNDR</t>
  </si>
  <si>
    <t>Vinyas Innovative Technologies Ltd</t>
  </si>
  <si>
    <t>VINYAS</t>
  </si>
  <si>
    <t>Uniphos Enterprises Ltd</t>
  </si>
  <si>
    <t>UNIENTER</t>
  </si>
  <si>
    <t>City Pulse Multiplex Ltd</t>
  </si>
  <si>
    <t>CPML</t>
  </si>
  <si>
    <t>Movies &amp; Entertainment</t>
  </si>
  <si>
    <t>Indo Rama Synthetics (India) Ltd</t>
  </si>
  <si>
    <t>INDORAMA</t>
  </si>
  <si>
    <t>Sunshine Capital Ltd</t>
  </si>
  <si>
    <t>SCL</t>
  </si>
  <si>
    <t>Sika Interplant Systems Ltd</t>
  </si>
  <si>
    <t>SIKA</t>
  </si>
  <si>
    <t>NACL Industries Ltd</t>
  </si>
  <si>
    <t>NACLIND</t>
  </si>
  <si>
    <t>Taneja Aerospace and Aviation Ltd</t>
  </si>
  <si>
    <t>TANAA</t>
  </si>
  <si>
    <t>Infobeans Technologies Ltd</t>
  </si>
  <si>
    <t>INFOBEAN</t>
  </si>
  <si>
    <t>Oswal Agro Mills Ltd</t>
  </si>
  <si>
    <t>OSWALAGRO</t>
  </si>
  <si>
    <t>Ganesh Green Bharat Ltd</t>
  </si>
  <si>
    <t>GGBL</t>
  </si>
  <si>
    <t>NINtec Systems Ltd</t>
  </si>
  <si>
    <t>NINSYS</t>
  </si>
  <si>
    <t>Morganite Crucible (India) Ltd</t>
  </si>
  <si>
    <t>MORGANITE</t>
  </si>
  <si>
    <t>S J Logistics (India) Ltd</t>
  </si>
  <si>
    <t>SJLOGISTIC</t>
  </si>
  <si>
    <t>Sutlej Textiles and Industries Ltd</t>
  </si>
  <si>
    <t>SUTLEJTEX</t>
  </si>
  <si>
    <t>Dharmaj Crop Guard Ltd</t>
  </si>
  <si>
    <t>DHARMAJ</t>
  </si>
  <si>
    <t>Ganesh Benzoplast Ltd</t>
  </si>
  <si>
    <t>GANESHBE</t>
  </si>
  <si>
    <t>Jay Bharat Maruti Ltd</t>
  </si>
  <si>
    <t>JAYBARMARU</t>
  </si>
  <si>
    <t>Zuari Industries Ltd</t>
  </si>
  <si>
    <t>ZUARIIND</t>
  </si>
  <si>
    <t>Algoquant Fintech Ltd</t>
  </si>
  <si>
    <t>AQFINTECH</t>
  </si>
  <si>
    <t>Magadh Sugar &amp; Energy Ltd</t>
  </si>
  <si>
    <t>MAGADSUGAR</t>
  </si>
  <si>
    <t>Asian Granito India Ltd</t>
  </si>
  <si>
    <t>ASIANTILES</t>
  </si>
  <si>
    <t>Aimtron Electronics Ltd</t>
  </si>
  <si>
    <t>AIMTRON</t>
  </si>
  <si>
    <t>Bharat Parenterals Ltd</t>
  </si>
  <si>
    <t>BPLPHARMA</t>
  </si>
  <si>
    <t>All e Technologies Ltd</t>
  </si>
  <si>
    <t>ALLETEC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</si>
  <si>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</si>
  <si>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</si>
  <si>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</si>
  <si>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</si>
  <si>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</si>
  <si>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</si>
  <si>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</si>
  <si>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</si>
  <si>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Power</t>
  </si>
  <si>
    <t>Automobile and Auto Components</t>
  </si>
  <si>
    <t>Metals &amp; Mining</t>
  </si>
  <si>
    <t>Construction Materials</t>
  </si>
  <si>
    <t>Capital Goods</t>
  </si>
  <si>
    <t>Services</t>
  </si>
  <si>
    <t>Consumer Durables</t>
  </si>
  <si>
    <t>Consumer Services</t>
  </si>
  <si>
    <t>Realty</t>
  </si>
  <si>
    <t>Chemicals</t>
  </si>
  <si>
    <t>-</t>
  </si>
  <si>
    <t>Diversified</t>
  </si>
  <si>
    <t>Forest Materials</t>
  </si>
  <si>
    <t>Media Entertainment &amp; Publication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</si>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</sst>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E3189B-8E52-44BF-BD03-3E910C8ED463}" name="Table3" displayName="Table3" ref="A1:Z126" totalsRowShown="0">
  <autoFilter ref="A1:Z126" xr:uid="{38E3189B-8E52-44BF-BD03-3E910C8ED463}"/>
  <sortState xmlns:xlrd2="http://schemas.microsoft.com/office/spreadsheetml/2017/richdata2" ref="A2:Z126">
    <sortCondition ref="Z1:Z126"/>
  </sortState>
  <tableColumns count="26">
    <tableColumn id="1" xr3:uid="{5A6A54E9-448E-4D26-8965-D18D27DF8312}" name="Sub-Sector"/>
    <tableColumn id="2" xr3:uid="{38CF8C4E-5C1D-4D6B-BCAA-83653BEB2E5F}" name="Count" dataDxfId="48">
      <calculatedColumnFormula>COUNTIFS(Table2[Sub-Sector],Table3[[#This Row],[Sub-Sector]])</calculatedColumnFormula>
    </tableColumn>
    <tableColumn id="3" xr3:uid="{7B31F502-410C-4411-A365-A3424907C194}" name="Uptrend" dataDxfId="47">
      <calculatedColumnFormula>COUNTIFS(Table2[Sub-Sector],Table3[[#This Row],[Sub-Sector]],Table2[Uptrend],"Uptrend")/Table3[[#This Row],[Count]]</calculatedColumnFormula>
    </tableColumn>
    <tableColumn id="4" xr3:uid="{88F7E465-BFD7-4C1A-93E6-0FE6895C76FA}" name="1W Out-Performance" dataDxfId="46">
      <calculatedColumnFormula>COUNTIFS(Table2[Sub-Sector],Table3[[#This Row],[Sub-Sector]],Table2[1W Return vs Nifty],"&gt;=5")/Table3[[#This Row],[Count]]</calculatedColumnFormula>
    </tableColumn>
    <tableColumn id="5" xr3:uid="{E4155A20-11DC-43E4-82D4-B6803AEDA0B6}" name="1M Out-Performance" dataDxfId="45">
      <calculatedColumnFormula>COUNTIFS(Table2[Sub-Sector],Table3[[#This Row],[Sub-Sector]],Table2[1M Return vs Nifty],"&gt;=5")/Table3[[#This Row],[Count]]</calculatedColumnFormula>
    </tableColumn>
    <tableColumn id="6" xr3:uid="{03069C38-4135-4572-AAB2-A434295EA034}" name="6M Return vs Nifty" dataDxfId="44">
      <calculatedColumnFormula>COUNTIFS(Table2[Sub-Sector],Table3[[#This Row],[Sub-Sector]],Table2[6M Return vs Nifty],"&gt;=10")/Table3[[#This Row],[Count]]</calculatedColumnFormula>
    </tableColumn>
    <tableColumn id="7" xr3:uid="{2FFD0A03-F355-4D4E-BDD3-CC6D54DC9FD2}" name="1Y Return vs Nifty" dataDxfId="43">
      <calculatedColumnFormula>COUNTIFS(Table2[Sub-Sector],Table3[[#This Row],[Sub-Sector]],Table2[1Y Return vs Nifty],"&gt;=10")/Table3[[#This Row],[Count]]</calculatedColumnFormula>
    </tableColumn>
    <tableColumn id="8" xr3:uid="{27CD06AE-6E5B-4E21-906A-E4BDF6787D1F}" name="RSI" dataDxfId="42">
      <calculatedColumnFormula>COUNTIFS(Table2[Sub-Sector],Table3[[#This Row],[Sub-Sector]],Table2[RSI Exponential â€“ 14D],"&gt;=50")/Table3[[#This Row],[Count]]</calculatedColumnFormula>
    </tableColumn>
    <tableColumn id="9" xr3:uid="{6B2A5792-CCA5-40F4-8A79-EB52044A89A2}" name="Relative Volume" dataDxfId="41">
      <calculatedColumnFormula>COUNTIFS(Table2[Sub-Sector],Table3[[#This Row],[Sub-Sector]],Table2[Relative Volume],"&gt;=1")/Table3[[#This Row],[Count]]</calculatedColumnFormula>
    </tableColumn>
    <tableColumn id="10" xr3:uid="{C878ED4A-F5E0-4464-B15E-5A5C9E61F77C}" name="% Away From Day Low" dataDxfId="40">
      <calculatedColumnFormula>COUNTIFS(Table2[Sub-Sector],Table3[[#This Row],[Sub-Sector]],Table2[% Away From Day Low],"&gt;=0.05")/Table3[[#This Row],[Count]]</calculatedColumnFormula>
    </tableColumn>
    <tableColumn id="11" xr3:uid="{EBAE49B9-B93F-484A-BE63-CB1F1ABD2268}" name="% Away From Day High" dataDxfId="39">
      <calculatedColumnFormula>COUNTIFS(Table2[Sub-Sector],Table3[[#This Row],[Sub-Sector]],Table2[% Away From Day High],"&lt;=0.05")/Table3[[#This Row],[Count]]</calculatedColumnFormula>
    </tableColumn>
    <tableColumn id="12" xr3:uid="{CE03EA3E-808C-48ED-995F-77641A581876}" name="% Away From Current Week Low" dataDxfId="38">
      <calculatedColumnFormula>COUNTIFS(Table2[Sub-Sector],Table3[[#This Row],[Sub-Sector]],Table2[% Away From Current Week Low],"&gt;=0.05")/Table3[[#This Row],[Count]]</calculatedColumnFormula>
    </tableColumn>
    <tableColumn id="13" xr3:uid="{2BAE169D-B9C9-4854-B800-4C39842184AC}" name="% Away From Current Week High" dataDxfId="37">
      <calculatedColumnFormula>COUNTIFS(Table2[Sub-Sector],Table3[[#This Row],[Sub-Sector]],Table2[% Away From Current Week High],"&lt;=0.05")/Table3[[#This Row],[Count]]</calculatedColumnFormula>
    </tableColumn>
    <tableColumn id="14" xr3:uid="{2E662306-AB8B-45D6-ABC1-B5B79A88243C}" name="% Away From Current Month Low" dataDxfId="36">
      <calculatedColumnFormula>COUNTIFS(Table2[Sub-Sector],Table3[[#This Row],[Sub-Sector]],Table2[% Away From Current Month Low],"&gt;=0.05")/Table3[[#This Row],[Count]]</calculatedColumnFormula>
    </tableColumn>
    <tableColumn id="15" xr3:uid="{D21AF2EF-3E93-48ED-BD81-2736E4F6C96E}" name="% Away From Current Month High" dataDxfId="35">
      <calculatedColumnFormula>COUNTIFS(Table2[Sub-Sector],Table3[[#This Row],[Sub-Sector]],Table2[% Away From Current Month High],"&lt;=0.05")/Table3[[#This Row],[Count]]</calculatedColumnFormula>
    </tableColumn>
    <tableColumn id="16" xr3:uid="{4034E9A9-B05F-4EA1-B8D8-1DF73A0F12F5}" name="% Away From 52W High" dataDxfId="34">
      <calculatedColumnFormula>COUNTIFS(Table2[Sub-Sector],Table3[[#This Row],[Sub-Sector]],Table2[% Away From 52W High],"&lt;=10")/Table3[[#This Row],[Count]]</calculatedColumnFormula>
    </tableColumn>
    <tableColumn id="17" xr3:uid="{7D312A73-9CE1-40C2-AC2D-AB756CC247AE}" name="% Away From 52W Low" dataDxfId="33">
      <calculatedColumnFormula>COUNTIFS(Table2[Sub-Sector],Table3[[#This Row],[Sub-Sector]],Table2[% Away From 52W Low],"&gt;=10")/Table3[[#This Row],[Count]]</calculatedColumnFormula>
    </tableColumn>
    <tableColumn id="18" xr3:uid="{E9480AAB-7225-41EC-BACE-B6C269958E6E}" name="% Price above 20D EMA" dataDxfId="32">
      <calculatedColumnFormula>COUNTIFS(Table2[Sub-Sector],Table3[[#This Row],[Sub-Sector]],Table2[% Price above 20 EMA],"&gt;=0")/Table3[[#This Row],[Count]]</calculatedColumnFormula>
    </tableColumn>
    <tableColumn id="19" xr3:uid="{DBF8A665-2BD2-4237-B2A8-D1BFC69DD103}" name="% Price above 50 EMA" dataDxfId="31">
      <calculatedColumnFormula>COUNTIFS(Table2[Sub-Sector],Table3[[#This Row],[Sub-Sector]],Table2[% Price above 50 EMA],"&gt;=0")/Table3[[#This Row],[Count]]</calculatedColumnFormula>
    </tableColumn>
    <tableColumn id="20" xr3:uid="{FE581B74-3501-4C74-9A5D-76DC9D014A14}" name="% Price above 200 EMA" dataDxfId="30">
      <calculatedColumnFormula>COUNTIFS(Table2[Sub-Sector],Table3[[#This Row],[Sub-Sector]],Table2[% Price above 200 EMA],"&gt;=0")/Table3[[#This Row],[Count]]</calculatedColumnFormula>
    </tableColumn>
    <tableColumn id="21" xr3:uid="{E7DCC4C4-00FD-45E2-A76F-77742B60C545}" name="Rate of Change - Zone" dataDxfId="29">
      <calculatedColumnFormula>COUNTIFS(Table2[Sub-Sector],Table3[[#This Row],[Sub-Sector]],Table2[Rate of Change - Zone],"Positive")/Table3[[#This Row],[Count]]</calculatedColumnFormula>
    </tableColumn>
    <tableColumn id="22" xr3:uid="{FF2BB9F9-02CB-4B29-80CA-F11DF6DC394E}" name="Sharpe Ratio" dataDxfId="28">
      <calculatedColumnFormula>COUNTIFS(Table2[Sub-Sector],Table3[[#This Row],[Sub-Sector]],Table2[Sharpe Ratio],"&gt;=0.10")/Table3[[#This Row],[Count]]</calculatedColumnFormula>
    </tableColumn>
    <tableColumn id="23" xr3:uid="{07857AF1-B1E8-49F0-A2E3-DC7BBD10982D}" name="Score" dataDxfId="27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09D965A1-7B8D-4810-9D88-F3D168BDF504}" name="Rank" dataDxfId="26">
      <calculatedColumnFormula>_xlfn.RANK.AVG(Table3[[#This Row],[Score]],Table3[Score],1)</calculatedColumnFormula>
    </tableColumn>
    <tableColumn id="25" xr3:uid="{B0829471-C123-4F19-9723-DE488C5F5C17}" name="Score 2 " dataDxfId="25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4F560E22-99B1-409D-A6C0-B36E5FF3C5CB}" name="Rank 2" dataDxfId="24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16743A-4362-41D8-85A6-3D8673D135E0}" name="Table2" displayName="Table2" ref="A1:AV738" totalsRowShown="0">
  <sortState xmlns:xlrd2="http://schemas.microsoft.com/office/spreadsheetml/2017/richdata2" ref="A2:AV738">
    <sortCondition ref="AV1:AV738"/>
  </sortState>
  <tableColumns count="48">
    <tableColumn id="1" xr3:uid="{2A7DDE75-39FA-49E9-BA23-51D05502A336}" name="Name"/>
    <tableColumn id="2" xr3:uid="{74BE73DB-2809-454B-86EB-EE7FEAA44B32}" name="Ticker"/>
    <tableColumn id="3" xr3:uid="{549BAF5E-70BB-4642-A629-52521D59A8DF}" name="Industry"/>
    <tableColumn id="4" xr3:uid="{F031149A-258A-41A0-AFF8-34106AF0EA3B}" name="Sub-Sector"/>
    <tableColumn id="5" xr3:uid="{EB9EC5FA-3FD0-4ABE-A622-480E09724B2F}" name="Market Cap"/>
    <tableColumn id="6" xr3:uid="{4C5F3F78-4E13-4ABA-9B11-DC4B6FC5858D}" name="Close Price"/>
    <tableColumn id="7" xr3:uid="{851719E4-239D-4947-A860-0B0290228D6B}" name="1Y Return vs Nifty"/>
    <tableColumn id="18" xr3:uid="{B734D784-77B6-4333-B50D-B64064F015B7}" name="1Y Return vs Nifty Z-Score" dataDxfId="23">
      <calculatedColumnFormula>(Table2[[#This Row],[1Y Return vs Nifty]]-AVERAGE(Table2[1Y Return vs Nifty]))/_xlfn.STDEV.P(Table2[1Y Return vs Nifty])</calculatedColumnFormula>
    </tableColumn>
    <tableColumn id="8" xr3:uid="{73BB074A-D917-46E0-9205-242E1771B99A}" name="1M Return vs Nifty"/>
    <tableColumn id="19" xr3:uid="{0BF2C689-FA4A-456C-AB5B-6D39B878A162}" name="1M Return vs Nifty Z-Score" dataDxfId="22">
      <calculatedColumnFormula>(Table2[[#This Row],[1M Return vs Nifty]]-AVERAGE(Table2[1M Return vs Nifty]))/_xlfn.STDEV.P(Table2[1M Return vs Nifty])</calculatedColumnFormula>
    </tableColumn>
    <tableColumn id="9" xr3:uid="{257016FB-6062-457A-BC8A-B6E852255A61}" name="6M Return vs Nifty"/>
    <tableColumn id="20" xr3:uid="{995D7B59-4557-44AA-ACEB-2B83390599E6}" name="6M Return vs Nifty Z-Score" dataDxfId="21">
      <calculatedColumnFormula>(Table2[[#This Row],[6M Return vs Nifty]]-AVERAGE(Table2[6M Return vs Nifty]))/_xlfn.STDEV.P(Table2[6M Return vs Nifty])</calculatedColumnFormula>
    </tableColumn>
    <tableColumn id="10" xr3:uid="{7F7A3147-3A71-4BFD-9CE0-CD89744D4E58}" name="1W Return vs Nifty"/>
    <tableColumn id="22" xr3:uid="{7AF430FF-13A2-46A6-BEAE-B34953166454}" name="1W Return vs Nifty Z-Score" dataDxfId="20">
      <calculatedColumnFormula>(Table2[[#This Row],[1W Return vs Nifty]]-AVERAGE(Table2[1W Return vs Nifty]))/_xlfn.STDEV.P(Table2[1W Return vs Nifty])</calculatedColumnFormula>
    </tableColumn>
    <tableColumn id="21" xr3:uid="{B514AAC8-C0F1-4993-A71A-4A244AEFCFC1}" name="20D EMA" dataDxfId="19"/>
    <tableColumn id="11" xr3:uid="{9DB991B7-CE03-43D6-BE09-E59BCC636559}" name="50D EMA"/>
    <tableColumn id="12" xr3:uid="{2566F290-0721-45A2-A1C7-B68F531EE572}" name="200D EMA"/>
    <tableColumn id="13" xr3:uid="{09A5FD99-98BD-47E9-9CF2-78D4B245E6AE}" name="RSI Exponential â€“ 14D"/>
    <tableColumn id="25" xr3:uid="{DE51FEBB-616C-45CF-A6F5-59625EB8349A}" name="% Price above 20 EMA" dataDxfId="18">
      <calculatedColumnFormula>(Table2[[#This Row],[Close Price]]-Table2[[#This Row],[20D EMA]])/Table2[[#This Row],[20D EMA]]</calculatedColumnFormula>
    </tableColumn>
    <tableColumn id="24" xr3:uid="{A97839F7-206E-4ED0-A7D8-BFBC9EBAF835}" name="% Price above 50 EMA" dataDxfId="17">
      <calculatedColumnFormula>(Table2[[#This Row],[Close Price]]-Table2[[#This Row],[50D EMA]])/Table2[[#This Row],[50D EMA]]</calculatedColumnFormula>
    </tableColumn>
    <tableColumn id="23" xr3:uid="{6A199288-DA47-4F21-A702-4CDC8FA9ED5C}" name="% Price above 200 EMA" dataDxfId="16">
      <calculatedColumnFormula>(Table2[[#This Row],[Close Price]]-Table2[[#This Row],[200D EMA]])/Table2[[#This Row],[200D EMA]]</calculatedColumnFormula>
    </tableColumn>
    <tableColumn id="14" xr3:uid="{AD6EC6D8-5047-4CBF-8C5D-81A865C13587}" name="Relative Volume"/>
    <tableColumn id="37" xr3:uid="{5588C6A9-7DC0-4EB0-BA0D-F1A579C19EA8}" name="Day Low" dataDxfId="15"/>
    <tableColumn id="36" xr3:uid="{741C02E3-AA89-4602-8F98-A8D8D5A5A33D}" name="Day High"/>
    <tableColumn id="35" xr3:uid="{561E8BD0-125C-4B36-9EF5-4C2C3B3EE498}" name="Current Week Low"/>
    <tableColumn id="34" xr3:uid="{919D7988-C8EF-4F71-8C09-57AA3075C15B}" name="Current Week High"/>
    <tableColumn id="33" xr3:uid="{B0CCDECB-D82F-48FE-9881-C1D1BDA3F248}" name="Current Month Low"/>
    <tableColumn id="32" xr3:uid="{3428F999-A077-44E3-8CA7-765AC38B5B72}" name="Current Month High"/>
    <tableColumn id="31" xr3:uid="{89CD6401-67A9-40CB-92DA-B5916B411879}" name="% Away From Day Low" dataDxfId="14">
      <calculatedColumnFormula>(Table2[[#This Row],[Close Price]]/Table2[[#This Row],[Day Low]])-1</calculatedColumnFormula>
    </tableColumn>
    <tableColumn id="30" xr3:uid="{34B9A95C-D72F-4223-BF7D-74AC8ADD5B51}" name="% Away From Day High" dataDxfId="13">
      <calculatedColumnFormula>(Table2[[#This Row],[Day High]]/Table2[[#This Row],[Close Price]])-1</calculatedColumnFormula>
    </tableColumn>
    <tableColumn id="29" xr3:uid="{AA216928-1BAF-4CDD-B3A7-FA7304912444}" name="% Away From Current Week Low" dataDxfId="12">
      <calculatedColumnFormula>(Table2[[#This Row],[Close Price]]/Table2[[#This Row],[Current Week Low]])-1</calculatedColumnFormula>
    </tableColumn>
    <tableColumn id="28" xr3:uid="{E752EA95-B3DD-4AF4-A348-B8EE0812D7F6}" name="% Away From Current Week High" dataDxfId="11">
      <calculatedColumnFormula>(Table2[[#This Row],[Current Week High]]/Table2[[#This Row],[Close Price]])-1</calculatedColumnFormula>
    </tableColumn>
    <tableColumn id="27" xr3:uid="{890F8555-E573-402D-9D7A-6B5C26B31C33}" name="% Away From Current Month Low" dataDxfId="10">
      <calculatedColumnFormula>(Table2[[#This Row],[Close Price]]/Table2[[#This Row],[Current Month Low]])-1</calculatedColumnFormula>
    </tableColumn>
    <tableColumn id="26" xr3:uid="{D8A10D0E-E835-4490-B30A-17BC8C6E0E18}" name="% Away From Current Month High" dataDxfId="9">
      <calculatedColumnFormula>(Table2[[#This Row],[Current Month High]]/Table2[[#This Row],[Close Price]])-1</calculatedColumnFormula>
    </tableColumn>
    <tableColumn id="15" xr3:uid="{FE24720D-A1E3-4108-8416-AABD09C9DCC3}" name="% Away From 52W High"/>
    <tableColumn id="16" xr3:uid="{B4F35FBB-62FA-4957-BA14-79E0EE930C88}" name="% Away From 52W Low"/>
    <tableColumn id="42" xr3:uid="{45B8CF4C-0114-4993-9217-D1CFB8A0CC51}" name="Uptrend" dataDxfId="8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54D60C23-64C9-4E1E-AD87-BD95AE53FAD2}" name="Relative Strength Sector Index" dataDxfId="7"/>
    <tableColumn id="40" xr3:uid="{67923798-C8CA-455C-9804-A867E0C4350B}" name="Relative Strength Sector Index - Zone"/>
    <tableColumn id="39" xr3:uid="{5838A24E-ABCA-4060-A0EC-BDC72ABF48C7}" name="Rate of Change"/>
    <tableColumn id="38" xr3:uid="{765520E7-CAD4-4C8E-8F36-8C7EEE48429E}" name="Rate of Change - Zone"/>
    <tableColumn id="17" xr3:uid="{27DFA82C-E533-40B9-96EA-D80B0FDB0056}" name="Sharpe Ratio"/>
    <tableColumn id="43" xr3:uid="{7F7F2DAA-146A-4743-9B62-8968CDEC8185}" name="Sharpe Ratio Z-Score" dataDxfId="6">
      <calculatedColumnFormula>(Table2[[#This Row],[Sharpe Ratio]]-AVERAGE(Table2[Sharpe Ratio]))/_xlfn.STDEV.P(Table2[Sharpe Ratio])</calculatedColumnFormula>
    </tableColumn>
    <tableColumn id="44" xr3:uid="{4749C0E9-28B1-4283-8576-B9C2B90075CB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5C7C8787-F1EE-4E3A-A591-08E202F3E282}" name="Rank 1Y" dataDxfId="4">
      <calculatedColumnFormula>_xlfn.RANK.AVG(Table2[[#This Row],[1Y Return vs Nifty Z-Score]],Table2[1Y Return vs Nifty Z-Score])</calculatedColumnFormula>
    </tableColumn>
    <tableColumn id="46" xr3:uid="{C3E326DA-0848-4F1F-B649-790708470BBA}" name="Rank 6M" dataDxfId="3">
      <calculatedColumnFormula>_xlfn.RANK.AVG(Table2[[#This Row],[6M Return vs Nifty Z-Score]],Table2[6M Return vs Nifty Z-Score])</calculatedColumnFormula>
    </tableColumn>
    <tableColumn id="47" xr3:uid="{5A835AEF-13ED-4948-8725-F56CCA54486D}" name="Rank Sharpe" dataDxfId="2">
      <calculatedColumnFormula>_xlfn.RANK.AVG(Table2[[#This Row],[Sharpe Ratio Z-Score]],Table2[Sharpe Ratio Z-Score])</calculatedColumnFormula>
    </tableColumn>
    <tableColumn id="48" xr3:uid="{82891BB6-BA1E-4C22-9175-51125B21B7F7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6DC0F2-7DB8-486D-AE4A-971A01B4B043}" name="Table1" displayName="Table1" ref="A1:Q1480" totalsRowShown="0">
  <autoFilter ref="A1:Q1480" xr:uid="{F36DC0F2-7DB8-486D-AE4A-971A01B4B043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ED66A5A2-D3BF-450C-90F7-3369643F8136}" name="Name"/>
    <tableColumn id="2" xr3:uid="{A174DFDF-6DD7-4A9E-9393-01A2122576CF}" name="Ticker"/>
    <tableColumn id="17" xr3:uid="{692628A1-6DC8-4519-BDDB-1717F3797056}" name="Industry" dataDxfId="0"/>
    <tableColumn id="3" xr3:uid="{ABA4F411-B397-4D8B-A8B1-D20AD411C4EE}" name="Sub-Sector"/>
    <tableColumn id="4" xr3:uid="{4CF1DDB0-1856-4262-B610-E38823BCE35E}" name="Market Cap"/>
    <tableColumn id="5" xr3:uid="{E337E2D4-65AE-46C9-AFFA-E945C974D7C8}" name="Close Price"/>
    <tableColumn id="6" xr3:uid="{89B04C18-77E2-451D-930F-E9E41E84905D}" name="1Y Return vs Nifty"/>
    <tableColumn id="7" xr3:uid="{0FC44827-A5C4-4E3E-99CE-389938B14D7D}" name="1M Return vs Nifty"/>
    <tableColumn id="8" xr3:uid="{C60BC0B0-92FD-4E9D-83F0-2096A28DF4E1}" name="6M Return vs Nifty"/>
    <tableColumn id="9" xr3:uid="{663616C5-C9DD-443A-A7F7-FD8E8EB60246}" name="1W Return vs Nifty"/>
    <tableColumn id="10" xr3:uid="{960BA037-3CB3-47B3-A22C-79E6C162A8D3}" name="50D EMA"/>
    <tableColumn id="11" xr3:uid="{3498AE22-40F4-4611-8FDB-16C58BA834AB}" name="200D EMA"/>
    <tableColumn id="12" xr3:uid="{9AE749FF-DE3C-4212-B3CD-2B4BF1BE794C}" name="RSI Exponential â€“ 14D"/>
    <tableColumn id="13" xr3:uid="{0A910F78-77BE-49CE-89C0-89B8345D2C96}" name="Relative Volume"/>
    <tableColumn id="14" xr3:uid="{E4C47E50-2EC9-47A2-9768-9437856D3744}" name="% Away From 52W High"/>
    <tableColumn id="15" xr3:uid="{F5F808F6-16CB-47EA-AEFB-D82938917840}" name="% Away From 52W Low"/>
    <tableColumn id="16" xr3:uid="{DFEA4BBC-A462-4B72-B9B1-0B740C905384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50C9A-FB3F-4399-BE95-751F4AB26A82}">
  <dimension ref="A1:Z126"/>
  <sheetViews>
    <sheetView tabSelected="1" topLeftCell="P1" workbookViewId="0">
      <selection activeCell="U2" sqref="U2"/>
    </sheetView>
  </sheetViews>
  <sheetFormatPr defaultRowHeight="14.4" x14ac:dyDescent="0.3"/>
  <cols>
    <col min="1" max="1" width="37.109375" bestFit="1" customWidth="1"/>
    <col min="2" max="2" width="8.33203125" bestFit="1" customWidth="1"/>
    <col min="3" max="3" width="10.44140625" bestFit="1" customWidth="1"/>
    <col min="4" max="4" width="21.77734375" bestFit="1" customWidth="1"/>
    <col min="5" max="5" width="21.6640625" bestFit="1" customWidth="1"/>
    <col min="6" max="6" width="19.44140625" bestFit="1" customWidth="1"/>
    <col min="7" max="7" width="18.5546875" bestFit="1" customWidth="1"/>
    <col min="8" max="8" width="8" bestFit="1" customWidth="1"/>
    <col min="9" max="9" width="17.6640625" bestFit="1" customWidth="1"/>
    <col min="10" max="10" width="22.44140625" bestFit="1" customWidth="1"/>
    <col min="11" max="11" width="23" bestFit="1" customWidth="1"/>
    <col min="12" max="12" width="31.77734375" bestFit="1" customWidth="1"/>
    <col min="13" max="13" width="32.21875" bestFit="1" customWidth="1"/>
    <col min="14" max="14" width="32.44140625" bestFit="1" customWidth="1"/>
    <col min="15" max="15" width="32.88671875" bestFit="1" customWidth="1"/>
    <col min="16" max="16" width="23.77734375" bestFit="1" customWidth="1"/>
    <col min="17" max="17" width="23.33203125" bestFit="1" customWidth="1"/>
    <col min="18" max="18" width="23.5546875" bestFit="1" customWidth="1"/>
    <col min="19" max="19" width="22.21875" bestFit="1" customWidth="1"/>
    <col min="20" max="20" width="23.33203125" bestFit="1" customWidth="1"/>
    <col min="21" max="21" width="22.21875" bestFit="1" customWidth="1"/>
    <col min="22" max="22" width="14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3193</v>
      </c>
      <c r="C1" s="1" t="s">
        <v>3179</v>
      </c>
      <c r="D1" s="1" t="s">
        <v>3194</v>
      </c>
      <c r="E1" s="1" t="s">
        <v>3195</v>
      </c>
      <c r="F1" s="1" t="s">
        <v>7</v>
      </c>
      <c r="G1" s="1" t="s">
        <v>5</v>
      </c>
      <c r="H1" s="1" t="s">
        <v>3196</v>
      </c>
      <c r="I1" s="1" t="s">
        <v>12</v>
      </c>
      <c r="J1" s="1" t="s">
        <v>3173</v>
      </c>
      <c r="K1" s="1" t="s">
        <v>3174</v>
      </c>
      <c r="L1" s="1" t="s">
        <v>3175</v>
      </c>
      <c r="M1" s="1" t="s">
        <v>3176</v>
      </c>
      <c r="N1" s="1" t="s">
        <v>3177</v>
      </c>
      <c r="O1" s="1" t="s">
        <v>3178</v>
      </c>
      <c r="P1" s="1" t="s">
        <v>13</v>
      </c>
      <c r="Q1" s="1" t="s">
        <v>14</v>
      </c>
      <c r="R1" s="1" t="s">
        <v>3197</v>
      </c>
      <c r="S1" s="1" t="s">
        <v>3165</v>
      </c>
      <c r="T1" s="1" t="s">
        <v>3166</v>
      </c>
      <c r="U1" s="1" t="s">
        <v>3183</v>
      </c>
      <c r="V1" s="1" t="s">
        <v>15</v>
      </c>
      <c r="W1" t="s">
        <v>3188</v>
      </c>
      <c r="X1" t="s">
        <v>3198</v>
      </c>
      <c r="Y1" t="s">
        <v>3199</v>
      </c>
      <c r="Z1" t="s">
        <v>3200</v>
      </c>
    </row>
    <row r="2" spans="1:26" x14ac:dyDescent="0.3">
      <c r="A2" t="s">
        <v>656</v>
      </c>
      <c r="B2">
        <f>COUNTIFS(Table2[Sub-Sector],Table3[[#This Row],[Sub-Sector]])</f>
        <v>1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0</v>
      </c>
      <c r="E2" s="1">
        <f>COUNTIFS(Table2[Sub-Sector],Table3[[#This Row],[Sub-Sector]],Table2[1M Return vs Nifty],"&gt;=5")/Table3[[#This Row],[Count]]</f>
        <v>1</v>
      </c>
      <c r="F2" s="1">
        <f>COUNTIFS(Table2[Sub-Sector],Table3[[#This Row],[Sub-Sector]],Table2[6M Return vs Nifty],"&gt;=10")/Table3[[#This Row],[Count]]</f>
        <v>1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0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0</v>
      </c>
      <c r="K2" s="1">
        <f>COUNTIFS(Table2[Sub-Sector],Table3[[#This Row],[Sub-Sector]],Table2[% Away From Day High],"&lt;=0.05")/Table3[[#This Row],[Count]]</f>
        <v>1</v>
      </c>
      <c r="L2" s="1">
        <f>COUNTIFS(Table2[Sub-Sector],Table3[[#This Row],[Sub-Sector]],Table2[% Away From Current Week Low],"&gt;=0.05")/Table3[[#This Row],[Count]]</f>
        <v>0</v>
      </c>
      <c r="M2" s="1">
        <f>COUNTIFS(Table2[Sub-Sector],Table3[[#This Row],[Sub-Sector]],Table2[% Away From Current Week High],"&lt;=0.05")/Table3[[#This Row],[Count]]</f>
        <v>1</v>
      </c>
      <c r="N2" s="1">
        <f>COUNTIFS(Table2[Sub-Sector],Table3[[#This Row],[Sub-Sector]],Table2[% Away From Current Month Low],"&gt;=0.05")/Table3[[#This Row],[Count]]</f>
        <v>0</v>
      </c>
      <c r="O2" s="1">
        <f>COUNTIFS(Table2[Sub-Sector],Table3[[#This Row],[Sub-Sector]],Table2[% Away From Current Month High],"&lt;=0.05")/Table3[[#This Row],[Count]]</f>
        <v>0</v>
      </c>
      <c r="P2" s="1">
        <f>COUNTIFS(Table2[Sub-Sector],Table3[[#This Row],[Sub-Sector]],Table2[% Away From 52W High],"&lt;=10")/Table3[[#This Row],[Count]]</f>
        <v>0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1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1</v>
      </c>
      <c r="V2" s="1">
        <f>COUNTIFS(Table2[Sub-Sector],Table3[[#This Row],[Sub-Sector]],Table2[Sharpe Ratio],"&gt;=0.10")/Table3[[#This Row],[Count]]</f>
        <v>1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129.5</v>
      </c>
      <c r="X2">
        <f>_xlfn.RANK.AVG(Table3[[#This Row],[Score]],Table3[Score],1)</f>
        <v>3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39.5</v>
      </c>
      <c r="Z2">
        <f>_xlfn.RANK.AVG(Table3[[#This Row],[Score 2 ]],Table3[[Score 2 ]],1)</f>
        <v>1</v>
      </c>
    </row>
    <row r="3" spans="1:26" x14ac:dyDescent="0.3">
      <c r="A3" t="s">
        <v>719</v>
      </c>
      <c r="B3">
        <f>COUNTIFS(Table2[Sub-Sector],Table3[[#This Row],[Sub-Sector]])</f>
        <v>3</v>
      </c>
      <c r="C3" s="1">
        <f>COUNTIFS(Table2[Sub-Sector],Table3[[#This Row],[Sub-Sector]],Table2[Uptrend],"Uptrend")/Table3[[#This Row],[Count]]</f>
        <v>1</v>
      </c>
      <c r="D3" s="1">
        <f>COUNTIFS(Table2[Sub-Sector],Table3[[#This Row],[Sub-Sector]],Table2[1W Return vs Nifty],"&gt;=5")/Table3[[#This Row],[Count]]</f>
        <v>0.66666666666666663</v>
      </c>
      <c r="E3" s="1">
        <f>COUNTIFS(Table2[Sub-Sector],Table3[[#This Row],[Sub-Sector]],Table2[1M Return vs Nifty],"&gt;=5")/Table3[[#This Row],[Count]]</f>
        <v>1</v>
      </c>
      <c r="F3" s="1">
        <f>COUNTIFS(Table2[Sub-Sector],Table3[[#This Row],[Sub-Sector]],Table2[6M Return vs Nifty],"&gt;=10")/Table3[[#This Row],[Count]]</f>
        <v>1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1</v>
      </c>
      <c r="I3" s="1">
        <f>COUNTIFS(Table2[Sub-Sector],Table3[[#This Row],[Sub-Sector]],Table2[Relative Volume],"&gt;=1")/Table3[[#This Row],[Count]]</f>
        <v>0.66666666666666663</v>
      </c>
      <c r="J3" s="1">
        <f>COUNTIFS(Table2[Sub-Sector],Table3[[#This Row],[Sub-Sector]],Table2[% Away From Day Low],"&gt;=0.05")/Table3[[#This Row],[Count]]</f>
        <v>0.33333333333333331</v>
      </c>
      <c r="K3" s="1">
        <f>COUNTIFS(Table2[Sub-Sector],Table3[[#This Row],[Sub-Sector]],Table2[% Away From Day High],"&lt;=0.05")/Table3[[#This Row],[Count]]</f>
        <v>1</v>
      </c>
      <c r="L3" s="1">
        <f>COUNTIFS(Table2[Sub-Sector],Table3[[#This Row],[Sub-Sector]],Table2[% Away From Current Week Low],"&gt;=0.05")/Table3[[#This Row],[Count]]</f>
        <v>0.33333333333333331</v>
      </c>
      <c r="M3" s="1">
        <f>COUNTIFS(Table2[Sub-Sector],Table3[[#This Row],[Sub-Sector]],Table2[% Away From Current Week High],"&lt;=0.05")/Table3[[#This Row],[Count]]</f>
        <v>1</v>
      </c>
      <c r="N3" s="1">
        <f>COUNTIFS(Table2[Sub-Sector],Table3[[#This Row],[Sub-Sector]],Table2[% Away From Current Month Low],"&gt;=0.05")/Table3[[#This Row],[Count]]</f>
        <v>1</v>
      </c>
      <c r="O3" s="1">
        <f>COUNTIFS(Table2[Sub-Sector],Table3[[#This Row],[Sub-Sector]],Table2[% Away From Current Month High],"&lt;=0.05")/Table3[[#This Row],[Count]]</f>
        <v>0.66666666666666663</v>
      </c>
      <c r="P3" s="1">
        <f>COUNTIFS(Table2[Sub-Sector],Table3[[#This Row],[Sub-Sector]],Table2[% Away From 52W High],"&lt;=10")/Table3[[#This Row],[Count]]</f>
        <v>0.66666666666666663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1</v>
      </c>
      <c r="S3" s="1">
        <f>COUNTIFS(Table2[Sub-Sector],Table3[[#This Row],[Sub-Sector]],Table2[% Price above 50 EMA],"&gt;=0")/Table3[[#This Row],[Count]]</f>
        <v>1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1</v>
      </c>
      <c r="V3" s="1">
        <f>COUNTIFS(Table2[Sub-Sector],Table3[[#This Row],[Sub-Sector]],Table2[Sharpe Ratio],"&gt;=0.10")/Table3[[#This Row],[Count]]</f>
        <v>0.33333333333333331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61.5</v>
      </c>
      <c r="X3">
        <f>_xlfn.RANK.AVG(Table3[[#This Row],[Score]],Table3[Score],1)</f>
        <v>1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47.5</v>
      </c>
      <c r="Z3">
        <f>_xlfn.RANK.AVG(Table3[[#This Row],[Score 2 ]],Table3[[Score 2 ]],1)</f>
        <v>2</v>
      </c>
    </row>
    <row r="4" spans="1:26" x14ac:dyDescent="0.3">
      <c r="A4" t="s">
        <v>941</v>
      </c>
      <c r="B4">
        <f>COUNTIFS(Table2[Sub-Sector],Table3[[#This Row],[Sub-Sector]])</f>
        <v>2</v>
      </c>
      <c r="C4" s="1">
        <f>COUNTIFS(Table2[Sub-Sector],Table3[[#This Row],[Sub-Sector]],Table2[Uptrend],"Uptrend")/Table3[[#This Row],[Count]]</f>
        <v>0</v>
      </c>
      <c r="D4" s="1">
        <f>COUNTIFS(Table2[Sub-Sector],Table3[[#This Row],[Sub-Sector]],Table2[1W Return vs Nifty],"&gt;=5")/Table3[[#This Row],[Count]]</f>
        <v>0</v>
      </c>
      <c r="E4" s="1">
        <f>COUNTIFS(Table2[Sub-Sector],Table3[[#This Row],[Sub-Sector]],Table2[1M Return vs Nifty],"&gt;=5")/Table3[[#This Row],[Count]]</f>
        <v>0.5</v>
      </c>
      <c r="F4" s="1">
        <f>COUNTIFS(Table2[Sub-Sector],Table3[[#This Row],[Sub-Sector]],Table2[6M Return vs Nifty],"&gt;=10")/Table3[[#This Row],[Count]]</f>
        <v>0.5</v>
      </c>
      <c r="G4" s="1">
        <f>COUNTIFS(Table2[Sub-Sector],Table3[[#This Row],[Sub-Sector]],Table2[1Y Return vs Nifty],"&gt;=10")/Table3[[#This Row],[Count]]</f>
        <v>1</v>
      </c>
      <c r="H4" s="1">
        <f>COUNTIFS(Table2[Sub-Sector],Table3[[#This Row],[Sub-Sector]],Table2[RSI Exponential â€“ 14D],"&gt;=50")/Table3[[#This Row],[Count]]</f>
        <v>1</v>
      </c>
      <c r="I4" s="1">
        <f>COUNTIFS(Table2[Sub-Sector],Table3[[#This Row],[Sub-Sector]],Table2[Relative Volume],"&gt;=1")/Table3[[#This Row],[Count]]</f>
        <v>0.5</v>
      </c>
      <c r="J4" s="1">
        <f>COUNTIFS(Table2[Sub-Sector],Table3[[#This Row],[Sub-Sector]],Table2[% Away From Day Low],"&gt;=0.05")/Table3[[#This Row],[Count]]</f>
        <v>0</v>
      </c>
      <c r="K4" s="1">
        <f>COUNTIFS(Table2[Sub-Sector],Table3[[#This Row],[Sub-Sector]],Table2[% Away From Day High],"&lt;=0.05")/Table3[[#This Row],[Count]]</f>
        <v>1</v>
      </c>
      <c r="L4" s="1">
        <f>COUNTIFS(Table2[Sub-Sector],Table3[[#This Row],[Sub-Sector]],Table2[% Away From Current Week Low],"&gt;=0.05")/Table3[[#This Row],[Count]]</f>
        <v>0</v>
      </c>
      <c r="M4" s="1">
        <f>COUNTIFS(Table2[Sub-Sector],Table3[[#This Row],[Sub-Sector]],Table2[% Away From Current Week High],"&lt;=0.05")/Table3[[#This Row],[Count]]</f>
        <v>1</v>
      </c>
      <c r="N4" s="1">
        <f>COUNTIFS(Table2[Sub-Sector],Table3[[#This Row],[Sub-Sector]],Table2[% Away From Current Month Low],"&gt;=0.05")/Table3[[#This Row],[Count]]</f>
        <v>0.5</v>
      </c>
      <c r="O4" s="1">
        <f>COUNTIFS(Table2[Sub-Sector],Table3[[#This Row],[Sub-Sector]],Table2[% Away From Current Month High],"&lt;=0.05")/Table3[[#This Row],[Count]]</f>
        <v>1</v>
      </c>
      <c r="P4" s="1">
        <f>COUNTIFS(Table2[Sub-Sector],Table3[[#This Row],[Sub-Sector]],Table2[% Away From 52W High],"&lt;=10")/Table3[[#This Row],[Count]]</f>
        <v>0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1</v>
      </c>
      <c r="S4" s="1">
        <f>COUNTIFS(Table2[Sub-Sector],Table3[[#This Row],[Sub-Sector]],Table2[% Price above 50 EMA],"&gt;=0")/Table3[[#This Row],[Count]]</f>
        <v>1</v>
      </c>
      <c r="T4" s="1">
        <f>COUNTIFS(Table2[Sub-Sector],Table3[[#This Row],[Sub-Sector]],Table2[% Price above 200 EMA],"&gt;=0")/Table3[[#This Row],[Count]]</f>
        <v>1</v>
      </c>
      <c r="U4" s="1">
        <f>COUNTIFS(Table2[Sub-Sector],Table3[[#This Row],[Sub-Sector]],Table2[Rate of Change - Zone],"Positive")/Table3[[#This Row],[Count]]</f>
        <v>1</v>
      </c>
      <c r="V4" s="1">
        <f>COUNTIFS(Table2[Sub-Sector],Table3[[#This Row],[Sub-Sector]],Table2[Sharpe Ratio],"&gt;=0.10")/Table3[[#This Row],[Count]]</f>
        <v>0.5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281</v>
      </c>
      <c r="X4">
        <f>_xlfn.RANK.AVG(Table3[[#This Row],[Score]],Table3[Score],1)</f>
        <v>20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86</v>
      </c>
      <c r="Z4">
        <f>_xlfn.RANK.AVG(Table3[[#This Row],[Score 2 ]],Table3[[Score 2 ]],1)</f>
        <v>3</v>
      </c>
    </row>
    <row r="5" spans="1:26" x14ac:dyDescent="0.3">
      <c r="A5" t="s">
        <v>128</v>
      </c>
      <c r="B5">
        <f>COUNTIFS(Table2[Sub-Sector],Table3[[#This Row],[Sub-Sector]])</f>
        <v>6</v>
      </c>
      <c r="C5" s="1">
        <f>COUNTIFS(Table2[Sub-Sector],Table3[[#This Row],[Sub-Sector]],Table2[Uptrend],"Uptrend")/Table3[[#This Row],[Count]]</f>
        <v>0.66666666666666663</v>
      </c>
      <c r="D5" s="1">
        <f>COUNTIFS(Table2[Sub-Sector],Table3[[#This Row],[Sub-Sector]],Table2[1W Return vs Nifty],"&gt;=5")/Table3[[#This Row],[Count]]</f>
        <v>0.5</v>
      </c>
      <c r="E5" s="1">
        <f>COUNTIFS(Table2[Sub-Sector],Table3[[#This Row],[Sub-Sector]],Table2[1M Return vs Nifty],"&gt;=5")/Table3[[#This Row],[Count]]</f>
        <v>0.66666666666666663</v>
      </c>
      <c r="F5" s="1">
        <f>COUNTIFS(Table2[Sub-Sector],Table3[[#This Row],[Sub-Sector]],Table2[6M Return vs Nifty],"&gt;=10")/Table3[[#This Row],[Count]]</f>
        <v>0.83333333333333337</v>
      </c>
      <c r="G5" s="1">
        <f>COUNTIFS(Table2[Sub-Sector],Table3[[#This Row],[Sub-Sector]],Table2[1Y Return vs Nifty],"&gt;=10")/Table3[[#This Row],[Count]]</f>
        <v>0.66666666666666663</v>
      </c>
      <c r="H5" s="1">
        <f>COUNTIFS(Table2[Sub-Sector],Table3[[#This Row],[Sub-Sector]],Table2[RSI Exponential â€“ 14D],"&gt;=50")/Table3[[#This Row],[Count]]</f>
        <v>0.66666666666666663</v>
      </c>
      <c r="I5" s="1">
        <f>COUNTIFS(Table2[Sub-Sector],Table3[[#This Row],[Sub-Sector]],Table2[Relative Volume],"&gt;=1")/Table3[[#This Row],[Count]]</f>
        <v>0.66666666666666663</v>
      </c>
      <c r="J5" s="1">
        <f>COUNTIFS(Table2[Sub-Sector],Table3[[#This Row],[Sub-Sector]],Table2[% Away From Day Low],"&gt;=0.05")/Table3[[#This Row],[Count]]</f>
        <v>0</v>
      </c>
      <c r="K5" s="1">
        <f>COUNTIFS(Table2[Sub-Sector],Table3[[#This Row],[Sub-Sector]],Table2[% Away From Day High],"&lt;=0.05")/Table3[[#This Row],[Count]]</f>
        <v>0.83333333333333337</v>
      </c>
      <c r="L5" s="1">
        <f>COUNTIFS(Table2[Sub-Sector],Table3[[#This Row],[Sub-Sector]],Table2[% Away From Current Week Low],"&gt;=0.05")/Table3[[#This Row],[Count]]</f>
        <v>0</v>
      </c>
      <c r="M5" s="1">
        <f>COUNTIFS(Table2[Sub-Sector],Table3[[#This Row],[Sub-Sector]],Table2[% Away From Current Week High],"&lt;=0.05")/Table3[[#This Row],[Count]]</f>
        <v>0.83333333333333337</v>
      </c>
      <c r="N5" s="1">
        <f>COUNTIFS(Table2[Sub-Sector],Table3[[#This Row],[Sub-Sector]],Table2[% Away From Current Month Low],"&gt;=0.05")/Table3[[#This Row],[Count]]</f>
        <v>0.66666666666666663</v>
      </c>
      <c r="O5" s="1">
        <f>COUNTIFS(Table2[Sub-Sector],Table3[[#This Row],[Sub-Sector]],Table2[% Away From Current Month High],"&lt;=0.05")/Table3[[#This Row],[Count]]</f>
        <v>0.16666666666666666</v>
      </c>
      <c r="P5" s="1">
        <f>COUNTIFS(Table2[Sub-Sector],Table3[[#This Row],[Sub-Sector]],Table2[% Away From 52W High],"&lt;=10")/Table3[[#This Row],[Count]]</f>
        <v>0.33333333333333331</v>
      </c>
      <c r="Q5" s="1">
        <f>COUNTIFS(Table2[Sub-Sector],Table3[[#This Row],[Sub-Sector]],Table2[% Away From 52W Low],"&gt;=10")/Table3[[#This Row],[Count]]</f>
        <v>1</v>
      </c>
      <c r="R5" s="1">
        <f>COUNTIFS(Table2[Sub-Sector],Table3[[#This Row],[Sub-Sector]],Table2[% Price above 20 EMA],"&gt;=0")/Table3[[#This Row],[Count]]</f>
        <v>0.66666666666666663</v>
      </c>
      <c r="S5" s="1">
        <f>COUNTIFS(Table2[Sub-Sector],Table3[[#This Row],[Sub-Sector]],Table2[% Price above 50 EMA],"&gt;=0")/Table3[[#This Row],[Count]]</f>
        <v>0.83333333333333337</v>
      </c>
      <c r="T5" s="1">
        <f>COUNTIFS(Table2[Sub-Sector],Table3[[#This Row],[Sub-Sector]],Table2[% Price above 200 EMA],"&gt;=0")/Table3[[#This Row],[Count]]</f>
        <v>0.83333333333333337</v>
      </c>
      <c r="U5" s="1">
        <f>COUNTIFS(Table2[Sub-Sector],Table3[[#This Row],[Sub-Sector]],Table2[Rate of Change - Zone],"Positive")/Table3[[#This Row],[Count]]</f>
        <v>0.83333333333333337</v>
      </c>
      <c r="V5" s="1">
        <f>COUNTIFS(Table2[Sub-Sector],Table3[[#This Row],[Sub-Sector]],Table2[Sharpe Ratio],"&gt;=0.10")/Table3[[#This Row],[Count]]</f>
        <v>0.5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127.5</v>
      </c>
      <c r="X5">
        <f>_xlfn.RANK.AVG(Table3[[#This Row],[Score]],Table3[Score],1)</f>
        <v>2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94</v>
      </c>
      <c r="Z5">
        <f>_xlfn.RANK.AVG(Table3[[#This Row],[Score 2 ]],Table3[[Score 2 ]],1)</f>
        <v>4</v>
      </c>
    </row>
    <row r="6" spans="1:26" x14ac:dyDescent="0.3">
      <c r="A6" t="s">
        <v>211</v>
      </c>
      <c r="B6">
        <f>COUNTIFS(Table2[Sub-Sector],Table3[[#This Row],[Sub-Sector]])</f>
        <v>8</v>
      </c>
      <c r="C6" s="1">
        <f>COUNTIFS(Table2[Sub-Sector],Table3[[#This Row],[Sub-Sector]],Table2[Uptrend],"Uptrend")/Table3[[#This Row],[Count]]</f>
        <v>1</v>
      </c>
      <c r="D6" s="1">
        <f>COUNTIFS(Table2[Sub-Sector],Table3[[#This Row],[Sub-Sector]],Table2[1W Return vs Nifty],"&gt;=5")/Table3[[#This Row],[Count]]</f>
        <v>0</v>
      </c>
      <c r="E6" s="1">
        <f>COUNTIFS(Table2[Sub-Sector],Table3[[#This Row],[Sub-Sector]],Table2[1M Return vs Nifty],"&gt;=5")/Table3[[#This Row],[Count]]</f>
        <v>0.5</v>
      </c>
      <c r="F6" s="1">
        <f>COUNTIFS(Table2[Sub-Sector],Table3[[#This Row],[Sub-Sector]],Table2[6M Return vs Nifty],"&gt;=10")/Table3[[#This Row],[Count]]</f>
        <v>0.75</v>
      </c>
      <c r="G6" s="1">
        <f>COUNTIFS(Table2[Sub-Sector],Table3[[#This Row],[Sub-Sector]],Table2[1Y Return vs Nifty],"&gt;=10")/Table3[[#This Row],[Count]]</f>
        <v>1</v>
      </c>
      <c r="H6" s="1">
        <f>COUNTIFS(Table2[Sub-Sector],Table3[[#This Row],[Sub-Sector]],Table2[RSI Exponential â€“ 14D],"&gt;=50")/Table3[[#This Row],[Count]]</f>
        <v>0.75</v>
      </c>
      <c r="I6" s="1">
        <f>COUNTIFS(Table2[Sub-Sector],Table3[[#This Row],[Sub-Sector]],Table2[Relative Volume],"&gt;=1")/Table3[[#This Row],[Count]]</f>
        <v>0.25</v>
      </c>
      <c r="J6" s="1">
        <f>COUNTIFS(Table2[Sub-Sector],Table3[[#This Row],[Sub-Sector]],Table2[% Away From Day Low],"&gt;=0.05")/Table3[[#This Row],[Count]]</f>
        <v>0</v>
      </c>
      <c r="K6" s="1">
        <f>COUNTIFS(Table2[Sub-Sector],Table3[[#This Row],[Sub-Sector]],Table2[% Away From Day High],"&lt;=0.05")/Table3[[#This Row],[Count]]</f>
        <v>1</v>
      </c>
      <c r="L6" s="1">
        <f>COUNTIFS(Table2[Sub-Sector],Table3[[#This Row],[Sub-Sector]],Table2[% Away From Current Week Low],"&gt;=0.05")/Table3[[#This Row],[Count]]</f>
        <v>0</v>
      </c>
      <c r="M6" s="1">
        <f>COUNTIFS(Table2[Sub-Sector],Table3[[#This Row],[Sub-Sector]],Table2[% Away From Current Week High],"&lt;=0.05")/Table3[[#This Row],[Count]]</f>
        <v>1</v>
      </c>
      <c r="N6" s="1">
        <f>COUNTIFS(Table2[Sub-Sector],Table3[[#This Row],[Sub-Sector]],Table2[% Away From Current Month Low],"&gt;=0.05")/Table3[[#This Row],[Count]]</f>
        <v>0.25</v>
      </c>
      <c r="O6" s="1">
        <f>COUNTIFS(Table2[Sub-Sector],Table3[[#This Row],[Sub-Sector]],Table2[% Away From Current Month High],"&lt;=0.05")/Table3[[#This Row],[Count]]</f>
        <v>0.375</v>
      </c>
      <c r="P6" s="1">
        <f>COUNTIFS(Table2[Sub-Sector],Table3[[#This Row],[Sub-Sector]],Table2[% Away From 52W High],"&lt;=10")/Table3[[#This Row],[Count]]</f>
        <v>0.625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0.75</v>
      </c>
      <c r="S6" s="1">
        <f>COUNTIFS(Table2[Sub-Sector],Table3[[#This Row],[Sub-Sector]],Table2[% Price above 50 EMA],"&gt;=0")/Table3[[#This Row],[Count]]</f>
        <v>0.875</v>
      </c>
      <c r="T6" s="1">
        <f>COUNTIFS(Table2[Sub-Sector],Table3[[#This Row],[Sub-Sector]],Table2[% Price above 200 EMA],"&gt;=0")/Table3[[#This Row],[Count]]</f>
        <v>1</v>
      </c>
      <c r="U6" s="1">
        <f>COUNTIFS(Table2[Sub-Sector],Table3[[#This Row],[Sub-Sector]],Table2[Rate of Change - Zone],"Positive")/Table3[[#This Row],[Count]]</f>
        <v>0.875</v>
      </c>
      <c r="V6" s="1">
        <f>COUNTIFS(Table2[Sub-Sector],Table3[[#This Row],[Sub-Sector]],Table2[Sharpe Ratio],"&gt;=0.10")/Table3[[#This Row],[Count]]</f>
        <v>0.375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212.5</v>
      </c>
      <c r="X6">
        <f>_xlfn.RANK.AVG(Table3[[#This Row],[Score]],Table3[Score],1)</f>
        <v>6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108.5</v>
      </c>
      <c r="Z6">
        <f>_xlfn.RANK.AVG(Table3[[#This Row],[Score 2 ]],Table3[[Score 2 ]],1)</f>
        <v>5</v>
      </c>
    </row>
    <row r="7" spans="1:26" x14ac:dyDescent="0.3">
      <c r="A7" t="s">
        <v>1520</v>
      </c>
      <c r="B7">
        <f>COUNTIFS(Table2[Sub-Sector],Table3[[#This Row],[Sub-Sector]])</f>
        <v>2</v>
      </c>
      <c r="C7" s="1">
        <f>COUNTIFS(Table2[Sub-Sector],Table3[[#This Row],[Sub-Sector]],Table2[Uptrend],"Uptrend")/Table3[[#This Row],[Count]]</f>
        <v>0.5</v>
      </c>
      <c r="D7" s="1">
        <f>COUNTIFS(Table2[Sub-Sector],Table3[[#This Row],[Sub-Sector]],Table2[1W Return vs Nifty],"&gt;=5")/Table3[[#This Row],[Count]]</f>
        <v>0</v>
      </c>
      <c r="E7" s="1">
        <f>COUNTIFS(Table2[Sub-Sector],Table3[[#This Row],[Sub-Sector]],Table2[1M Return vs Nifty],"&gt;=5")/Table3[[#This Row],[Count]]</f>
        <v>0.5</v>
      </c>
      <c r="F7" s="1">
        <f>COUNTIFS(Table2[Sub-Sector],Table3[[#This Row],[Sub-Sector]],Table2[6M Return vs Nifty],"&gt;=10")/Table3[[#This Row],[Count]]</f>
        <v>0.5</v>
      </c>
      <c r="G7" s="1">
        <f>COUNTIFS(Table2[Sub-Sector],Table3[[#This Row],[Sub-Sector]],Table2[1Y Return vs Nifty],"&gt;=10")/Table3[[#This Row],[Count]]</f>
        <v>0.5</v>
      </c>
      <c r="H7" s="1">
        <f>COUNTIFS(Table2[Sub-Sector],Table3[[#This Row],[Sub-Sector]],Table2[RSI Exponential â€“ 14D],"&gt;=50")/Table3[[#This Row],[Count]]</f>
        <v>1</v>
      </c>
      <c r="I7" s="1">
        <f>COUNTIFS(Table2[Sub-Sector],Table3[[#This Row],[Sub-Sector]],Table2[Relative Volume],"&gt;=1")/Table3[[#This Row],[Count]]</f>
        <v>1</v>
      </c>
      <c r="J7" s="1">
        <f>COUNTIFS(Table2[Sub-Sector],Table3[[#This Row],[Sub-Sector]],Table2[% Away From Day Low],"&gt;=0.05")/Table3[[#This Row],[Count]]</f>
        <v>0.5</v>
      </c>
      <c r="K7" s="1">
        <f>COUNTIFS(Table2[Sub-Sector],Table3[[#This Row],[Sub-Sector]],Table2[% Away From Day High],"&lt;=0.05")/Table3[[#This Row],[Count]]</f>
        <v>1</v>
      </c>
      <c r="L7" s="1">
        <f>COUNTIFS(Table2[Sub-Sector],Table3[[#This Row],[Sub-Sector]],Table2[% Away From Current Week Low],"&gt;=0.05")/Table3[[#This Row],[Count]]</f>
        <v>0.5</v>
      </c>
      <c r="M7" s="1">
        <f>COUNTIFS(Table2[Sub-Sector],Table3[[#This Row],[Sub-Sector]],Table2[% Away From Current Week High],"&lt;=0.05")/Table3[[#This Row],[Count]]</f>
        <v>1</v>
      </c>
      <c r="N7" s="1">
        <f>COUNTIFS(Table2[Sub-Sector],Table3[[#This Row],[Sub-Sector]],Table2[% Away From Current Month Low],"&gt;=0.05")/Table3[[#This Row],[Count]]</f>
        <v>1</v>
      </c>
      <c r="O7" s="1">
        <f>COUNTIFS(Table2[Sub-Sector],Table3[[#This Row],[Sub-Sector]],Table2[% Away From Current Month High],"&lt;=0.05")/Table3[[#This Row],[Count]]</f>
        <v>0.5</v>
      </c>
      <c r="P7" s="1">
        <f>COUNTIFS(Table2[Sub-Sector],Table3[[#This Row],[Sub-Sector]],Table2[% Away From 52W High],"&lt;=10")/Table3[[#This Row],[Count]]</f>
        <v>0.5</v>
      </c>
      <c r="Q7" s="1">
        <f>COUNTIFS(Table2[Sub-Sector],Table3[[#This Row],[Sub-Sector]],Table2[% Away From 52W Low],"&gt;=10")/Table3[[#This Row],[Count]]</f>
        <v>1</v>
      </c>
      <c r="R7" s="1">
        <f>COUNTIFS(Table2[Sub-Sector],Table3[[#This Row],[Sub-Sector]],Table2[% Price above 20 EMA],"&gt;=0")/Table3[[#This Row],[Count]]</f>
        <v>1</v>
      </c>
      <c r="S7" s="1">
        <f>COUNTIFS(Table2[Sub-Sector],Table3[[#This Row],[Sub-Sector]],Table2[% Price above 50 EMA],"&gt;=0")/Table3[[#This Row],[Count]]</f>
        <v>1</v>
      </c>
      <c r="T7" s="1">
        <f>COUNTIFS(Table2[Sub-Sector],Table3[[#This Row],[Sub-Sector]],Table2[% Price above 200 EMA],"&gt;=0")/Table3[[#This Row],[Count]]</f>
        <v>1</v>
      </c>
      <c r="U7" s="1">
        <f>COUNTIFS(Table2[Sub-Sector],Table3[[#This Row],[Sub-Sector]],Table2[Rate of Change - Zone],"Positive")/Table3[[#This Row],[Count]]</f>
        <v>1</v>
      </c>
      <c r="V7" s="1">
        <f>COUNTIFS(Table2[Sub-Sector],Table3[[#This Row],[Sub-Sector]],Table2[Sharpe Ratio],"&gt;=0.10")/Table3[[#This Row],[Count]]</f>
        <v>0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233</v>
      </c>
      <c r="X7">
        <f>_xlfn.RANK.AVG(Table3[[#This Row],[Score]],Table3[Score],1)</f>
        <v>12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112</v>
      </c>
      <c r="Z7">
        <f>_xlfn.RANK.AVG(Table3[[#This Row],[Score 2 ]],Table3[[Score 2 ]],1)</f>
        <v>6</v>
      </c>
    </row>
    <row r="8" spans="1:26" x14ac:dyDescent="0.3">
      <c r="A8" t="s">
        <v>378</v>
      </c>
      <c r="B8">
        <f>COUNTIFS(Table2[Sub-Sector],Table3[[#This Row],[Sub-Sector]])</f>
        <v>4</v>
      </c>
      <c r="C8" s="1">
        <f>COUNTIFS(Table2[Sub-Sector],Table3[[#This Row],[Sub-Sector]],Table2[Uptrend],"Uptrend")/Table3[[#This Row],[Count]]</f>
        <v>1</v>
      </c>
      <c r="D8" s="1">
        <f>COUNTIFS(Table2[Sub-Sector],Table3[[#This Row],[Sub-Sector]],Table2[1W Return vs Nifty],"&gt;=5")/Table3[[#This Row],[Count]]</f>
        <v>0.25</v>
      </c>
      <c r="E8" s="1">
        <f>COUNTIFS(Table2[Sub-Sector],Table3[[#This Row],[Sub-Sector]],Table2[1M Return vs Nifty],"&gt;=5")/Table3[[#This Row],[Count]]</f>
        <v>1</v>
      </c>
      <c r="F8" s="1">
        <f>COUNTIFS(Table2[Sub-Sector],Table3[[#This Row],[Sub-Sector]],Table2[6M Return vs Nifty],"&gt;=10")/Table3[[#This Row],[Count]]</f>
        <v>1</v>
      </c>
      <c r="G8" s="1">
        <f>COUNTIFS(Table2[Sub-Sector],Table3[[#This Row],[Sub-Sector]],Table2[1Y Return vs Nifty],"&gt;=10")/Table3[[#This Row],[Count]]</f>
        <v>0.75</v>
      </c>
      <c r="H8" s="1">
        <f>COUNTIFS(Table2[Sub-Sector],Table3[[#This Row],[Sub-Sector]],Table2[RSI Exponential â€“ 14D],"&gt;=50")/Table3[[#This Row],[Count]]</f>
        <v>0.75</v>
      </c>
      <c r="I8" s="1">
        <f>COUNTIFS(Table2[Sub-Sector],Table3[[#This Row],[Sub-Sector]],Table2[Relative Volume],"&gt;=1")/Table3[[#This Row],[Count]]</f>
        <v>0.25</v>
      </c>
      <c r="J8" s="1">
        <f>COUNTIFS(Table2[Sub-Sector],Table3[[#This Row],[Sub-Sector]],Table2[% Away From Day Low],"&gt;=0.05")/Table3[[#This Row],[Count]]</f>
        <v>0</v>
      </c>
      <c r="K8" s="1">
        <f>COUNTIFS(Table2[Sub-Sector],Table3[[#This Row],[Sub-Sector]],Table2[% Away From Day High],"&lt;=0.05")/Table3[[#This Row],[Count]]</f>
        <v>1</v>
      </c>
      <c r="L8" s="1">
        <f>COUNTIFS(Table2[Sub-Sector],Table3[[#This Row],[Sub-Sector]],Table2[% Away From Current Week Low],"&gt;=0.05")/Table3[[#This Row],[Count]]</f>
        <v>0</v>
      </c>
      <c r="M8" s="1">
        <f>COUNTIFS(Table2[Sub-Sector],Table3[[#This Row],[Sub-Sector]],Table2[% Away From Current Week High],"&lt;=0.05")/Table3[[#This Row],[Count]]</f>
        <v>1</v>
      </c>
      <c r="N8" s="1">
        <f>COUNTIFS(Table2[Sub-Sector],Table3[[#This Row],[Sub-Sector]],Table2[% Away From Current Month Low],"&gt;=0.05")/Table3[[#This Row],[Count]]</f>
        <v>0.25</v>
      </c>
      <c r="O8" s="1">
        <f>COUNTIFS(Table2[Sub-Sector],Table3[[#This Row],[Sub-Sector]],Table2[% Away From Current Month High],"&lt;=0.05")/Table3[[#This Row],[Count]]</f>
        <v>0.5</v>
      </c>
      <c r="P8" s="1">
        <f>COUNTIFS(Table2[Sub-Sector],Table3[[#This Row],[Sub-Sector]],Table2[% Away From 52W High],"&lt;=10")/Table3[[#This Row],[Count]]</f>
        <v>1</v>
      </c>
      <c r="Q8" s="1">
        <f>COUNTIFS(Table2[Sub-Sector],Table3[[#This Row],[Sub-Sector]],Table2[% Away From 52W Low],"&gt;=10")/Table3[[#This Row],[Count]]</f>
        <v>1</v>
      </c>
      <c r="R8" s="1">
        <f>COUNTIFS(Table2[Sub-Sector],Table3[[#This Row],[Sub-Sector]],Table2[% Price above 20 EMA],"&gt;=0")/Table3[[#This Row],[Count]]</f>
        <v>0.75</v>
      </c>
      <c r="S8" s="1">
        <f>COUNTIFS(Table2[Sub-Sector],Table3[[#This Row],[Sub-Sector]],Table2[% Price above 50 EMA],"&gt;=0")/Table3[[#This Row],[Count]]</f>
        <v>1</v>
      </c>
      <c r="T8" s="1">
        <f>COUNTIFS(Table2[Sub-Sector],Table3[[#This Row],[Sub-Sector]],Table2[% Price above 200 EMA],"&gt;=0")/Table3[[#This Row],[Count]]</f>
        <v>1</v>
      </c>
      <c r="U8" s="1">
        <f>COUNTIFS(Table2[Sub-Sector],Table3[[#This Row],[Sub-Sector]],Table2[Rate of Change - Zone],"Positive")/Table3[[#This Row],[Count]]</f>
        <v>0.75</v>
      </c>
      <c r="V8" s="1">
        <f>COUNTIFS(Table2[Sub-Sector],Table3[[#This Row],[Sub-Sector]],Table2[Sharpe Ratio],"&gt;=0.10")/Table3[[#This Row],[Count]]</f>
        <v>0.5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142.5</v>
      </c>
      <c r="X8">
        <f>_xlfn.RANK.AVG(Table3[[#This Row],[Score]],Table3[Score],1)</f>
        <v>4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121.5</v>
      </c>
      <c r="Z8">
        <f>_xlfn.RANK.AVG(Table3[[#This Row],[Score 2 ]],Table3[[Score 2 ]],1)</f>
        <v>7</v>
      </c>
    </row>
    <row r="9" spans="1:26" x14ac:dyDescent="0.3">
      <c r="A9" t="s">
        <v>786</v>
      </c>
      <c r="B9">
        <f>COUNTIFS(Table2[Sub-Sector],Table3[[#This Row],[Sub-Sector]])</f>
        <v>5</v>
      </c>
      <c r="C9" s="1">
        <f>COUNTIFS(Table2[Sub-Sector],Table3[[#This Row],[Sub-Sector]],Table2[Uptrend],"Uptrend")/Table3[[#This Row],[Count]]</f>
        <v>0.2</v>
      </c>
      <c r="D9" s="1">
        <f>COUNTIFS(Table2[Sub-Sector],Table3[[#This Row],[Sub-Sector]],Table2[1W Return vs Nifty],"&gt;=5")/Table3[[#This Row],[Count]]</f>
        <v>0</v>
      </c>
      <c r="E9" s="1">
        <f>COUNTIFS(Table2[Sub-Sector],Table3[[#This Row],[Sub-Sector]],Table2[1M Return vs Nifty],"&gt;=5")/Table3[[#This Row],[Count]]</f>
        <v>0.6</v>
      </c>
      <c r="F9" s="1">
        <f>COUNTIFS(Table2[Sub-Sector],Table3[[#This Row],[Sub-Sector]],Table2[6M Return vs Nifty],"&gt;=10")/Table3[[#This Row],[Count]]</f>
        <v>0.4</v>
      </c>
      <c r="G9" s="1">
        <f>COUNTIFS(Table2[Sub-Sector],Table3[[#This Row],[Sub-Sector]],Table2[1Y Return vs Nifty],"&gt;=10")/Table3[[#This Row],[Count]]</f>
        <v>1</v>
      </c>
      <c r="H9" s="1">
        <f>COUNTIFS(Table2[Sub-Sector],Table3[[#This Row],[Sub-Sector]],Table2[RSI Exponential â€“ 14D],"&gt;=50")/Table3[[#This Row],[Count]]</f>
        <v>0.6</v>
      </c>
      <c r="I9" s="1">
        <f>COUNTIFS(Table2[Sub-Sector],Table3[[#This Row],[Sub-Sector]],Table2[Relative Volume],"&gt;=1")/Table3[[#This Row],[Count]]</f>
        <v>0.4</v>
      </c>
      <c r="J9" s="1">
        <f>COUNTIFS(Table2[Sub-Sector],Table3[[#This Row],[Sub-Sector]],Table2[% Away From Day Low],"&gt;=0.05")/Table3[[#This Row],[Count]]</f>
        <v>0</v>
      </c>
      <c r="K9" s="1">
        <f>COUNTIFS(Table2[Sub-Sector],Table3[[#This Row],[Sub-Sector]],Table2[% Away From Day High],"&lt;=0.05")/Table3[[#This Row],[Count]]</f>
        <v>1</v>
      </c>
      <c r="L9" s="1">
        <f>COUNTIFS(Table2[Sub-Sector],Table3[[#This Row],[Sub-Sector]],Table2[% Away From Current Week Low],"&gt;=0.05")/Table3[[#This Row],[Count]]</f>
        <v>0</v>
      </c>
      <c r="M9" s="1">
        <f>COUNTIFS(Table2[Sub-Sector],Table3[[#This Row],[Sub-Sector]],Table2[% Away From Current Week High],"&lt;=0.05")/Table3[[#This Row],[Count]]</f>
        <v>1</v>
      </c>
      <c r="N9" s="1">
        <f>COUNTIFS(Table2[Sub-Sector],Table3[[#This Row],[Sub-Sector]],Table2[% Away From Current Month Low],"&gt;=0.05")/Table3[[#This Row],[Count]]</f>
        <v>0.2</v>
      </c>
      <c r="O9" s="1">
        <f>COUNTIFS(Table2[Sub-Sector],Table3[[#This Row],[Sub-Sector]],Table2[% Away From Current Month High],"&lt;=0.05")/Table3[[#This Row],[Count]]</f>
        <v>0.2</v>
      </c>
      <c r="P9" s="1">
        <f>COUNTIFS(Table2[Sub-Sector],Table3[[#This Row],[Sub-Sector]],Table2[% Away From 52W High],"&lt;=10")/Table3[[#This Row],[Count]]</f>
        <v>0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0.6</v>
      </c>
      <c r="S9" s="1">
        <f>COUNTIFS(Table2[Sub-Sector],Table3[[#This Row],[Sub-Sector]],Table2[% Price above 50 EMA],"&gt;=0")/Table3[[#This Row],[Count]]</f>
        <v>0.4</v>
      </c>
      <c r="T9" s="1">
        <f>COUNTIFS(Table2[Sub-Sector],Table3[[#This Row],[Sub-Sector]],Table2[% Price above 200 EMA],"&gt;=0")/Table3[[#This Row],[Count]]</f>
        <v>0.6</v>
      </c>
      <c r="U9" s="1">
        <f>COUNTIFS(Table2[Sub-Sector],Table3[[#This Row],[Sub-Sector]],Table2[Rate of Change - Zone],"Positive")/Table3[[#This Row],[Count]]</f>
        <v>0.8</v>
      </c>
      <c r="V9" s="1">
        <f>COUNTIFS(Table2[Sub-Sector],Table3[[#This Row],[Sub-Sector]],Table2[Sharpe Ratio],"&gt;=0.10")/Table3[[#This Row],[Count]]</f>
        <v>1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284</v>
      </c>
      <c r="X9">
        <f>_xlfn.RANK.AVG(Table3[[#This Row],[Score]],Table3[Score],1)</f>
        <v>22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126.5</v>
      </c>
      <c r="Z9">
        <f>_xlfn.RANK.AVG(Table3[[#This Row],[Score 2 ]],Table3[[Score 2 ]],1)</f>
        <v>8</v>
      </c>
    </row>
    <row r="10" spans="1:26" x14ac:dyDescent="0.3">
      <c r="A10" t="s">
        <v>970</v>
      </c>
      <c r="B10">
        <f>COUNTIFS(Table2[Sub-Sector],Table3[[#This Row],[Sub-Sector]])</f>
        <v>2</v>
      </c>
      <c r="C10" s="1">
        <f>COUNTIFS(Table2[Sub-Sector],Table3[[#This Row],[Sub-Sector]],Table2[Uptrend],"Uptrend")/Table3[[#This Row],[Count]]</f>
        <v>0.5</v>
      </c>
      <c r="D10" s="1">
        <f>COUNTIFS(Table2[Sub-Sector],Table3[[#This Row],[Sub-Sector]],Table2[1W Return vs Nifty],"&gt;=5")/Table3[[#This Row],[Count]]</f>
        <v>0</v>
      </c>
      <c r="E10" s="1">
        <f>COUNTIFS(Table2[Sub-Sector],Table3[[#This Row],[Sub-Sector]],Table2[1M Return vs Nifty],"&gt;=5")/Table3[[#This Row],[Count]]</f>
        <v>0.5</v>
      </c>
      <c r="F10" s="1">
        <f>COUNTIFS(Table2[Sub-Sector],Table3[[#This Row],[Sub-Sector]],Table2[6M Return vs Nifty],"&gt;=10")/Table3[[#This Row],[Count]]</f>
        <v>0.5</v>
      </c>
      <c r="G10" s="1">
        <f>COUNTIFS(Table2[Sub-Sector],Table3[[#This Row],[Sub-Sector]],Table2[1Y Return vs Nifty],"&gt;=10")/Table3[[#This Row],[Count]]</f>
        <v>0.5</v>
      </c>
      <c r="H10" s="1">
        <f>COUNTIFS(Table2[Sub-Sector],Table3[[#This Row],[Sub-Sector]],Table2[RSI Exponential â€“ 14D],"&gt;=50")/Table3[[#This Row],[Count]]</f>
        <v>0.5</v>
      </c>
      <c r="I10" s="1">
        <f>COUNTIFS(Table2[Sub-Sector],Table3[[#This Row],[Sub-Sector]],Table2[Relative Volume],"&gt;=1")/Table3[[#This Row],[Count]]</f>
        <v>0.5</v>
      </c>
      <c r="J10" s="1">
        <f>COUNTIFS(Table2[Sub-Sector],Table3[[#This Row],[Sub-Sector]],Table2[% Away From Day Low],"&gt;=0.05")/Table3[[#This Row],[Count]]</f>
        <v>0</v>
      </c>
      <c r="K10" s="1">
        <f>COUNTIFS(Table2[Sub-Sector],Table3[[#This Row],[Sub-Sector]],Table2[% Away From Day High],"&lt;=0.05")/Table3[[#This Row],[Count]]</f>
        <v>1</v>
      </c>
      <c r="L10" s="1">
        <f>COUNTIFS(Table2[Sub-Sector],Table3[[#This Row],[Sub-Sector]],Table2[% Away From Current Week Low],"&gt;=0.05")/Table3[[#This Row],[Count]]</f>
        <v>0</v>
      </c>
      <c r="M10" s="1">
        <f>COUNTIFS(Table2[Sub-Sector],Table3[[#This Row],[Sub-Sector]],Table2[% Away From Current Week High],"&lt;=0.05")/Table3[[#This Row],[Count]]</f>
        <v>1</v>
      </c>
      <c r="N10" s="1">
        <f>COUNTIFS(Table2[Sub-Sector],Table3[[#This Row],[Sub-Sector]],Table2[% Away From Current Month Low],"&gt;=0.05")/Table3[[#This Row],[Count]]</f>
        <v>0</v>
      </c>
      <c r="O10" s="1">
        <f>COUNTIFS(Table2[Sub-Sector],Table3[[#This Row],[Sub-Sector]],Table2[% Away From Current Month High],"&lt;=0.05")/Table3[[#This Row],[Count]]</f>
        <v>0</v>
      </c>
      <c r="P10" s="1">
        <f>COUNTIFS(Table2[Sub-Sector],Table3[[#This Row],[Sub-Sector]],Table2[% Away From 52W High],"&lt;=10")/Table3[[#This Row],[Count]]</f>
        <v>0</v>
      </c>
      <c r="Q10" s="1">
        <f>COUNTIFS(Table2[Sub-Sector],Table3[[#This Row],[Sub-Sector]],Table2[% Away From 52W Low],"&gt;=10")/Table3[[#This Row],[Count]]</f>
        <v>1</v>
      </c>
      <c r="R10" s="1">
        <f>COUNTIFS(Table2[Sub-Sector],Table3[[#This Row],[Sub-Sector]],Table2[% Price above 20 EMA],"&gt;=0")/Table3[[#This Row],[Count]]</f>
        <v>0.5</v>
      </c>
      <c r="S10" s="1">
        <f>COUNTIFS(Table2[Sub-Sector],Table3[[#This Row],[Sub-Sector]],Table2[% Price above 50 EMA],"&gt;=0")/Table3[[#This Row],[Count]]</f>
        <v>1</v>
      </c>
      <c r="T10" s="1">
        <f>COUNTIFS(Table2[Sub-Sector],Table3[[#This Row],[Sub-Sector]],Table2[% Price above 200 EMA],"&gt;=0")/Table3[[#This Row],[Count]]</f>
        <v>0.5</v>
      </c>
      <c r="U10" s="1">
        <f>COUNTIFS(Table2[Sub-Sector],Table3[[#This Row],[Sub-Sector]],Table2[Rate of Change - Zone],"Positive")/Table3[[#This Row],[Count]]</f>
        <v>1</v>
      </c>
      <c r="V10" s="1">
        <f>COUNTIFS(Table2[Sub-Sector],Table3[[#This Row],[Sub-Sector]],Table2[Sharpe Ratio],"&gt;=0.10")/Table3[[#This Row],[Count]]</f>
        <v>0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251</v>
      </c>
      <c r="X10">
        <f>_xlfn.RANK.AVG(Table3[[#This Row],[Score]],Table3[Score],1)</f>
        <v>17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130</v>
      </c>
      <c r="Z10">
        <f>_xlfn.RANK.AVG(Table3[[#This Row],[Score 2 ]],Table3[[Score 2 ]],1)</f>
        <v>9</v>
      </c>
    </row>
    <row r="11" spans="1:26" x14ac:dyDescent="0.3">
      <c r="A11" t="s">
        <v>178</v>
      </c>
      <c r="B11">
        <f>COUNTIFS(Table2[Sub-Sector],Table3[[#This Row],[Sub-Sector]])</f>
        <v>2</v>
      </c>
      <c r="C11" s="1">
        <f>COUNTIFS(Table2[Sub-Sector],Table3[[#This Row],[Sub-Sector]],Table2[Uptrend],"Uptrend")/Table3[[#This Row],[Count]]</f>
        <v>0.5</v>
      </c>
      <c r="D11" s="1">
        <f>COUNTIFS(Table2[Sub-Sector],Table3[[#This Row],[Sub-Sector]],Table2[1W Return vs Nifty],"&gt;=5")/Table3[[#This Row],[Count]]</f>
        <v>0</v>
      </c>
      <c r="E11" s="1">
        <f>COUNTIFS(Table2[Sub-Sector],Table3[[#This Row],[Sub-Sector]],Table2[1M Return vs Nifty],"&gt;=5")/Table3[[#This Row],[Count]]</f>
        <v>0.5</v>
      </c>
      <c r="F11" s="1">
        <f>COUNTIFS(Table2[Sub-Sector],Table3[[#This Row],[Sub-Sector]],Table2[6M Return vs Nifty],"&gt;=10")/Table3[[#This Row],[Count]]</f>
        <v>0.5</v>
      </c>
      <c r="G11" s="1">
        <f>COUNTIFS(Table2[Sub-Sector],Table3[[#This Row],[Sub-Sector]],Table2[1Y Return vs Nifty],"&gt;=10")/Table3[[#This Row],[Count]]</f>
        <v>1</v>
      </c>
      <c r="H11" s="1">
        <f>COUNTIFS(Table2[Sub-Sector],Table3[[#This Row],[Sub-Sector]],Table2[RSI Exponential â€“ 14D],"&gt;=50")/Table3[[#This Row],[Count]]</f>
        <v>0.5</v>
      </c>
      <c r="I11" s="1">
        <f>COUNTIFS(Table2[Sub-Sector],Table3[[#This Row],[Sub-Sector]],Table2[Relative Volume],"&gt;=1")/Table3[[#This Row],[Count]]</f>
        <v>0.5</v>
      </c>
      <c r="J11" s="1">
        <f>COUNTIFS(Table2[Sub-Sector],Table3[[#This Row],[Sub-Sector]],Table2[% Away From Day Low],"&gt;=0.05")/Table3[[#This Row],[Count]]</f>
        <v>0</v>
      </c>
      <c r="K11" s="1">
        <f>COUNTIFS(Table2[Sub-Sector],Table3[[#This Row],[Sub-Sector]],Table2[% Away From Day High],"&lt;=0.05")/Table3[[#This Row],[Count]]</f>
        <v>1</v>
      </c>
      <c r="L11" s="1">
        <f>COUNTIFS(Table2[Sub-Sector],Table3[[#This Row],[Sub-Sector]],Table2[% Away From Current Week Low],"&gt;=0.05")/Table3[[#This Row],[Count]]</f>
        <v>0</v>
      </c>
      <c r="M11" s="1">
        <f>COUNTIFS(Table2[Sub-Sector],Table3[[#This Row],[Sub-Sector]],Table2[% Away From Current Week High],"&lt;=0.05")/Table3[[#This Row],[Count]]</f>
        <v>1</v>
      </c>
      <c r="N11" s="1">
        <f>COUNTIFS(Table2[Sub-Sector],Table3[[#This Row],[Sub-Sector]],Table2[% Away From Current Month Low],"&gt;=0.05")/Table3[[#This Row],[Count]]</f>
        <v>0</v>
      </c>
      <c r="O11" s="1">
        <f>COUNTIFS(Table2[Sub-Sector],Table3[[#This Row],[Sub-Sector]],Table2[% Away From Current Month High],"&lt;=0.05")/Table3[[#This Row],[Count]]</f>
        <v>0</v>
      </c>
      <c r="P11" s="1">
        <f>COUNTIFS(Table2[Sub-Sector],Table3[[#This Row],[Sub-Sector]],Table2[% Away From 52W High],"&lt;=10")/Table3[[#This Row],[Count]]</f>
        <v>0.5</v>
      </c>
      <c r="Q11" s="1">
        <f>COUNTIFS(Table2[Sub-Sector],Table3[[#This Row],[Sub-Sector]],Table2[% Away From 52W Low],"&gt;=10")/Table3[[#This Row],[Count]]</f>
        <v>1</v>
      </c>
      <c r="R11" s="1">
        <f>COUNTIFS(Table2[Sub-Sector],Table3[[#This Row],[Sub-Sector]],Table2[% Price above 20 EMA],"&gt;=0")/Table3[[#This Row],[Count]]</f>
        <v>0.5</v>
      </c>
      <c r="S11" s="1">
        <f>COUNTIFS(Table2[Sub-Sector],Table3[[#This Row],[Sub-Sector]],Table2[% Price above 50 EMA],"&gt;=0")/Table3[[#This Row],[Count]]</f>
        <v>0.5</v>
      </c>
      <c r="T11" s="1">
        <f>COUNTIFS(Table2[Sub-Sector],Table3[[#This Row],[Sub-Sector]],Table2[% Price above 200 EMA],"&gt;=0")/Table3[[#This Row],[Count]]</f>
        <v>1</v>
      </c>
      <c r="U11" s="1">
        <f>COUNTIFS(Table2[Sub-Sector],Table3[[#This Row],[Sub-Sector]],Table2[Rate of Change - Zone],"Positive")/Table3[[#This Row],[Count]]</f>
        <v>0.5</v>
      </c>
      <c r="V11" s="1">
        <f>COUNTIFS(Table2[Sub-Sector],Table3[[#This Row],[Sub-Sector]],Table2[Sharpe Ratio],"&gt;=0.10")/Table3[[#This Row],[Count]]</f>
        <v>0.5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254.5</v>
      </c>
      <c r="X11">
        <f>_xlfn.RANK.AVG(Table3[[#This Row],[Score]],Table3[Score],1)</f>
        <v>18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133.5</v>
      </c>
      <c r="Z11">
        <f>_xlfn.RANK.AVG(Table3[[#This Row],[Score 2 ]],Table3[[Score 2 ]],1)</f>
        <v>10.5</v>
      </c>
    </row>
    <row r="12" spans="1:26" x14ac:dyDescent="0.3">
      <c r="A12" t="s">
        <v>355</v>
      </c>
      <c r="B12">
        <f>COUNTIFS(Table2[Sub-Sector],Table3[[#This Row],[Sub-Sector]])</f>
        <v>2</v>
      </c>
      <c r="C12" s="1">
        <f>COUNTIFS(Table2[Sub-Sector],Table3[[#This Row],[Sub-Sector]],Table2[Uptrend],"Uptrend")/Table3[[#This Row],[Count]]</f>
        <v>1</v>
      </c>
      <c r="D12" s="1">
        <f>COUNTIFS(Table2[Sub-Sector],Table3[[#This Row],[Sub-Sector]],Table2[1W Return vs Nifty],"&gt;=5")/Table3[[#This Row],[Count]]</f>
        <v>0</v>
      </c>
      <c r="E12" s="1">
        <f>COUNTIFS(Table2[Sub-Sector],Table3[[#This Row],[Sub-Sector]],Table2[1M Return vs Nifty],"&gt;=5")/Table3[[#This Row],[Count]]</f>
        <v>0.5</v>
      </c>
      <c r="F12" s="1">
        <f>COUNTIFS(Table2[Sub-Sector],Table3[[#This Row],[Sub-Sector]],Table2[6M Return vs Nifty],"&gt;=10")/Table3[[#This Row],[Count]]</f>
        <v>0.5</v>
      </c>
      <c r="G12" s="1">
        <f>COUNTIFS(Table2[Sub-Sector],Table3[[#This Row],[Sub-Sector]],Table2[1Y Return vs Nifty],"&gt;=10")/Table3[[#This Row],[Count]]</f>
        <v>1</v>
      </c>
      <c r="H12" s="1">
        <f>COUNTIFS(Table2[Sub-Sector],Table3[[#This Row],[Sub-Sector]],Table2[RSI Exponential â€“ 14D],"&gt;=50")/Table3[[#This Row],[Count]]</f>
        <v>1</v>
      </c>
      <c r="I12" s="1">
        <f>COUNTIFS(Table2[Sub-Sector],Table3[[#This Row],[Sub-Sector]],Table2[Relative Volume],"&gt;=1")/Table3[[#This Row],[Count]]</f>
        <v>0.5</v>
      </c>
      <c r="J12" s="1">
        <f>COUNTIFS(Table2[Sub-Sector],Table3[[#This Row],[Sub-Sector]],Table2[% Away From Day Low],"&gt;=0.05")/Table3[[#This Row],[Count]]</f>
        <v>0</v>
      </c>
      <c r="K12" s="1">
        <f>COUNTIFS(Table2[Sub-Sector],Table3[[#This Row],[Sub-Sector]],Table2[% Away From Day High],"&lt;=0.05")/Table3[[#This Row],[Count]]</f>
        <v>1</v>
      </c>
      <c r="L12" s="1">
        <f>COUNTIFS(Table2[Sub-Sector],Table3[[#This Row],[Sub-Sector]],Table2[% Away From Current Week Low],"&gt;=0.05")/Table3[[#This Row],[Count]]</f>
        <v>0</v>
      </c>
      <c r="M12" s="1">
        <f>COUNTIFS(Table2[Sub-Sector],Table3[[#This Row],[Sub-Sector]],Table2[% Away From Current Week High],"&lt;=0.05")/Table3[[#This Row],[Count]]</f>
        <v>1</v>
      </c>
      <c r="N12" s="1">
        <f>COUNTIFS(Table2[Sub-Sector],Table3[[#This Row],[Sub-Sector]],Table2[% Away From Current Month Low],"&gt;=0.05")/Table3[[#This Row],[Count]]</f>
        <v>0.5</v>
      </c>
      <c r="O12" s="1">
        <f>COUNTIFS(Table2[Sub-Sector],Table3[[#This Row],[Sub-Sector]],Table2[% Away From Current Month High],"&lt;=0.05")/Table3[[#This Row],[Count]]</f>
        <v>0.5</v>
      </c>
      <c r="P12" s="1">
        <f>COUNTIFS(Table2[Sub-Sector],Table3[[#This Row],[Sub-Sector]],Table2[% Away From 52W High],"&lt;=10")/Table3[[#This Row],[Count]]</f>
        <v>0.5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1</v>
      </c>
      <c r="S12" s="1">
        <f>COUNTIFS(Table2[Sub-Sector],Table3[[#This Row],[Sub-Sector]],Table2[% Price above 50 EMA],"&gt;=0")/Table3[[#This Row],[Count]]</f>
        <v>1</v>
      </c>
      <c r="T12" s="1">
        <f>COUNTIFS(Table2[Sub-Sector],Table3[[#This Row],[Sub-Sector]],Table2[% Price above 200 EMA],"&gt;=0")/Table3[[#This Row],[Count]]</f>
        <v>1</v>
      </c>
      <c r="U12" s="1">
        <f>COUNTIFS(Table2[Sub-Sector],Table3[[#This Row],[Sub-Sector]],Table2[Rate of Change - Zone],"Positive")/Table3[[#This Row],[Count]]</f>
        <v>0.5</v>
      </c>
      <c r="V12" s="1">
        <f>COUNTIFS(Table2[Sub-Sector],Table3[[#This Row],[Sub-Sector]],Table2[Sharpe Ratio],"&gt;=0.10")/Table3[[#This Row],[Count]]</f>
        <v>0.5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237.5</v>
      </c>
      <c r="X12">
        <f>_xlfn.RANK.AVG(Table3[[#This Row],[Score]],Table3[Score],1)</f>
        <v>14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133.5</v>
      </c>
      <c r="Z12">
        <f>_xlfn.RANK.AVG(Table3[[#This Row],[Score 2 ]],Table3[[Score 2 ]],1)</f>
        <v>10.5</v>
      </c>
    </row>
    <row r="13" spans="1:26" x14ac:dyDescent="0.3">
      <c r="A13" t="s">
        <v>1113</v>
      </c>
      <c r="B13">
        <f>COUNTIFS(Table2[Sub-Sector],Table3[[#This Row],[Sub-Sector]])</f>
        <v>1</v>
      </c>
      <c r="C13" s="1">
        <f>COUNTIFS(Table2[Sub-Sector],Table3[[#This Row],[Sub-Sector]],Table2[Uptrend],"Uptrend")/Table3[[#This Row],[Count]]</f>
        <v>1</v>
      </c>
      <c r="D13" s="1">
        <f>COUNTIFS(Table2[Sub-Sector],Table3[[#This Row],[Sub-Sector]],Table2[1W Return vs Nifty],"&gt;=5")/Table3[[#This Row],[Count]]</f>
        <v>0</v>
      </c>
      <c r="E13" s="1">
        <f>COUNTIFS(Table2[Sub-Sector],Table3[[#This Row],[Sub-Sector]],Table2[1M Return vs Nifty],"&gt;=5")/Table3[[#This Row],[Count]]</f>
        <v>1</v>
      </c>
      <c r="F13" s="1">
        <f>COUNTIFS(Table2[Sub-Sector],Table3[[#This Row],[Sub-Sector]],Table2[6M Return vs Nifty],"&gt;=10")/Table3[[#This Row],[Count]]</f>
        <v>1</v>
      </c>
      <c r="G13" s="1">
        <f>COUNTIFS(Table2[Sub-Sector],Table3[[#This Row],[Sub-Sector]],Table2[1Y Return vs Nifty],"&gt;=10")/Table3[[#This Row],[Count]]</f>
        <v>1</v>
      </c>
      <c r="H13" s="1">
        <f>COUNTIFS(Table2[Sub-Sector],Table3[[#This Row],[Sub-Sector]],Table2[RSI Exponential â€“ 14D],"&gt;=50")/Table3[[#This Row],[Count]]</f>
        <v>1</v>
      </c>
      <c r="I13" s="1">
        <f>COUNTIFS(Table2[Sub-Sector],Table3[[#This Row],[Sub-Sector]],Table2[Relative Volume],"&gt;=1")/Table3[[#This Row],[Count]]</f>
        <v>0</v>
      </c>
      <c r="J13" s="1">
        <f>COUNTIFS(Table2[Sub-Sector],Table3[[#This Row],[Sub-Sector]],Table2[% Away From Day Low],"&gt;=0.05")/Table3[[#This Row],[Count]]</f>
        <v>1</v>
      </c>
      <c r="K13" s="1">
        <f>COUNTIFS(Table2[Sub-Sector],Table3[[#This Row],[Sub-Sector]],Table2[% Away From Day High],"&lt;=0.05")/Table3[[#This Row],[Count]]</f>
        <v>1</v>
      </c>
      <c r="L13" s="1">
        <f>COUNTIFS(Table2[Sub-Sector],Table3[[#This Row],[Sub-Sector]],Table2[% Away From Current Week Low],"&gt;=0.05")/Table3[[#This Row],[Count]]</f>
        <v>1</v>
      </c>
      <c r="M13" s="1">
        <f>COUNTIFS(Table2[Sub-Sector],Table3[[#This Row],[Sub-Sector]],Table2[% Away From Current Week High],"&lt;=0.05")/Table3[[#This Row],[Count]]</f>
        <v>1</v>
      </c>
      <c r="N13" s="1">
        <f>COUNTIFS(Table2[Sub-Sector],Table3[[#This Row],[Sub-Sector]],Table2[% Away From Current Month Low],"&gt;=0.05")/Table3[[#This Row],[Count]]</f>
        <v>1</v>
      </c>
      <c r="O13" s="1">
        <f>COUNTIFS(Table2[Sub-Sector],Table3[[#This Row],[Sub-Sector]],Table2[% Away From Current Month High],"&lt;=0.05")/Table3[[#This Row],[Count]]</f>
        <v>1</v>
      </c>
      <c r="P13" s="1">
        <f>COUNTIFS(Table2[Sub-Sector],Table3[[#This Row],[Sub-Sector]],Table2[% Away From 52W High],"&lt;=10")/Table3[[#This Row],[Count]]</f>
        <v>1</v>
      </c>
      <c r="Q13" s="1">
        <f>COUNTIFS(Table2[Sub-Sector],Table3[[#This Row],[Sub-Sector]],Table2[% Away From 52W Low],"&gt;=10")/Table3[[#This Row],[Count]]</f>
        <v>1</v>
      </c>
      <c r="R13" s="1">
        <f>COUNTIFS(Table2[Sub-Sector],Table3[[#This Row],[Sub-Sector]],Table2[% Price above 20 EMA],"&gt;=0")/Table3[[#This Row],[Count]]</f>
        <v>1</v>
      </c>
      <c r="S13" s="1">
        <f>COUNTIFS(Table2[Sub-Sector],Table3[[#This Row],[Sub-Sector]],Table2[% Price above 50 EMA],"&gt;=0")/Table3[[#This Row],[Count]]</f>
        <v>1</v>
      </c>
      <c r="T13" s="1">
        <f>COUNTIFS(Table2[Sub-Sector],Table3[[#This Row],[Sub-Sector]],Table2[% Price above 200 EMA],"&gt;=0")/Table3[[#This Row],[Count]]</f>
        <v>1</v>
      </c>
      <c r="U13" s="1">
        <f>COUNTIFS(Table2[Sub-Sector],Table3[[#This Row],[Sub-Sector]],Table2[Rate of Change - Zone],"Positive")/Table3[[#This Row],[Count]]</f>
        <v>1</v>
      </c>
      <c r="V13" s="1">
        <f>COUNTIFS(Table2[Sub-Sector],Table3[[#This Row],[Sub-Sector]],Table2[Sharpe Ratio],"&gt;=0.10")/Table3[[#This Row],[Count]]</f>
        <v>1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224.5</v>
      </c>
      <c r="X13">
        <f>_xlfn.RANK.AVG(Table3[[#This Row],[Score]],Table3[Score],1)</f>
        <v>8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134.5</v>
      </c>
      <c r="Z13">
        <f>_xlfn.RANK.AVG(Table3[[#This Row],[Score 2 ]],Table3[[Score 2 ]],1)</f>
        <v>14</v>
      </c>
    </row>
    <row r="14" spans="1:26" x14ac:dyDescent="0.3">
      <c r="A14" t="s">
        <v>964</v>
      </c>
      <c r="B14">
        <f>COUNTIFS(Table2[Sub-Sector],Table3[[#This Row],[Sub-Sector]])</f>
        <v>1</v>
      </c>
      <c r="C14" s="1">
        <f>COUNTIFS(Table2[Sub-Sector],Table3[[#This Row],[Sub-Sector]],Table2[Uptrend],"Uptrend")/Table3[[#This Row],[Count]]</f>
        <v>1</v>
      </c>
      <c r="D14" s="1">
        <f>COUNTIFS(Table2[Sub-Sector],Table3[[#This Row],[Sub-Sector]],Table2[1W Return vs Nifty],"&gt;=5")/Table3[[#This Row],[Count]]</f>
        <v>0</v>
      </c>
      <c r="E14" s="1">
        <f>COUNTIFS(Table2[Sub-Sector],Table3[[#This Row],[Sub-Sector]],Table2[1M Return vs Nifty],"&gt;=5")/Table3[[#This Row],[Count]]</f>
        <v>0</v>
      </c>
      <c r="F14" s="1">
        <f>COUNTIFS(Table2[Sub-Sector],Table3[[#This Row],[Sub-Sector]],Table2[6M Return vs Nifty],"&gt;=10")/Table3[[#This Row],[Count]]</f>
        <v>1</v>
      </c>
      <c r="G14" s="1">
        <f>COUNTIFS(Table2[Sub-Sector],Table3[[#This Row],[Sub-Sector]],Table2[1Y Return vs Nifty],"&gt;=10")/Table3[[#This Row],[Count]]</f>
        <v>1</v>
      </c>
      <c r="H14" s="1">
        <f>COUNTIFS(Table2[Sub-Sector],Table3[[#This Row],[Sub-Sector]],Table2[RSI Exponential â€“ 14D],"&gt;=50")/Table3[[#This Row],[Count]]</f>
        <v>1</v>
      </c>
      <c r="I14" s="1">
        <f>COUNTIFS(Table2[Sub-Sector],Table3[[#This Row],[Sub-Sector]],Table2[Relative Volume],"&gt;=1")/Table3[[#This Row],[Count]]</f>
        <v>0</v>
      </c>
      <c r="J14" s="1">
        <f>COUNTIFS(Table2[Sub-Sector],Table3[[#This Row],[Sub-Sector]],Table2[% Away From Day Low],"&gt;=0.05")/Table3[[#This Row],[Count]]</f>
        <v>1</v>
      </c>
      <c r="K14" s="1">
        <f>COUNTIFS(Table2[Sub-Sector],Table3[[#This Row],[Sub-Sector]],Table2[% Away From Day High],"&lt;=0.05")/Table3[[#This Row],[Count]]</f>
        <v>1</v>
      </c>
      <c r="L14" s="1">
        <f>COUNTIFS(Table2[Sub-Sector],Table3[[#This Row],[Sub-Sector]],Table2[% Away From Current Week Low],"&gt;=0.05")/Table3[[#This Row],[Count]]</f>
        <v>1</v>
      </c>
      <c r="M14" s="1">
        <f>COUNTIFS(Table2[Sub-Sector],Table3[[#This Row],[Sub-Sector]],Table2[% Away From Current Week High],"&lt;=0.05")/Table3[[#This Row],[Count]]</f>
        <v>1</v>
      </c>
      <c r="N14" s="1">
        <f>COUNTIFS(Table2[Sub-Sector],Table3[[#This Row],[Sub-Sector]],Table2[% Away From Current Month Low],"&gt;=0.05")/Table3[[#This Row],[Count]]</f>
        <v>1</v>
      </c>
      <c r="O14" s="1">
        <f>COUNTIFS(Table2[Sub-Sector],Table3[[#This Row],[Sub-Sector]],Table2[% Away From Current Month High],"&lt;=0.05")/Table3[[#This Row],[Count]]</f>
        <v>1</v>
      </c>
      <c r="P14" s="1">
        <f>COUNTIFS(Table2[Sub-Sector],Table3[[#This Row],[Sub-Sector]],Table2[% Away From 52W High],"&lt;=10")/Table3[[#This Row],[Count]]</f>
        <v>0</v>
      </c>
      <c r="Q14" s="1">
        <f>COUNTIFS(Table2[Sub-Sector],Table3[[#This Row],[Sub-Sector]],Table2[% Away From 52W Low],"&gt;=10")/Table3[[#This Row],[Count]]</f>
        <v>1</v>
      </c>
      <c r="R14" s="1">
        <f>COUNTIFS(Table2[Sub-Sector],Table3[[#This Row],[Sub-Sector]],Table2[% Price above 20 EMA],"&gt;=0")/Table3[[#This Row],[Count]]</f>
        <v>1</v>
      </c>
      <c r="S14" s="1">
        <f>COUNTIFS(Table2[Sub-Sector],Table3[[#This Row],[Sub-Sector]],Table2[% Price above 50 EMA],"&gt;=0")/Table3[[#This Row],[Count]]</f>
        <v>1</v>
      </c>
      <c r="T14" s="1">
        <f>COUNTIFS(Table2[Sub-Sector],Table3[[#This Row],[Sub-Sector]],Table2[% Price above 200 EMA],"&gt;=0")/Table3[[#This Row],[Count]]</f>
        <v>1</v>
      </c>
      <c r="U14" s="1">
        <f>COUNTIFS(Table2[Sub-Sector],Table3[[#This Row],[Sub-Sector]],Table2[Rate of Change - Zone],"Positive")/Table3[[#This Row],[Count]]</f>
        <v>1</v>
      </c>
      <c r="V14" s="1">
        <f>COUNTIFS(Table2[Sub-Sector],Table3[[#This Row],[Sub-Sector]],Table2[Sharpe Ratio],"&gt;=0.10")/Table3[[#This Row],[Count]]</f>
        <v>1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313.5</v>
      </c>
      <c r="X14">
        <f>_xlfn.RANK.AVG(Table3[[#This Row],[Score]],Table3[Score],1)</f>
        <v>27.5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134.5</v>
      </c>
      <c r="Z14">
        <f>_xlfn.RANK.AVG(Table3[[#This Row],[Score 2 ]],Table3[[Score 2 ]],1)</f>
        <v>14</v>
      </c>
    </row>
    <row r="15" spans="1:26" x14ac:dyDescent="0.3">
      <c r="A15" t="s">
        <v>900</v>
      </c>
      <c r="B15">
        <f>COUNTIFS(Table2[Sub-Sector],Table3[[#This Row],[Sub-Sector]])</f>
        <v>1</v>
      </c>
      <c r="C15" s="1">
        <f>COUNTIFS(Table2[Sub-Sector],Table3[[#This Row],[Sub-Sector]],Table2[Uptrend],"Uptrend")/Table3[[#This Row],[Count]]</f>
        <v>1</v>
      </c>
      <c r="D15" s="1">
        <f>COUNTIFS(Table2[Sub-Sector],Table3[[#This Row],[Sub-Sector]],Table2[1W Return vs Nifty],"&gt;=5")/Table3[[#This Row],[Count]]</f>
        <v>0</v>
      </c>
      <c r="E15" s="1">
        <f>COUNTIFS(Table2[Sub-Sector],Table3[[#This Row],[Sub-Sector]],Table2[1M Return vs Nifty],"&gt;=5")/Table3[[#This Row],[Count]]</f>
        <v>0</v>
      </c>
      <c r="F15" s="1">
        <f>COUNTIFS(Table2[Sub-Sector],Table3[[#This Row],[Sub-Sector]],Table2[6M Return vs Nifty],"&gt;=10")/Table3[[#This Row],[Count]]</f>
        <v>1</v>
      </c>
      <c r="G15" s="1">
        <f>COUNTIFS(Table2[Sub-Sector],Table3[[#This Row],[Sub-Sector]],Table2[1Y Return vs Nifty],"&gt;=10")/Table3[[#This Row],[Count]]</f>
        <v>1</v>
      </c>
      <c r="H15" s="1">
        <f>COUNTIFS(Table2[Sub-Sector],Table3[[#This Row],[Sub-Sector]],Table2[RSI Exponential â€“ 14D],"&gt;=50")/Table3[[#This Row],[Count]]</f>
        <v>1</v>
      </c>
      <c r="I15" s="1">
        <f>COUNTIFS(Table2[Sub-Sector],Table3[[#This Row],[Sub-Sector]],Table2[Relative Volume],"&gt;=1")/Table3[[#This Row],[Count]]</f>
        <v>0</v>
      </c>
      <c r="J15" s="1">
        <f>COUNTIFS(Table2[Sub-Sector],Table3[[#This Row],[Sub-Sector]],Table2[% Away From Day Low],"&gt;=0.05")/Table3[[#This Row],[Count]]</f>
        <v>0</v>
      </c>
      <c r="K15" s="1">
        <f>COUNTIFS(Table2[Sub-Sector],Table3[[#This Row],[Sub-Sector]],Table2[% Away From Day High],"&lt;=0.05")/Table3[[#This Row],[Count]]</f>
        <v>1</v>
      </c>
      <c r="L15" s="1">
        <f>COUNTIFS(Table2[Sub-Sector],Table3[[#This Row],[Sub-Sector]],Table2[% Away From Current Week Low],"&gt;=0.05")/Table3[[#This Row],[Count]]</f>
        <v>0</v>
      </c>
      <c r="M15" s="1">
        <f>COUNTIFS(Table2[Sub-Sector],Table3[[#This Row],[Sub-Sector]],Table2[% Away From Current Week High],"&lt;=0.05")/Table3[[#This Row],[Count]]</f>
        <v>1</v>
      </c>
      <c r="N15" s="1">
        <f>COUNTIFS(Table2[Sub-Sector],Table3[[#This Row],[Sub-Sector]],Table2[% Away From Current Month Low],"&gt;=0.05")/Table3[[#This Row],[Count]]</f>
        <v>0</v>
      </c>
      <c r="O15" s="1">
        <f>COUNTIFS(Table2[Sub-Sector],Table3[[#This Row],[Sub-Sector]],Table2[% Away From Current Month High],"&lt;=0.05")/Table3[[#This Row],[Count]]</f>
        <v>1</v>
      </c>
      <c r="P15" s="1">
        <f>COUNTIFS(Table2[Sub-Sector],Table3[[#This Row],[Sub-Sector]],Table2[% Away From 52W High],"&lt;=10")/Table3[[#This Row],[Count]]</f>
        <v>1</v>
      </c>
      <c r="Q15" s="1">
        <f>COUNTIFS(Table2[Sub-Sector],Table3[[#This Row],[Sub-Sector]],Table2[% Away From 52W Low],"&gt;=10")/Table3[[#This Row],[Count]]</f>
        <v>1</v>
      </c>
      <c r="R15" s="1">
        <f>COUNTIFS(Table2[Sub-Sector],Table3[[#This Row],[Sub-Sector]],Table2[% Price above 20 EMA],"&gt;=0")/Table3[[#This Row],[Count]]</f>
        <v>1</v>
      </c>
      <c r="S15" s="1">
        <f>COUNTIFS(Table2[Sub-Sector],Table3[[#This Row],[Sub-Sector]],Table2[% Price above 50 EMA],"&gt;=0")/Table3[[#This Row],[Count]]</f>
        <v>1</v>
      </c>
      <c r="T15" s="1">
        <f>COUNTIFS(Table2[Sub-Sector],Table3[[#This Row],[Sub-Sector]],Table2[% Price above 200 EMA],"&gt;=0")/Table3[[#This Row],[Count]]</f>
        <v>1</v>
      </c>
      <c r="U15" s="1">
        <f>COUNTIFS(Table2[Sub-Sector],Table3[[#This Row],[Sub-Sector]],Table2[Rate of Change - Zone],"Positive")/Table3[[#This Row],[Count]]</f>
        <v>1</v>
      </c>
      <c r="V15" s="1">
        <f>COUNTIFS(Table2[Sub-Sector],Table3[[#This Row],[Sub-Sector]],Table2[Sharpe Ratio],"&gt;=0.10")/Table3[[#This Row],[Count]]</f>
        <v>0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313.5</v>
      </c>
      <c r="X15">
        <f>_xlfn.RANK.AVG(Table3[[#This Row],[Score]],Table3[Score],1)</f>
        <v>27.5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134.5</v>
      </c>
      <c r="Z15">
        <f>_xlfn.RANK.AVG(Table3[[#This Row],[Score 2 ]],Table3[[Score 2 ]],1)</f>
        <v>14</v>
      </c>
    </row>
    <row r="16" spans="1:26" x14ac:dyDescent="0.3">
      <c r="A16" t="s">
        <v>698</v>
      </c>
      <c r="B16">
        <f>COUNTIFS(Table2[Sub-Sector],Table3[[#This Row],[Sub-Sector]])</f>
        <v>1</v>
      </c>
      <c r="C16" s="1">
        <f>COUNTIFS(Table2[Sub-Sector],Table3[[#This Row],[Sub-Sector]],Table2[Uptrend],"Uptrend")/Table3[[#This Row],[Count]]</f>
        <v>0</v>
      </c>
      <c r="D16" s="1">
        <f>COUNTIFS(Table2[Sub-Sector],Table3[[#This Row],[Sub-Sector]],Table2[1W Return vs Nifty],"&gt;=5")/Table3[[#This Row],[Count]]</f>
        <v>0</v>
      </c>
      <c r="E16" s="1">
        <f>COUNTIFS(Table2[Sub-Sector],Table3[[#This Row],[Sub-Sector]],Table2[1M Return vs Nifty],"&gt;=5")/Table3[[#This Row],[Count]]</f>
        <v>0</v>
      </c>
      <c r="F16" s="1">
        <f>COUNTIFS(Table2[Sub-Sector],Table3[[#This Row],[Sub-Sector]],Table2[6M Return vs Nifty],"&gt;=10")/Table3[[#This Row],[Count]]</f>
        <v>1</v>
      </c>
      <c r="G16" s="1">
        <f>COUNTIFS(Table2[Sub-Sector],Table3[[#This Row],[Sub-Sector]],Table2[1Y Return vs Nifty],"&gt;=10")/Table3[[#This Row],[Count]]</f>
        <v>1</v>
      </c>
      <c r="H16" s="1">
        <f>COUNTIFS(Table2[Sub-Sector],Table3[[#This Row],[Sub-Sector]],Table2[RSI Exponential â€“ 14D],"&gt;=50")/Table3[[#This Row],[Count]]</f>
        <v>1</v>
      </c>
      <c r="I16" s="1">
        <f>COUNTIFS(Table2[Sub-Sector],Table3[[#This Row],[Sub-Sector]],Table2[Relative Volume],"&gt;=1")/Table3[[#This Row],[Count]]</f>
        <v>0</v>
      </c>
      <c r="J16" s="1">
        <f>COUNTIFS(Table2[Sub-Sector],Table3[[#This Row],[Sub-Sector]],Table2[% Away From Day Low],"&gt;=0.05")/Table3[[#This Row],[Count]]</f>
        <v>0</v>
      </c>
      <c r="K16" s="1">
        <f>COUNTIFS(Table2[Sub-Sector],Table3[[#This Row],[Sub-Sector]],Table2[% Away From Day High],"&lt;=0.05")/Table3[[#This Row],[Count]]</f>
        <v>1</v>
      </c>
      <c r="L16" s="1">
        <f>COUNTIFS(Table2[Sub-Sector],Table3[[#This Row],[Sub-Sector]],Table2[% Away From Current Week Low],"&gt;=0.05")/Table3[[#This Row],[Count]]</f>
        <v>0</v>
      </c>
      <c r="M16" s="1">
        <f>COUNTIFS(Table2[Sub-Sector],Table3[[#This Row],[Sub-Sector]],Table2[% Away From Current Week High],"&lt;=0.05")/Table3[[#This Row],[Count]]</f>
        <v>1</v>
      </c>
      <c r="N16" s="1">
        <f>COUNTIFS(Table2[Sub-Sector],Table3[[#This Row],[Sub-Sector]],Table2[% Away From Current Month Low],"&gt;=0.05")/Table3[[#This Row],[Count]]</f>
        <v>1</v>
      </c>
      <c r="O16" s="1">
        <f>COUNTIFS(Table2[Sub-Sector],Table3[[#This Row],[Sub-Sector]],Table2[% Away From Current Month High],"&lt;=0.05")/Table3[[#This Row],[Count]]</f>
        <v>0</v>
      </c>
      <c r="P16" s="1">
        <f>COUNTIFS(Table2[Sub-Sector],Table3[[#This Row],[Sub-Sector]],Table2[% Away From 52W High],"&lt;=10")/Table3[[#This Row],[Count]]</f>
        <v>0</v>
      </c>
      <c r="Q16" s="1">
        <f>COUNTIFS(Table2[Sub-Sector],Table3[[#This Row],[Sub-Sector]],Table2[% Away From 52W Low],"&gt;=10")/Table3[[#This Row],[Count]]</f>
        <v>1</v>
      </c>
      <c r="R16" s="1">
        <f>COUNTIFS(Table2[Sub-Sector],Table3[[#This Row],[Sub-Sector]],Table2[% Price above 20 EMA],"&gt;=0")/Table3[[#This Row],[Count]]</f>
        <v>1</v>
      </c>
      <c r="S16" s="1">
        <f>COUNTIFS(Table2[Sub-Sector],Table3[[#This Row],[Sub-Sector]],Table2[% Price above 50 EMA],"&gt;=0")/Table3[[#This Row],[Count]]</f>
        <v>1</v>
      </c>
      <c r="T16" s="1">
        <f>COUNTIFS(Table2[Sub-Sector],Table3[[#This Row],[Sub-Sector]],Table2[% Price above 200 EMA],"&gt;=0")/Table3[[#This Row],[Count]]</f>
        <v>1</v>
      </c>
      <c r="U16" s="1">
        <f>COUNTIFS(Table2[Sub-Sector],Table3[[#This Row],[Sub-Sector]],Table2[Rate of Change - Zone],"Positive")/Table3[[#This Row],[Count]]</f>
        <v>1</v>
      </c>
      <c r="V16" s="1">
        <f>COUNTIFS(Table2[Sub-Sector],Table3[[#This Row],[Sub-Sector]],Table2[Sharpe Ratio],"&gt;=0.10")/Table3[[#This Row],[Count]]</f>
        <v>0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404.5</v>
      </c>
      <c r="X16">
        <f>_xlfn.RANK.AVG(Table3[[#This Row],[Score]],Table3[Score],1)</f>
        <v>52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134.5</v>
      </c>
      <c r="Z16">
        <f>_xlfn.RANK.AVG(Table3[[#This Row],[Score 2 ]],Table3[[Score 2 ]],1)</f>
        <v>14</v>
      </c>
    </row>
    <row r="17" spans="1:26" x14ac:dyDescent="0.3">
      <c r="A17" t="s">
        <v>749</v>
      </c>
      <c r="B17">
        <f>COUNTIFS(Table2[Sub-Sector],Table3[[#This Row],[Sub-Sector]])</f>
        <v>1</v>
      </c>
      <c r="C17" s="1">
        <f>COUNTIFS(Table2[Sub-Sector],Table3[[#This Row],[Sub-Sector]],Table2[Uptrend],"Uptrend")/Table3[[#This Row],[Count]]</f>
        <v>1</v>
      </c>
      <c r="D17" s="1">
        <f>COUNTIFS(Table2[Sub-Sector],Table3[[#This Row],[Sub-Sector]],Table2[1W Return vs Nifty],"&gt;=5")/Table3[[#This Row],[Count]]</f>
        <v>1</v>
      </c>
      <c r="E17" s="1">
        <f>COUNTIFS(Table2[Sub-Sector],Table3[[#This Row],[Sub-Sector]],Table2[1M Return vs Nifty],"&gt;=5")/Table3[[#This Row],[Count]]</f>
        <v>0</v>
      </c>
      <c r="F17" s="1">
        <f>COUNTIFS(Table2[Sub-Sector],Table3[[#This Row],[Sub-Sector]],Table2[6M Return vs Nifty],"&gt;=10")/Table3[[#This Row],[Count]]</f>
        <v>1</v>
      </c>
      <c r="G17" s="1">
        <f>COUNTIFS(Table2[Sub-Sector],Table3[[#This Row],[Sub-Sector]],Table2[1Y Return vs Nifty],"&gt;=10")/Table3[[#This Row],[Count]]</f>
        <v>1</v>
      </c>
      <c r="H17" s="1">
        <f>COUNTIFS(Table2[Sub-Sector],Table3[[#This Row],[Sub-Sector]],Table2[RSI Exponential â€“ 14D],"&gt;=50")/Table3[[#This Row],[Count]]</f>
        <v>1</v>
      </c>
      <c r="I17" s="1">
        <f>COUNTIFS(Table2[Sub-Sector],Table3[[#This Row],[Sub-Sector]],Table2[Relative Volume],"&gt;=1")/Table3[[#This Row],[Count]]</f>
        <v>0</v>
      </c>
      <c r="J17" s="1">
        <f>COUNTIFS(Table2[Sub-Sector],Table3[[#This Row],[Sub-Sector]],Table2[% Away From Day Low],"&gt;=0.05")/Table3[[#This Row],[Count]]</f>
        <v>0</v>
      </c>
      <c r="K17" s="1">
        <f>COUNTIFS(Table2[Sub-Sector],Table3[[#This Row],[Sub-Sector]],Table2[% Away From Day High],"&lt;=0.05")/Table3[[#This Row],[Count]]</f>
        <v>1</v>
      </c>
      <c r="L17" s="1">
        <f>COUNTIFS(Table2[Sub-Sector],Table3[[#This Row],[Sub-Sector]],Table2[% Away From Current Week Low],"&gt;=0.05")/Table3[[#This Row],[Count]]</f>
        <v>0</v>
      </c>
      <c r="M17" s="1">
        <f>COUNTIFS(Table2[Sub-Sector],Table3[[#This Row],[Sub-Sector]],Table2[% Away From Current Week High],"&lt;=0.05")/Table3[[#This Row],[Count]]</f>
        <v>1</v>
      </c>
      <c r="N17" s="1">
        <f>COUNTIFS(Table2[Sub-Sector],Table3[[#This Row],[Sub-Sector]],Table2[% Away From Current Month Low],"&gt;=0.05")/Table3[[#This Row],[Count]]</f>
        <v>1</v>
      </c>
      <c r="O17" s="1">
        <f>COUNTIFS(Table2[Sub-Sector],Table3[[#This Row],[Sub-Sector]],Table2[% Away From Current Month High],"&lt;=0.05")/Table3[[#This Row],[Count]]</f>
        <v>1</v>
      </c>
      <c r="P17" s="1">
        <f>COUNTIFS(Table2[Sub-Sector],Table3[[#This Row],[Sub-Sector]],Table2[% Away From 52W High],"&lt;=10")/Table3[[#This Row],[Count]]</f>
        <v>1</v>
      </c>
      <c r="Q17" s="1">
        <f>COUNTIFS(Table2[Sub-Sector],Table3[[#This Row],[Sub-Sector]],Table2[% Away From 52W Low],"&gt;=10")/Table3[[#This Row],[Count]]</f>
        <v>1</v>
      </c>
      <c r="R17" s="1">
        <f>COUNTIFS(Table2[Sub-Sector],Table3[[#This Row],[Sub-Sector]],Table2[% Price above 20 EMA],"&gt;=0")/Table3[[#This Row],[Count]]</f>
        <v>1</v>
      </c>
      <c r="S17" s="1">
        <f>COUNTIFS(Table2[Sub-Sector],Table3[[#This Row],[Sub-Sector]],Table2[% Price above 50 EMA],"&gt;=0")/Table3[[#This Row],[Count]]</f>
        <v>1</v>
      </c>
      <c r="T17" s="1">
        <f>COUNTIFS(Table2[Sub-Sector],Table3[[#This Row],[Sub-Sector]],Table2[% Price above 200 EMA],"&gt;=0")/Table3[[#This Row],[Count]]</f>
        <v>1</v>
      </c>
      <c r="U17" s="1">
        <f>COUNTIFS(Table2[Sub-Sector],Table3[[#This Row],[Sub-Sector]],Table2[Rate of Change - Zone],"Positive")/Table3[[#This Row],[Count]]</f>
        <v>1</v>
      </c>
      <c r="V17" s="1">
        <f>COUNTIFS(Table2[Sub-Sector],Table3[[#This Row],[Sub-Sector]],Table2[Sharpe Ratio],"&gt;=0.10")/Table3[[#This Row],[Count]]</f>
        <v>0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236</v>
      </c>
      <c r="X17">
        <f>_xlfn.RANK.AVG(Table3[[#This Row],[Score]],Table3[Score],1)</f>
        <v>13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134.5</v>
      </c>
      <c r="Z17">
        <f>_xlfn.RANK.AVG(Table3[[#This Row],[Score 2 ]],Table3[[Score 2 ]],1)</f>
        <v>14</v>
      </c>
    </row>
    <row r="18" spans="1:26" x14ac:dyDescent="0.3">
      <c r="A18" t="s">
        <v>165</v>
      </c>
      <c r="B18">
        <f>COUNTIFS(Table2[Sub-Sector],Table3[[#This Row],[Sub-Sector]])</f>
        <v>4</v>
      </c>
      <c r="C18" s="1">
        <f>COUNTIFS(Table2[Sub-Sector],Table3[[#This Row],[Sub-Sector]],Table2[Uptrend],"Uptrend")/Table3[[#This Row],[Count]]</f>
        <v>1</v>
      </c>
      <c r="D18" s="1">
        <f>COUNTIFS(Table2[Sub-Sector],Table3[[#This Row],[Sub-Sector]],Table2[1W Return vs Nifty],"&gt;=5")/Table3[[#This Row],[Count]]</f>
        <v>0</v>
      </c>
      <c r="E18" s="1">
        <f>COUNTIFS(Table2[Sub-Sector],Table3[[#This Row],[Sub-Sector]],Table2[1M Return vs Nifty],"&gt;=5")/Table3[[#This Row],[Count]]</f>
        <v>0.75</v>
      </c>
      <c r="F18" s="1">
        <f>COUNTIFS(Table2[Sub-Sector],Table3[[#This Row],[Sub-Sector]],Table2[6M Return vs Nifty],"&gt;=10")/Table3[[#This Row],[Count]]</f>
        <v>0.75</v>
      </c>
      <c r="G18" s="1">
        <f>COUNTIFS(Table2[Sub-Sector],Table3[[#This Row],[Sub-Sector]],Table2[1Y Return vs Nifty],"&gt;=10")/Table3[[#This Row],[Count]]</f>
        <v>0.5</v>
      </c>
      <c r="H18" s="1">
        <f>COUNTIFS(Table2[Sub-Sector],Table3[[#This Row],[Sub-Sector]],Table2[RSI Exponential â€“ 14D],"&gt;=50")/Table3[[#This Row],[Count]]</f>
        <v>0.5</v>
      </c>
      <c r="I18" s="1">
        <f>COUNTIFS(Table2[Sub-Sector],Table3[[#This Row],[Sub-Sector]],Table2[Relative Volume],"&gt;=1")/Table3[[#This Row],[Count]]</f>
        <v>0.25</v>
      </c>
      <c r="J18" s="1">
        <f>COUNTIFS(Table2[Sub-Sector],Table3[[#This Row],[Sub-Sector]],Table2[% Away From Day Low],"&gt;=0.05")/Table3[[#This Row],[Count]]</f>
        <v>0</v>
      </c>
      <c r="K18" s="1">
        <f>COUNTIFS(Table2[Sub-Sector],Table3[[#This Row],[Sub-Sector]],Table2[% Away From Day High],"&lt;=0.05")/Table3[[#This Row],[Count]]</f>
        <v>0.75</v>
      </c>
      <c r="L18" s="1">
        <f>COUNTIFS(Table2[Sub-Sector],Table3[[#This Row],[Sub-Sector]],Table2[% Away From Current Week Low],"&gt;=0.05")/Table3[[#This Row],[Count]]</f>
        <v>0</v>
      </c>
      <c r="M18" s="1">
        <f>COUNTIFS(Table2[Sub-Sector],Table3[[#This Row],[Sub-Sector]],Table2[% Away From Current Week High],"&lt;=0.05")/Table3[[#This Row],[Count]]</f>
        <v>0.75</v>
      </c>
      <c r="N18" s="1">
        <f>COUNTIFS(Table2[Sub-Sector],Table3[[#This Row],[Sub-Sector]],Table2[% Away From Current Month Low],"&gt;=0.05")/Table3[[#This Row],[Count]]</f>
        <v>0</v>
      </c>
      <c r="O18" s="1">
        <f>COUNTIFS(Table2[Sub-Sector],Table3[[#This Row],[Sub-Sector]],Table2[% Away From Current Month High],"&lt;=0.05")/Table3[[#This Row],[Count]]</f>
        <v>0.5</v>
      </c>
      <c r="P18" s="1">
        <f>COUNTIFS(Table2[Sub-Sector],Table3[[#This Row],[Sub-Sector]],Table2[% Away From 52W High],"&lt;=10")/Table3[[#This Row],[Count]]</f>
        <v>0.5</v>
      </c>
      <c r="Q18" s="1">
        <f>COUNTIFS(Table2[Sub-Sector],Table3[[#This Row],[Sub-Sector]],Table2[% Away From 52W Low],"&gt;=10")/Table3[[#This Row],[Count]]</f>
        <v>1</v>
      </c>
      <c r="R18" s="1">
        <f>COUNTIFS(Table2[Sub-Sector],Table3[[#This Row],[Sub-Sector]],Table2[% Price above 20 EMA],"&gt;=0")/Table3[[#This Row],[Count]]</f>
        <v>0.5</v>
      </c>
      <c r="S18" s="1">
        <f>COUNTIFS(Table2[Sub-Sector],Table3[[#This Row],[Sub-Sector]],Table2[% Price above 50 EMA],"&gt;=0")/Table3[[#This Row],[Count]]</f>
        <v>0.75</v>
      </c>
      <c r="T18" s="1">
        <f>COUNTIFS(Table2[Sub-Sector],Table3[[#This Row],[Sub-Sector]],Table2[% Price above 200 EMA],"&gt;=0")/Table3[[#This Row],[Count]]</f>
        <v>0.75</v>
      </c>
      <c r="U18" s="1">
        <f>COUNTIFS(Table2[Sub-Sector],Table3[[#This Row],[Sub-Sector]],Table2[Rate of Change - Zone],"Positive")/Table3[[#This Row],[Count]]</f>
        <v>1</v>
      </c>
      <c r="V18" s="1">
        <f>COUNTIFS(Table2[Sub-Sector],Table3[[#This Row],[Sub-Sector]],Table2[Sharpe Ratio],"&gt;=0.10")/Table3[[#This Row],[Count]]</f>
        <v>0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231.5</v>
      </c>
      <c r="X18">
        <f>_xlfn.RANK.AVG(Table3[[#This Row],[Score]],Table3[Score],1)</f>
        <v>11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137</v>
      </c>
      <c r="Z18">
        <f>_xlfn.RANK.AVG(Table3[[#This Row],[Score 2 ]],Table3[[Score 2 ]],1)</f>
        <v>17.5</v>
      </c>
    </row>
    <row r="19" spans="1:26" x14ac:dyDescent="0.3">
      <c r="A19" t="s">
        <v>502</v>
      </c>
      <c r="B19">
        <f>COUNTIFS(Table2[Sub-Sector],Table3[[#This Row],[Sub-Sector]])</f>
        <v>1</v>
      </c>
      <c r="C19" s="1">
        <f>COUNTIFS(Table2[Sub-Sector],Table3[[#This Row],[Sub-Sector]],Table2[Uptrend],"Uptrend")/Table3[[#This Row],[Count]]</f>
        <v>0</v>
      </c>
      <c r="D19" s="1">
        <f>COUNTIFS(Table2[Sub-Sector],Table3[[#This Row],[Sub-Sector]],Table2[1W Return vs Nifty],"&gt;=5")/Table3[[#This Row],[Count]]</f>
        <v>0</v>
      </c>
      <c r="E19" s="1">
        <f>COUNTIFS(Table2[Sub-Sector],Table3[[#This Row],[Sub-Sector]],Table2[1M Return vs Nifty],"&gt;=5")/Table3[[#This Row],[Count]]</f>
        <v>0</v>
      </c>
      <c r="F19" s="1">
        <f>COUNTIFS(Table2[Sub-Sector],Table3[[#This Row],[Sub-Sector]],Table2[6M Return vs Nifty],"&gt;=10")/Table3[[#This Row],[Count]]</f>
        <v>0</v>
      </c>
      <c r="G19" s="1">
        <f>COUNTIFS(Table2[Sub-Sector],Table3[[#This Row],[Sub-Sector]],Table2[1Y Return vs Nifty],"&gt;=10")/Table3[[#This Row],[Count]]</f>
        <v>1</v>
      </c>
      <c r="H19" s="1">
        <f>COUNTIFS(Table2[Sub-Sector],Table3[[#This Row],[Sub-Sector]],Table2[RSI Exponential â€“ 14D],"&gt;=50")/Table3[[#This Row],[Count]]</f>
        <v>1</v>
      </c>
      <c r="I19" s="1">
        <f>COUNTIFS(Table2[Sub-Sector],Table3[[#This Row],[Sub-Sector]],Table2[Relative Volume],"&gt;=1")/Table3[[#This Row],[Count]]</f>
        <v>1</v>
      </c>
      <c r="J19" s="1">
        <f>COUNTIFS(Table2[Sub-Sector],Table3[[#This Row],[Sub-Sector]],Table2[% Away From Day Low],"&gt;=0.05")/Table3[[#This Row],[Count]]</f>
        <v>1</v>
      </c>
      <c r="K19" s="1">
        <f>COUNTIFS(Table2[Sub-Sector],Table3[[#This Row],[Sub-Sector]],Table2[% Away From Day High],"&lt;=0.05")/Table3[[#This Row],[Count]]</f>
        <v>1</v>
      </c>
      <c r="L19" s="1">
        <f>COUNTIFS(Table2[Sub-Sector],Table3[[#This Row],[Sub-Sector]],Table2[% Away From Current Week Low],"&gt;=0.05")/Table3[[#This Row],[Count]]</f>
        <v>1</v>
      </c>
      <c r="M19" s="1">
        <f>COUNTIFS(Table2[Sub-Sector],Table3[[#This Row],[Sub-Sector]],Table2[% Away From Current Week High],"&lt;=0.05")/Table3[[#This Row],[Count]]</f>
        <v>1</v>
      </c>
      <c r="N19" s="1">
        <f>COUNTIFS(Table2[Sub-Sector],Table3[[#This Row],[Sub-Sector]],Table2[% Away From Current Month Low],"&gt;=0.05")/Table3[[#This Row],[Count]]</f>
        <v>1</v>
      </c>
      <c r="O19" s="1">
        <f>COUNTIFS(Table2[Sub-Sector],Table3[[#This Row],[Sub-Sector]],Table2[% Away From Current Month High],"&lt;=0.05")/Table3[[#This Row],[Count]]</f>
        <v>1</v>
      </c>
      <c r="P19" s="1">
        <f>COUNTIFS(Table2[Sub-Sector],Table3[[#This Row],[Sub-Sector]],Table2[% Away From 52W High],"&lt;=10")/Table3[[#This Row],[Count]]</f>
        <v>0</v>
      </c>
      <c r="Q19" s="1">
        <f>COUNTIFS(Table2[Sub-Sector],Table3[[#This Row],[Sub-Sector]],Table2[% Away From 52W Low],"&gt;=10")/Table3[[#This Row],[Count]]</f>
        <v>1</v>
      </c>
      <c r="R19" s="1">
        <f>COUNTIFS(Table2[Sub-Sector],Table3[[#This Row],[Sub-Sector]],Table2[% Price above 20 EMA],"&gt;=0")/Table3[[#This Row],[Count]]</f>
        <v>1</v>
      </c>
      <c r="S19" s="1">
        <f>COUNTIFS(Table2[Sub-Sector],Table3[[#This Row],[Sub-Sector]],Table2[% Price above 50 EMA],"&gt;=0")/Table3[[#This Row],[Count]]</f>
        <v>1</v>
      </c>
      <c r="T19" s="1">
        <f>COUNTIFS(Table2[Sub-Sector],Table3[[#This Row],[Sub-Sector]],Table2[% Price above 200 EMA],"&gt;=0")/Table3[[#This Row],[Count]]</f>
        <v>1</v>
      </c>
      <c r="U19" s="1">
        <f>COUNTIFS(Table2[Sub-Sector],Table3[[#This Row],[Sub-Sector]],Table2[Rate of Change - Zone],"Positive")/Table3[[#This Row],[Count]]</f>
        <v>1</v>
      </c>
      <c r="V19" s="1">
        <f>COUNTIFS(Table2[Sub-Sector],Table3[[#This Row],[Sub-Sector]],Table2[Sharpe Ratio],"&gt;=0.10")/Table3[[#This Row],[Count]]</f>
        <v>0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407</v>
      </c>
      <c r="X19">
        <f>_xlfn.RANK.AVG(Table3[[#This Row],[Score]],Table3[Score],1)</f>
        <v>53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137</v>
      </c>
      <c r="Z19">
        <f>_xlfn.RANK.AVG(Table3[[#This Row],[Score 2 ]],Table3[[Score 2 ]],1)</f>
        <v>17.5</v>
      </c>
    </row>
    <row r="20" spans="1:26" x14ac:dyDescent="0.3">
      <c r="A20" t="s">
        <v>249</v>
      </c>
      <c r="B20">
        <f>COUNTIFS(Table2[Sub-Sector],Table3[[#This Row],[Sub-Sector]])</f>
        <v>14</v>
      </c>
      <c r="C20" s="1">
        <f>COUNTIFS(Table2[Sub-Sector],Table3[[#This Row],[Sub-Sector]],Table2[Uptrend],"Uptrend")/Table3[[#This Row],[Count]]</f>
        <v>0.8571428571428571</v>
      </c>
      <c r="D20" s="1">
        <f>COUNTIFS(Table2[Sub-Sector],Table3[[#This Row],[Sub-Sector]],Table2[1W Return vs Nifty],"&gt;=5")/Table3[[#This Row],[Count]]</f>
        <v>0.14285714285714285</v>
      </c>
      <c r="E20" s="1">
        <f>COUNTIFS(Table2[Sub-Sector],Table3[[#This Row],[Sub-Sector]],Table2[1M Return vs Nifty],"&gt;=5")/Table3[[#This Row],[Count]]</f>
        <v>0.7142857142857143</v>
      </c>
      <c r="F20" s="1">
        <f>COUNTIFS(Table2[Sub-Sector],Table3[[#This Row],[Sub-Sector]],Table2[6M Return vs Nifty],"&gt;=10")/Table3[[#This Row],[Count]]</f>
        <v>0.6428571428571429</v>
      </c>
      <c r="G20" s="1">
        <f>COUNTIFS(Table2[Sub-Sector],Table3[[#This Row],[Sub-Sector]],Table2[1Y Return vs Nifty],"&gt;=10")/Table3[[#This Row],[Count]]</f>
        <v>0.5714285714285714</v>
      </c>
      <c r="H20" s="1">
        <f>COUNTIFS(Table2[Sub-Sector],Table3[[#This Row],[Sub-Sector]],Table2[RSI Exponential â€“ 14D],"&gt;=50")/Table3[[#This Row],[Count]]</f>
        <v>0.7857142857142857</v>
      </c>
      <c r="I20" s="1">
        <f>COUNTIFS(Table2[Sub-Sector],Table3[[#This Row],[Sub-Sector]],Table2[Relative Volume],"&gt;=1")/Table3[[#This Row],[Count]]</f>
        <v>0.2857142857142857</v>
      </c>
      <c r="J20" s="1">
        <f>COUNTIFS(Table2[Sub-Sector],Table3[[#This Row],[Sub-Sector]],Table2[% Away From Day Low],"&gt;=0.05")/Table3[[#This Row],[Count]]</f>
        <v>0</v>
      </c>
      <c r="K20" s="1">
        <f>COUNTIFS(Table2[Sub-Sector],Table3[[#This Row],[Sub-Sector]],Table2[% Away From Day High],"&lt;=0.05")/Table3[[#This Row],[Count]]</f>
        <v>0.7857142857142857</v>
      </c>
      <c r="L20" s="1">
        <f>COUNTIFS(Table2[Sub-Sector],Table3[[#This Row],[Sub-Sector]],Table2[% Away From Current Week Low],"&gt;=0.05")/Table3[[#This Row],[Count]]</f>
        <v>0</v>
      </c>
      <c r="M20" s="1">
        <f>COUNTIFS(Table2[Sub-Sector],Table3[[#This Row],[Sub-Sector]],Table2[% Away From Current Week High],"&lt;=0.05")/Table3[[#This Row],[Count]]</f>
        <v>0.7857142857142857</v>
      </c>
      <c r="N20" s="1">
        <f>COUNTIFS(Table2[Sub-Sector],Table3[[#This Row],[Sub-Sector]],Table2[% Away From Current Month Low],"&gt;=0.05")/Table3[[#This Row],[Count]]</f>
        <v>0.42857142857142855</v>
      </c>
      <c r="O20" s="1">
        <f>COUNTIFS(Table2[Sub-Sector],Table3[[#This Row],[Sub-Sector]],Table2[% Away From Current Month High],"&lt;=0.05")/Table3[[#This Row],[Count]]</f>
        <v>0.5</v>
      </c>
      <c r="P20" s="1">
        <f>COUNTIFS(Table2[Sub-Sector],Table3[[#This Row],[Sub-Sector]],Table2[% Away From 52W High],"&lt;=10")/Table3[[#This Row],[Count]]</f>
        <v>0.5</v>
      </c>
      <c r="Q20" s="1">
        <f>COUNTIFS(Table2[Sub-Sector],Table3[[#This Row],[Sub-Sector]],Table2[% Away From 52W Low],"&gt;=10")/Table3[[#This Row],[Count]]</f>
        <v>1</v>
      </c>
      <c r="R20" s="1">
        <f>COUNTIFS(Table2[Sub-Sector],Table3[[#This Row],[Sub-Sector]],Table2[% Price above 20 EMA],"&gt;=0")/Table3[[#This Row],[Count]]</f>
        <v>0.8571428571428571</v>
      </c>
      <c r="S20" s="1">
        <f>COUNTIFS(Table2[Sub-Sector],Table3[[#This Row],[Sub-Sector]],Table2[% Price above 50 EMA],"&gt;=0")/Table3[[#This Row],[Count]]</f>
        <v>0.8571428571428571</v>
      </c>
      <c r="T20" s="1">
        <f>COUNTIFS(Table2[Sub-Sector],Table3[[#This Row],[Sub-Sector]],Table2[% Price above 200 EMA],"&gt;=0")/Table3[[#This Row],[Count]]</f>
        <v>0.9285714285714286</v>
      </c>
      <c r="U20" s="1">
        <f>COUNTIFS(Table2[Sub-Sector],Table3[[#This Row],[Sub-Sector]],Table2[Rate of Change - Zone],"Positive")/Table3[[#This Row],[Count]]</f>
        <v>0.7857142857142857</v>
      </c>
      <c r="V20" s="1">
        <f>COUNTIFS(Table2[Sub-Sector],Table3[[#This Row],[Sub-Sector]],Table2[Sharpe Ratio],"&gt;=0.10")/Table3[[#This Row],[Count]]</f>
        <v>0.35714285714285715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191</v>
      </c>
      <c r="X20">
        <f>_xlfn.RANK.AVG(Table3[[#This Row],[Score]],Table3[Score],1)</f>
        <v>5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148.5</v>
      </c>
      <c r="Z20">
        <f>_xlfn.RANK.AVG(Table3[[#This Row],[Score 2 ]],Table3[[Score 2 ]],1)</f>
        <v>19</v>
      </c>
    </row>
    <row r="21" spans="1:26" x14ac:dyDescent="0.3">
      <c r="A21" t="s">
        <v>91</v>
      </c>
      <c r="B21">
        <f>COUNTIFS(Table2[Sub-Sector],Table3[[#This Row],[Sub-Sector]])</f>
        <v>5</v>
      </c>
      <c r="C21" s="1">
        <f>COUNTIFS(Table2[Sub-Sector],Table3[[#This Row],[Sub-Sector]],Table2[Uptrend],"Uptrend")/Table3[[#This Row],[Count]]</f>
        <v>0.2</v>
      </c>
      <c r="D21" s="1">
        <f>COUNTIFS(Table2[Sub-Sector],Table3[[#This Row],[Sub-Sector]],Table2[1W Return vs Nifty],"&gt;=5")/Table3[[#This Row],[Count]]</f>
        <v>0</v>
      </c>
      <c r="E21" s="1">
        <f>COUNTIFS(Table2[Sub-Sector],Table3[[#This Row],[Sub-Sector]],Table2[1M Return vs Nifty],"&gt;=5")/Table3[[#This Row],[Count]]</f>
        <v>0</v>
      </c>
      <c r="F21" s="1">
        <f>COUNTIFS(Table2[Sub-Sector],Table3[[#This Row],[Sub-Sector]],Table2[6M Return vs Nifty],"&gt;=10")/Table3[[#This Row],[Count]]</f>
        <v>0.6</v>
      </c>
      <c r="G21" s="1">
        <f>COUNTIFS(Table2[Sub-Sector],Table3[[#This Row],[Sub-Sector]],Table2[1Y Return vs Nifty],"&gt;=10")/Table3[[#This Row],[Count]]</f>
        <v>0.6</v>
      </c>
      <c r="H21" s="1">
        <f>COUNTIFS(Table2[Sub-Sector],Table3[[#This Row],[Sub-Sector]],Table2[RSI Exponential â€“ 14D],"&gt;=50")/Table3[[#This Row],[Count]]</f>
        <v>0.4</v>
      </c>
      <c r="I21" s="1">
        <f>COUNTIFS(Table2[Sub-Sector],Table3[[#This Row],[Sub-Sector]],Table2[Relative Volume],"&gt;=1")/Table3[[#This Row],[Count]]</f>
        <v>0.4</v>
      </c>
      <c r="J21" s="1">
        <f>COUNTIFS(Table2[Sub-Sector],Table3[[#This Row],[Sub-Sector]],Table2[% Away From Day Low],"&gt;=0.05")/Table3[[#This Row],[Count]]</f>
        <v>0</v>
      </c>
      <c r="K21" s="1">
        <f>COUNTIFS(Table2[Sub-Sector],Table3[[#This Row],[Sub-Sector]],Table2[% Away From Day High],"&lt;=0.05")/Table3[[#This Row],[Count]]</f>
        <v>1</v>
      </c>
      <c r="L21" s="1">
        <f>COUNTIFS(Table2[Sub-Sector],Table3[[#This Row],[Sub-Sector]],Table2[% Away From Current Week Low],"&gt;=0.05")/Table3[[#This Row],[Count]]</f>
        <v>0</v>
      </c>
      <c r="M21" s="1">
        <f>COUNTIFS(Table2[Sub-Sector],Table3[[#This Row],[Sub-Sector]],Table2[% Away From Current Week High],"&lt;=0.05")/Table3[[#This Row],[Count]]</f>
        <v>1</v>
      </c>
      <c r="N21" s="1">
        <f>COUNTIFS(Table2[Sub-Sector],Table3[[#This Row],[Sub-Sector]],Table2[% Away From Current Month Low],"&gt;=0.05")/Table3[[#This Row],[Count]]</f>
        <v>0.2</v>
      </c>
      <c r="O21" s="1">
        <f>COUNTIFS(Table2[Sub-Sector],Table3[[#This Row],[Sub-Sector]],Table2[% Away From Current Month High],"&lt;=0.05")/Table3[[#This Row],[Count]]</f>
        <v>0.4</v>
      </c>
      <c r="P21" s="1">
        <f>COUNTIFS(Table2[Sub-Sector],Table3[[#This Row],[Sub-Sector]],Table2[% Away From 52W High],"&lt;=10")/Table3[[#This Row],[Count]]</f>
        <v>0</v>
      </c>
      <c r="Q21" s="1">
        <f>COUNTIFS(Table2[Sub-Sector],Table3[[#This Row],[Sub-Sector]],Table2[% Away From 52W Low],"&gt;=10")/Table3[[#This Row],[Count]]</f>
        <v>0.6</v>
      </c>
      <c r="R21" s="1">
        <f>COUNTIFS(Table2[Sub-Sector],Table3[[#This Row],[Sub-Sector]],Table2[% Price above 20 EMA],"&gt;=0")/Table3[[#This Row],[Count]]</f>
        <v>0.2</v>
      </c>
      <c r="S21" s="1">
        <f>COUNTIFS(Table2[Sub-Sector],Table3[[#This Row],[Sub-Sector]],Table2[% Price above 50 EMA],"&gt;=0")/Table3[[#This Row],[Count]]</f>
        <v>0.2</v>
      </c>
      <c r="T21" s="1">
        <f>COUNTIFS(Table2[Sub-Sector],Table3[[#This Row],[Sub-Sector]],Table2[% Price above 200 EMA],"&gt;=0")/Table3[[#This Row],[Count]]</f>
        <v>0.6</v>
      </c>
      <c r="U21" s="1">
        <f>COUNTIFS(Table2[Sub-Sector],Table3[[#This Row],[Sub-Sector]],Table2[Rate of Change - Zone],"Positive")/Table3[[#This Row],[Count]]</f>
        <v>0.6</v>
      </c>
      <c r="V21" s="1">
        <f>COUNTIFS(Table2[Sub-Sector],Table3[[#This Row],[Sub-Sector]],Table2[Sharpe Ratio],"&gt;=0.10")/Table3[[#This Row],[Count]]</f>
        <v>0.4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386.5</v>
      </c>
      <c r="X21">
        <f>_xlfn.RANK.AVG(Table3[[#This Row],[Score]],Table3[Score],1)</f>
        <v>49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149</v>
      </c>
      <c r="Z21">
        <f>_xlfn.RANK.AVG(Table3[[#This Row],[Score 2 ]],Table3[[Score 2 ]],1)</f>
        <v>20</v>
      </c>
    </row>
    <row r="22" spans="1:26" x14ac:dyDescent="0.3">
      <c r="A22" t="s">
        <v>606</v>
      </c>
      <c r="B22">
        <f>COUNTIFS(Table2[Sub-Sector],Table3[[#This Row],[Sub-Sector]])</f>
        <v>4</v>
      </c>
      <c r="C22" s="1">
        <f>COUNTIFS(Table2[Sub-Sector],Table3[[#This Row],[Sub-Sector]],Table2[Uptrend],"Uptrend")/Table3[[#This Row],[Count]]</f>
        <v>0.25</v>
      </c>
      <c r="D22" s="1">
        <f>COUNTIFS(Table2[Sub-Sector],Table3[[#This Row],[Sub-Sector]],Table2[1W Return vs Nifty],"&gt;=5")/Table3[[#This Row],[Count]]</f>
        <v>0.5</v>
      </c>
      <c r="E22" s="1">
        <f>COUNTIFS(Table2[Sub-Sector],Table3[[#This Row],[Sub-Sector]],Table2[1M Return vs Nifty],"&gt;=5")/Table3[[#This Row],[Count]]</f>
        <v>0.75</v>
      </c>
      <c r="F22" s="1">
        <f>COUNTIFS(Table2[Sub-Sector],Table3[[#This Row],[Sub-Sector]],Table2[6M Return vs Nifty],"&gt;=10")/Table3[[#This Row],[Count]]</f>
        <v>0.25</v>
      </c>
      <c r="G22" s="1">
        <f>COUNTIFS(Table2[Sub-Sector],Table3[[#This Row],[Sub-Sector]],Table2[1Y Return vs Nifty],"&gt;=10")/Table3[[#This Row],[Count]]</f>
        <v>0.5</v>
      </c>
      <c r="H22" s="1">
        <f>COUNTIFS(Table2[Sub-Sector],Table3[[#This Row],[Sub-Sector]],Table2[RSI Exponential â€“ 14D],"&gt;=50")/Table3[[#This Row],[Count]]</f>
        <v>1</v>
      </c>
      <c r="I22" s="1">
        <f>COUNTIFS(Table2[Sub-Sector],Table3[[#This Row],[Sub-Sector]],Table2[Relative Volume],"&gt;=1")/Table3[[#This Row],[Count]]</f>
        <v>0.75</v>
      </c>
      <c r="J22" s="1">
        <f>COUNTIFS(Table2[Sub-Sector],Table3[[#This Row],[Sub-Sector]],Table2[% Away From Day Low],"&gt;=0.05")/Table3[[#This Row],[Count]]</f>
        <v>0.25</v>
      </c>
      <c r="K22" s="1">
        <f>COUNTIFS(Table2[Sub-Sector],Table3[[#This Row],[Sub-Sector]],Table2[% Away From Day High],"&lt;=0.05")/Table3[[#This Row],[Count]]</f>
        <v>0.75</v>
      </c>
      <c r="L22" s="1">
        <f>COUNTIFS(Table2[Sub-Sector],Table3[[#This Row],[Sub-Sector]],Table2[% Away From Current Week Low],"&gt;=0.05")/Table3[[#This Row],[Count]]</f>
        <v>0.25</v>
      </c>
      <c r="M22" s="1">
        <f>COUNTIFS(Table2[Sub-Sector],Table3[[#This Row],[Sub-Sector]],Table2[% Away From Current Week High],"&lt;=0.05")/Table3[[#This Row],[Count]]</f>
        <v>0.75</v>
      </c>
      <c r="N22" s="1">
        <f>COUNTIFS(Table2[Sub-Sector],Table3[[#This Row],[Sub-Sector]],Table2[% Away From Current Month Low],"&gt;=0.05")/Table3[[#This Row],[Count]]</f>
        <v>0.5</v>
      </c>
      <c r="O22" s="1">
        <f>COUNTIFS(Table2[Sub-Sector],Table3[[#This Row],[Sub-Sector]],Table2[% Away From Current Month High],"&lt;=0.05")/Table3[[#This Row],[Count]]</f>
        <v>0.25</v>
      </c>
      <c r="P22" s="1">
        <f>COUNTIFS(Table2[Sub-Sector],Table3[[#This Row],[Sub-Sector]],Table2[% Away From 52W High],"&lt;=10")/Table3[[#This Row],[Count]]</f>
        <v>0</v>
      </c>
      <c r="Q22" s="1">
        <f>COUNTIFS(Table2[Sub-Sector],Table3[[#This Row],[Sub-Sector]],Table2[% Away From 52W Low],"&gt;=10")/Table3[[#This Row],[Count]]</f>
        <v>1</v>
      </c>
      <c r="R22" s="1">
        <f>COUNTIFS(Table2[Sub-Sector],Table3[[#This Row],[Sub-Sector]],Table2[% Price above 20 EMA],"&gt;=0")/Table3[[#This Row],[Count]]</f>
        <v>1</v>
      </c>
      <c r="S22" s="1">
        <f>COUNTIFS(Table2[Sub-Sector],Table3[[#This Row],[Sub-Sector]],Table2[% Price above 50 EMA],"&gt;=0")/Table3[[#This Row],[Count]]</f>
        <v>0.5</v>
      </c>
      <c r="T22" s="1">
        <f>COUNTIFS(Table2[Sub-Sector],Table3[[#This Row],[Sub-Sector]],Table2[% Price above 200 EMA],"&gt;=0")/Table3[[#This Row],[Count]]</f>
        <v>0.75</v>
      </c>
      <c r="U22" s="1">
        <f>COUNTIFS(Table2[Sub-Sector],Table3[[#This Row],[Sub-Sector]],Table2[Rate of Change - Zone],"Positive")/Table3[[#This Row],[Count]]</f>
        <v>1</v>
      </c>
      <c r="V22" s="1">
        <f>COUNTIFS(Table2[Sub-Sector],Table3[[#This Row],[Sub-Sector]],Table2[Sharpe Ratio],"&gt;=0.10")/Table3[[#This Row],[Count]]</f>
        <v>0.25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220</v>
      </c>
      <c r="X22">
        <f>_xlfn.RANK.AVG(Table3[[#This Row],[Score]],Table3[Score],1)</f>
        <v>7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149.5</v>
      </c>
      <c r="Z22">
        <f>_xlfn.RANK.AVG(Table3[[#This Row],[Score 2 ]],Table3[[Score 2 ]],1)</f>
        <v>21</v>
      </c>
    </row>
    <row r="23" spans="1:26" x14ac:dyDescent="0.3">
      <c r="A23" t="s">
        <v>51</v>
      </c>
      <c r="B23">
        <f>COUNTIFS(Table2[Sub-Sector],Table3[[#This Row],[Sub-Sector]])</f>
        <v>45</v>
      </c>
      <c r="C23" s="1">
        <f>COUNTIFS(Table2[Sub-Sector],Table3[[#This Row],[Sub-Sector]],Table2[Uptrend],"Uptrend")/Table3[[#This Row],[Count]]</f>
        <v>0.57777777777777772</v>
      </c>
      <c r="D23" s="1">
        <f>COUNTIFS(Table2[Sub-Sector],Table3[[#This Row],[Sub-Sector]],Table2[1W Return vs Nifty],"&gt;=5")/Table3[[#This Row],[Count]]</f>
        <v>6.6666666666666666E-2</v>
      </c>
      <c r="E23" s="1">
        <f>COUNTIFS(Table2[Sub-Sector],Table3[[#This Row],[Sub-Sector]],Table2[1M Return vs Nifty],"&gt;=5")/Table3[[#This Row],[Count]]</f>
        <v>0.35555555555555557</v>
      </c>
      <c r="F23" s="1">
        <f>COUNTIFS(Table2[Sub-Sector],Table3[[#This Row],[Sub-Sector]],Table2[6M Return vs Nifty],"&gt;=10")/Table3[[#This Row],[Count]]</f>
        <v>0.62222222222222223</v>
      </c>
      <c r="G23" s="1">
        <f>COUNTIFS(Table2[Sub-Sector],Table3[[#This Row],[Sub-Sector]],Table2[1Y Return vs Nifty],"&gt;=10")/Table3[[#This Row],[Count]]</f>
        <v>0.66666666666666663</v>
      </c>
      <c r="H23" s="1">
        <f>COUNTIFS(Table2[Sub-Sector],Table3[[#This Row],[Sub-Sector]],Table2[RSI Exponential â€“ 14D],"&gt;=50")/Table3[[#This Row],[Count]]</f>
        <v>0.4</v>
      </c>
      <c r="I23" s="1">
        <f>COUNTIFS(Table2[Sub-Sector],Table3[[#This Row],[Sub-Sector]],Table2[Relative Volume],"&gt;=1")/Table3[[#This Row],[Count]]</f>
        <v>0.28888888888888886</v>
      </c>
      <c r="J23" s="1">
        <f>COUNTIFS(Table2[Sub-Sector],Table3[[#This Row],[Sub-Sector]],Table2[% Away From Day Low],"&gt;=0.05")/Table3[[#This Row],[Count]]</f>
        <v>4.4444444444444446E-2</v>
      </c>
      <c r="K23" s="1">
        <f>COUNTIFS(Table2[Sub-Sector],Table3[[#This Row],[Sub-Sector]],Table2[% Away From Day High],"&lt;=0.05")/Table3[[#This Row],[Count]]</f>
        <v>0.93333333333333335</v>
      </c>
      <c r="L23" s="1">
        <f>COUNTIFS(Table2[Sub-Sector],Table3[[#This Row],[Sub-Sector]],Table2[% Away From Current Week Low],"&gt;=0.05")/Table3[[#This Row],[Count]]</f>
        <v>4.4444444444444446E-2</v>
      </c>
      <c r="M23" s="1">
        <f>COUNTIFS(Table2[Sub-Sector],Table3[[#This Row],[Sub-Sector]],Table2[% Away From Current Week High],"&lt;=0.05")/Table3[[#This Row],[Count]]</f>
        <v>0.93333333333333335</v>
      </c>
      <c r="N23" s="1">
        <f>COUNTIFS(Table2[Sub-Sector],Table3[[#This Row],[Sub-Sector]],Table2[% Away From Current Month Low],"&gt;=0.05")/Table3[[#This Row],[Count]]</f>
        <v>0.22222222222222221</v>
      </c>
      <c r="O23" s="1">
        <f>COUNTIFS(Table2[Sub-Sector],Table3[[#This Row],[Sub-Sector]],Table2[% Away From Current Month High],"&lt;=0.05")/Table3[[#This Row],[Count]]</f>
        <v>0.35555555555555557</v>
      </c>
      <c r="P23" s="1">
        <f>COUNTIFS(Table2[Sub-Sector],Table3[[#This Row],[Sub-Sector]],Table2[% Away From 52W High],"&lt;=10")/Table3[[#This Row],[Count]]</f>
        <v>0.35555555555555557</v>
      </c>
      <c r="Q23" s="1">
        <f>COUNTIFS(Table2[Sub-Sector],Table3[[#This Row],[Sub-Sector]],Table2[% Away From 52W Low],"&gt;=10")/Table3[[#This Row],[Count]]</f>
        <v>0.97777777777777775</v>
      </c>
      <c r="R23" s="1">
        <f>COUNTIFS(Table2[Sub-Sector],Table3[[#This Row],[Sub-Sector]],Table2[% Price above 20 EMA],"&gt;=0")/Table3[[#This Row],[Count]]</f>
        <v>0.44444444444444442</v>
      </c>
      <c r="S23" s="1">
        <f>COUNTIFS(Table2[Sub-Sector],Table3[[#This Row],[Sub-Sector]],Table2[% Price above 50 EMA],"&gt;=0")/Table3[[#This Row],[Count]]</f>
        <v>0.51111111111111107</v>
      </c>
      <c r="T23" s="1">
        <f>COUNTIFS(Table2[Sub-Sector],Table3[[#This Row],[Sub-Sector]],Table2[% Price above 200 EMA],"&gt;=0")/Table3[[#This Row],[Count]]</f>
        <v>0.91111111111111109</v>
      </c>
      <c r="U23" s="1">
        <f>COUNTIFS(Table2[Sub-Sector],Table3[[#This Row],[Sub-Sector]],Table2[Rate of Change - Zone],"Positive")/Table3[[#This Row],[Count]]</f>
        <v>0.55555555555555558</v>
      </c>
      <c r="V23" s="1">
        <f>COUNTIFS(Table2[Sub-Sector],Table3[[#This Row],[Sub-Sector]],Table2[Sharpe Ratio],"&gt;=0.10")/Table3[[#This Row],[Count]]</f>
        <v>0.26666666666666666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228</v>
      </c>
      <c r="X23">
        <f>_xlfn.RANK.AVG(Table3[[#This Row],[Score]],Table3[Score],1)</f>
        <v>10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156</v>
      </c>
      <c r="Z23">
        <f>_xlfn.RANK.AVG(Table3[[#This Row],[Score 2 ]],Table3[[Score 2 ]],1)</f>
        <v>22</v>
      </c>
    </row>
    <row r="24" spans="1:26" x14ac:dyDescent="0.3">
      <c r="A24" t="s">
        <v>117</v>
      </c>
      <c r="B24">
        <f>COUNTIFS(Table2[Sub-Sector],Table3[[#This Row],[Sub-Sector]])</f>
        <v>3</v>
      </c>
      <c r="C24" s="1">
        <f>COUNTIFS(Table2[Sub-Sector],Table3[[#This Row],[Sub-Sector]],Table2[Uptrend],"Uptrend")/Table3[[#This Row],[Count]]</f>
        <v>0.33333333333333331</v>
      </c>
      <c r="D24" s="1">
        <f>COUNTIFS(Table2[Sub-Sector],Table3[[#This Row],[Sub-Sector]],Table2[1W Return vs Nifty],"&gt;=5")/Table3[[#This Row],[Count]]</f>
        <v>0</v>
      </c>
      <c r="E24" s="1">
        <f>COUNTIFS(Table2[Sub-Sector],Table3[[#This Row],[Sub-Sector]],Table2[1M Return vs Nifty],"&gt;=5")/Table3[[#This Row],[Count]]</f>
        <v>0.33333333333333331</v>
      </c>
      <c r="F24" s="1">
        <f>COUNTIFS(Table2[Sub-Sector],Table3[[#This Row],[Sub-Sector]],Table2[6M Return vs Nifty],"&gt;=10")/Table3[[#This Row],[Count]]</f>
        <v>0.66666666666666663</v>
      </c>
      <c r="G24" s="1">
        <f>COUNTIFS(Table2[Sub-Sector],Table3[[#This Row],[Sub-Sector]],Table2[1Y Return vs Nifty],"&gt;=10")/Table3[[#This Row],[Count]]</f>
        <v>1</v>
      </c>
      <c r="H24" s="1">
        <f>COUNTIFS(Table2[Sub-Sector],Table3[[#This Row],[Sub-Sector]],Table2[RSI Exponential â€“ 14D],"&gt;=50")/Table3[[#This Row],[Count]]</f>
        <v>0.33333333333333331</v>
      </c>
      <c r="I24" s="1">
        <f>COUNTIFS(Table2[Sub-Sector],Table3[[#This Row],[Sub-Sector]],Table2[Relative Volume],"&gt;=1")/Table3[[#This Row],[Count]]</f>
        <v>0.33333333333333331</v>
      </c>
      <c r="J24" s="1">
        <f>COUNTIFS(Table2[Sub-Sector],Table3[[#This Row],[Sub-Sector]],Table2[% Away From Day Low],"&gt;=0.05")/Table3[[#This Row],[Count]]</f>
        <v>0</v>
      </c>
      <c r="K24" s="1">
        <f>COUNTIFS(Table2[Sub-Sector],Table3[[#This Row],[Sub-Sector]],Table2[% Away From Day High],"&lt;=0.05")/Table3[[#This Row],[Count]]</f>
        <v>1</v>
      </c>
      <c r="L24" s="1">
        <f>COUNTIFS(Table2[Sub-Sector],Table3[[#This Row],[Sub-Sector]],Table2[% Away From Current Week Low],"&gt;=0.05")/Table3[[#This Row],[Count]]</f>
        <v>0</v>
      </c>
      <c r="M24" s="1">
        <f>COUNTIFS(Table2[Sub-Sector],Table3[[#This Row],[Sub-Sector]],Table2[% Away From Current Week High],"&lt;=0.05")/Table3[[#This Row],[Count]]</f>
        <v>1</v>
      </c>
      <c r="N24" s="1">
        <f>COUNTIFS(Table2[Sub-Sector],Table3[[#This Row],[Sub-Sector]],Table2[% Away From Current Month Low],"&gt;=0.05")/Table3[[#This Row],[Count]]</f>
        <v>0</v>
      </c>
      <c r="O24" s="1">
        <f>COUNTIFS(Table2[Sub-Sector],Table3[[#This Row],[Sub-Sector]],Table2[% Away From Current Month High],"&lt;=0.05")/Table3[[#This Row],[Count]]</f>
        <v>0.33333333333333331</v>
      </c>
      <c r="P24" s="1">
        <f>COUNTIFS(Table2[Sub-Sector],Table3[[#This Row],[Sub-Sector]],Table2[% Away From 52W High],"&lt;=10")/Table3[[#This Row],[Count]]</f>
        <v>0.33333333333333331</v>
      </c>
      <c r="Q24" s="1">
        <f>COUNTIFS(Table2[Sub-Sector],Table3[[#This Row],[Sub-Sector]],Table2[% Away From 52W Low],"&gt;=10")/Table3[[#This Row],[Count]]</f>
        <v>1</v>
      </c>
      <c r="R24" s="1">
        <f>COUNTIFS(Table2[Sub-Sector],Table3[[#This Row],[Sub-Sector]],Table2[% Price above 20 EMA],"&gt;=0")/Table3[[#This Row],[Count]]</f>
        <v>0.33333333333333331</v>
      </c>
      <c r="S24" s="1">
        <f>COUNTIFS(Table2[Sub-Sector],Table3[[#This Row],[Sub-Sector]],Table2[% Price above 50 EMA],"&gt;=0")/Table3[[#This Row],[Count]]</f>
        <v>0.33333333333333331</v>
      </c>
      <c r="T24" s="1">
        <f>COUNTIFS(Table2[Sub-Sector],Table3[[#This Row],[Sub-Sector]],Table2[% Price above 200 EMA],"&gt;=0")/Table3[[#This Row],[Count]]</f>
        <v>1</v>
      </c>
      <c r="U24" s="1">
        <f>COUNTIFS(Table2[Sub-Sector],Table3[[#This Row],[Sub-Sector]],Table2[Rate of Change - Zone],"Positive")/Table3[[#This Row],[Count]]</f>
        <v>0.33333333333333331</v>
      </c>
      <c r="V24" s="1">
        <f>COUNTIFS(Table2[Sub-Sector],Table3[[#This Row],[Sub-Sector]],Table2[Sharpe Ratio],"&gt;=0.10")/Table3[[#This Row],[Count]]</f>
        <v>0.33333333333333331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310</v>
      </c>
      <c r="X24">
        <f>_xlfn.RANK.AVG(Table3[[#This Row],[Score]],Table3[Score],1)</f>
        <v>25.5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158</v>
      </c>
      <c r="Z24">
        <f>_xlfn.RANK.AVG(Table3[[#This Row],[Score 2 ]],Table3[[Score 2 ]],1)</f>
        <v>23.5</v>
      </c>
    </row>
    <row r="25" spans="1:26" x14ac:dyDescent="0.3">
      <c r="A25" t="s">
        <v>304</v>
      </c>
      <c r="B25">
        <f>COUNTIFS(Table2[Sub-Sector],Table3[[#This Row],[Sub-Sector]])</f>
        <v>3</v>
      </c>
      <c r="C25" s="1">
        <f>COUNTIFS(Table2[Sub-Sector],Table3[[#This Row],[Sub-Sector]],Table2[Uptrend],"Uptrend")/Table3[[#This Row],[Count]]</f>
        <v>0.33333333333333331</v>
      </c>
      <c r="D25" s="1">
        <f>COUNTIFS(Table2[Sub-Sector],Table3[[#This Row],[Sub-Sector]],Table2[1W Return vs Nifty],"&gt;=5")/Table3[[#This Row],[Count]]</f>
        <v>0</v>
      </c>
      <c r="E25" s="1">
        <f>COUNTIFS(Table2[Sub-Sector],Table3[[#This Row],[Sub-Sector]],Table2[1M Return vs Nifty],"&gt;=5")/Table3[[#This Row],[Count]]</f>
        <v>0.33333333333333331</v>
      </c>
      <c r="F25" s="1">
        <f>COUNTIFS(Table2[Sub-Sector],Table3[[#This Row],[Sub-Sector]],Table2[6M Return vs Nifty],"&gt;=10")/Table3[[#This Row],[Count]]</f>
        <v>0.66666666666666663</v>
      </c>
      <c r="G25" s="1">
        <f>COUNTIFS(Table2[Sub-Sector],Table3[[#This Row],[Sub-Sector]],Table2[1Y Return vs Nifty],"&gt;=10")/Table3[[#This Row],[Count]]</f>
        <v>1</v>
      </c>
      <c r="H25" s="1">
        <f>COUNTIFS(Table2[Sub-Sector],Table3[[#This Row],[Sub-Sector]],Table2[RSI Exponential â€“ 14D],"&gt;=50")/Table3[[#This Row],[Count]]</f>
        <v>0.33333333333333331</v>
      </c>
      <c r="I25" s="1">
        <f>COUNTIFS(Table2[Sub-Sector],Table3[[#This Row],[Sub-Sector]],Table2[Relative Volume],"&gt;=1")/Table3[[#This Row],[Count]]</f>
        <v>0.33333333333333331</v>
      </c>
      <c r="J25" s="1">
        <f>COUNTIFS(Table2[Sub-Sector],Table3[[#This Row],[Sub-Sector]],Table2[% Away From Day Low],"&gt;=0.05")/Table3[[#This Row],[Count]]</f>
        <v>0.33333333333333331</v>
      </c>
      <c r="K25" s="1">
        <f>COUNTIFS(Table2[Sub-Sector],Table3[[#This Row],[Sub-Sector]],Table2[% Away From Day High],"&lt;=0.05")/Table3[[#This Row],[Count]]</f>
        <v>1</v>
      </c>
      <c r="L25" s="1">
        <f>COUNTIFS(Table2[Sub-Sector],Table3[[#This Row],[Sub-Sector]],Table2[% Away From Current Week Low],"&gt;=0.05")/Table3[[#This Row],[Count]]</f>
        <v>0.33333333333333331</v>
      </c>
      <c r="M25" s="1">
        <f>COUNTIFS(Table2[Sub-Sector],Table3[[#This Row],[Sub-Sector]],Table2[% Away From Current Week High],"&lt;=0.05")/Table3[[#This Row],[Count]]</f>
        <v>1</v>
      </c>
      <c r="N25" s="1">
        <f>COUNTIFS(Table2[Sub-Sector],Table3[[#This Row],[Sub-Sector]],Table2[% Away From Current Month Low],"&gt;=0.05")/Table3[[#This Row],[Count]]</f>
        <v>0.66666666666666663</v>
      </c>
      <c r="O25" s="1">
        <f>COUNTIFS(Table2[Sub-Sector],Table3[[#This Row],[Sub-Sector]],Table2[% Away From Current Month High],"&lt;=0.05")/Table3[[#This Row],[Count]]</f>
        <v>0.33333333333333331</v>
      </c>
      <c r="P25" s="1">
        <f>COUNTIFS(Table2[Sub-Sector],Table3[[#This Row],[Sub-Sector]],Table2[% Away From 52W High],"&lt;=10")/Table3[[#This Row],[Count]]</f>
        <v>0</v>
      </c>
      <c r="Q25" s="1">
        <f>COUNTIFS(Table2[Sub-Sector],Table3[[#This Row],[Sub-Sector]],Table2[% Away From 52W Low],"&gt;=10")/Table3[[#This Row],[Count]]</f>
        <v>1</v>
      </c>
      <c r="R25" s="1">
        <f>COUNTIFS(Table2[Sub-Sector],Table3[[#This Row],[Sub-Sector]],Table2[% Price above 20 EMA],"&gt;=0")/Table3[[#This Row],[Count]]</f>
        <v>0.33333333333333331</v>
      </c>
      <c r="S25" s="1">
        <f>COUNTIFS(Table2[Sub-Sector],Table3[[#This Row],[Sub-Sector]],Table2[% Price above 50 EMA],"&gt;=0")/Table3[[#This Row],[Count]]</f>
        <v>0.33333333333333331</v>
      </c>
      <c r="T25" s="1">
        <f>COUNTIFS(Table2[Sub-Sector],Table3[[#This Row],[Sub-Sector]],Table2[% Price above 200 EMA],"&gt;=0")/Table3[[#This Row],[Count]]</f>
        <v>0.66666666666666663</v>
      </c>
      <c r="U25" s="1">
        <f>COUNTIFS(Table2[Sub-Sector],Table3[[#This Row],[Sub-Sector]],Table2[Rate of Change - Zone],"Positive")/Table3[[#This Row],[Count]]</f>
        <v>0.33333333333333331</v>
      </c>
      <c r="V25" s="1">
        <f>COUNTIFS(Table2[Sub-Sector],Table3[[#This Row],[Sub-Sector]],Table2[Sharpe Ratio],"&gt;=0.10")/Table3[[#This Row],[Count]]</f>
        <v>0.33333333333333331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310</v>
      </c>
      <c r="X25">
        <f>_xlfn.RANK.AVG(Table3[[#This Row],[Score]],Table3[Score],1)</f>
        <v>25.5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158</v>
      </c>
      <c r="Z25">
        <f>_xlfn.RANK.AVG(Table3[[#This Row],[Score 2 ]],Table3[[Score 2 ]],1)</f>
        <v>23.5</v>
      </c>
    </row>
    <row r="26" spans="1:26" x14ac:dyDescent="0.3">
      <c r="A26" t="s">
        <v>403</v>
      </c>
      <c r="B26">
        <f>COUNTIFS(Table2[Sub-Sector],Table3[[#This Row],[Sub-Sector]])</f>
        <v>14</v>
      </c>
      <c r="C26" s="1">
        <f>COUNTIFS(Table2[Sub-Sector],Table3[[#This Row],[Sub-Sector]],Table2[Uptrend],"Uptrend")/Table3[[#This Row],[Count]]</f>
        <v>0.35714285714285715</v>
      </c>
      <c r="D26" s="1">
        <f>COUNTIFS(Table2[Sub-Sector],Table3[[#This Row],[Sub-Sector]],Table2[1W Return vs Nifty],"&gt;=5")/Table3[[#This Row],[Count]]</f>
        <v>0.14285714285714285</v>
      </c>
      <c r="E26" s="1">
        <f>COUNTIFS(Table2[Sub-Sector],Table3[[#This Row],[Sub-Sector]],Table2[1M Return vs Nifty],"&gt;=5")/Table3[[#This Row],[Count]]</f>
        <v>0.35714285714285715</v>
      </c>
      <c r="F26" s="1">
        <f>COUNTIFS(Table2[Sub-Sector],Table3[[#This Row],[Sub-Sector]],Table2[6M Return vs Nifty],"&gt;=10")/Table3[[#This Row],[Count]]</f>
        <v>0.6428571428571429</v>
      </c>
      <c r="G26" s="1">
        <f>COUNTIFS(Table2[Sub-Sector],Table3[[#This Row],[Sub-Sector]],Table2[1Y Return vs Nifty],"&gt;=10")/Table3[[#This Row],[Count]]</f>
        <v>0.5</v>
      </c>
      <c r="H26" s="1">
        <f>COUNTIFS(Table2[Sub-Sector],Table3[[#This Row],[Sub-Sector]],Table2[RSI Exponential â€“ 14D],"&gt;=50")/Table3[[#This Row],[Count]]</f>
        <v>0.35714285714285715</v>
      </c>
      <c r="I26" s="1">
        <f>COUNTIFS(Table2[Sub-Sector],Table3[[#This Row],[Sub-Sector]],Table2[Relative Volume],"&gt;=1")/Table3[[#This Row],[Count]]</f>
        <v>0.2857142857142857</v>
      </c>
      <c r="J26" s="1">
        <f>COUNTIFS(Table2[Sub-Sector],Table3[[#This Row],[Sub-Sector]],Table2[% Away From Day Low],"&gt;=0.05")/Table3[[#This Row],[Count]]</f>
        <v>0</v>
      </c>
      <c r="K26" s="1">
        <f>COUNTIFS(Table2[Sub-Sector],Table3[[#This Row],[Sub-Sector]],Table2[% Away From Day High],"&lt;=0.05")/Table3[[#This Row],[Count]]</f>
        <v>0.9285714285714286</v>
      </c>
      <c r="L26" s="1">
        <f>COUNTIFS(Table2[Sub-Sector],Table3[[#This Row],[Sub-Sector]],Table2[% Away From Current Week Low],"&gt;=0.05")/Table3[[#This Row],[Count]]</f>
        <v>0</v>
      </c>
      <c r="M26" s="1">
        <f>COUNTIFS(Table2[Sub-Sector],Table3[[#This Row],[Sub-Sector]],Table2[% Away From Current Week High],"&lt;=0.05")/Table3[[#This Row],[Count]]</f>
        <v>0.9285714285714286</v>
      </c>
      <c r="N26" s="1">
        <f>COUNTIFS(Table2[Sub-Sector],Table3[[#This Row],[Sub-Sector]],Table2[% Away From Current Month Low],"&gt;=0.05")/Table3[[#This Row],[Count]]</f>
        <v>0.35714285714285715</v>
      </c>
      <c r="O26" s="1">
        <f>COUNTIFS(Table2[Sub-Sector],Table3[[#This Row],[Sub-Sector]],Table2[% Away From Current Month High],"&lt;=0.05")/Table3[[#This Row],[Count]]</f>
        <v>0.14285714285714285</v>
      </c>
      <c r="P26" s="1">
        <f>COUNTIFS(Table2[Sub-Sector],Table3[[#This Row],[Sub-Sector]],Table2[% Away From 52W High],"&lt;=10")/Table3[[#This Row],[Count]]</f>
        <v>0.14285714285714285</v>
      </c>
      <c r="Q26" s="1">
        <f>COUNTIFS(Table2[Sub-Sector],Table3[[#This Row],[Sub-Sector]],Table2[% Away From 52W Low],"&gt;=10")/Table3[[#This Row],[Count]]</f>
        <v>0.9285714285714286</v>
      </c>
      <c r="R26" s="1">
        <f>COUNTIFS(Table2[Sub-Sector],Table3[[#This Row],[Sub-Sector]],Table2[% Price above 20 EMA],"&gt;=0")/Table3[[#This Row],[Count]]</f>
        <v>0.35714285714285715</v>
      </c>
      <c r="S26" s="1">
        <f>COUNTIFS(Table2[Sub-Sector],Table3[[#This Row],[Sub-Sector]],Table2[% Price above 50 EMA],"&gt;=0")/Table3[[#This Row],[Count]]</f>
        <v>0.2857142857142857</v>
      </c>
      <c r="T26" s="1">
        <f>COUNTIFS(Table2[Sub-Sector],Table3[[#This Row],[Sub-Sector]],Table2[% Price above 200 EMA],"&gt;=0")/Table3[[#This Row],[Count]]</f>
        <v>0.5714285714285714</v>
      </c>
      <c r="U26" s="1">
        <f>COUNTIFS(Table2[Sub-Sector],Table3[[#This Row],[Sub-Sector]],Table2[Rate of Change - Zone],"Positive")/Table3[[#This Row],[Count]]</f>
        <v>0.7142857142857143</v>
      </c>
      <c r="V26" s="1">
        <f>COUNTIFS(Table2[Sub-Sector],Table3[[#This Row],[Sub-Sector]],Table2[Sharpe Ratio],"&gt;=0.10")/Table3[[#This Row],[Count]]</f>
        <v>0.2857142857142857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241.5</v>
      </c>
      <c r="X26">
        <f>_xlfn.RANK.AVG(Table3[[#This Row],[Score]],Table3[Score],1)</f>
        <v>15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160.5</v>
      </c>
      <c r="Z26">
        <f>_xlfn.RANK.AVG(Table3[[#This Row],[Score 2 ]],Table3[[Score 2 ]],1)</f>
        <v>25</v>
      </c>
    </row>
    <row r="27" spans="1:26" x14ac:dyDescent="0.3">
      <c r="A27" t="s">
        <v>120</v>
      </c>
      <c r="B27">
        <f>COUNTIFS(Table2[Sub-Sector],Table3[[#This Row],[Sub-Sector]])</f>
        <v>8</v>
      </c>
      <c r="C27" s="1">
        <f>COUNTIFS(Table2[Sub-Sector],Table3[[#This Row],[Sub-Sector]],Table2[Uptrend],"Uptrend")/Table3[[#This Row],[Count]]</f>
        <v>0.375</v>
      </c>
      <c r="D27" s="1">
        <f>COUNTIFS(Table2[Sub-Sector],Table3[[#This Row],[Sub-Sector]],Table2[1W Return vs Nifty],"&gt;=5")/Table3[[#This Row],[Count]]</f>
        <v>0.125</v>
      </c>
      <c r="E27" s="1">
        <f>COUNTIFS(Table2[Sub-Sector],Table3[[#This Row],[Sub-Sector]],Table2[1M Return vs Nifty],"&gt;=5")/Table3[[#This Row],[Count]]</f>
        <v>0.375</v>
      </c>
      <c r="F27" s="1">
        <f>COUNTIFS(Table2[Sub-Sector],Table3[[#This Row],[Sub-Sector]],Table2[6M Return vs Nifty],"&gt;=10")/Table3[[#This Row],[Count]]</f>
        <v>0.5</v>
      </c>
      <c r="G27" s="1">
        <f>COUNTIFS(Table2[Sub-Sector],Table3[[#This Row],[Sub-Sector]],Table2[1Y Return vs Nifty],"&gt;=10")/Table3[[#This Row],[Count]]</f>
        <v>0.625</v>
      </c>
      <c r="H27" s="1">
        <f>COUNTIFS(Table2[Sub-Sector],Table3[[#This Row],[Sub-Sector]],Table2[RSI Exponential â€“ 14D],"&gt;=50")/Table3[[#This Row],[Count]]</f>
        <v>0.5</v>
      </c>
      <c r="I27" s="1">
        <f>COUNTIFS(Table2[Sub-Sector],Table3[[#This Row],[Sub-Sector]],Table2[Relative Volume],"&gt;=1")/Table3[[#This Row],[Count]]</f>
        <v>0.25</v>
      </c>
      <c r="J27" s="1">
        <f>COUNTIFS(Table2[Sub-Sector],Table3[[#This Row],[Sub-Sector]],Table2[% Away From Day Low],"&gt;=0.05")/Table3[[#This Row],[Count]]</f>
        <v>0.125</v>
      </c>
      <c r="K27" s="1">
        <f>COUNTIFS(Table2[Sub-Sector],Table3[[#This Row],[Sub-Sector]],Table2[% Away From Day High],"&lt;=0.05")/Table3[[#This Row],[Count]]</f>
        <v>0.875</v>
      </c>
      <c r="L27" s="1">
        <f>COUNTIFS(Table2[Sub-Sector],Table3[[#This Row],[Sub-Sector]],Table2[% Away From Current Week Low],"&gt;=0.05")/Table3[[#This Row],[Count]]</f>
        <v>0.125</v>
      </c>
      <c r="M27" s="1">
        <f>COUNTIFS(Table2[Sub-Sector],Table3[[#This Row],[Sub-Sector]],Table2[% Away From Current Week High],"&lt;=0.05")/Table3[[#This Row],[Count]]</f>
        <v>0.875</v>
      </c>
      <c r="N27" s="1">
        <f>COUNTIFS(Table2[Sub-Sector],Table3[[#This Row],[Sub-Sector]],Table2[% Away From Current Month Low],"&gt;=0.05")/Table3[[#This Row],[Count]]</f>
        <v>0.5</v>
      </c>
      <c r="O27" s="1">
        <f>COUNTIFS(Table2[Sub-Sector],Table3[[#This Row],[Sub-Sector]],Table2[% Away From Current Month High],"&lt;=0.05")/Table3[[#This Row],[Count]]</f>
        <v>0.5</v>
      </c>
      <c r="P27" s="1">
        <f>COUNTIFS(Table2[Sub-Sector],Table3[[#This Row],[Sub-Sector]],Table2[% Away From 52W High],"&lt;=10")/Table3[[#This Row],[Count]]</f>
        <v>0.25</v>
      </c>
      <c r="Q27" s="1">
        <f>COUNTIFS(Table2[Sub-Sector],Table3[[#This Row],[Sub-Sector]],Table2[% Away From 52W Low],"&gt;=10")/Table3[[#This Row],[Count]]</f>
        <v>0.875</v>
      </c>
      <c r="R27" s="1">
        <f>COUNTIFS(Table2[Sub-Sector],Table3[[#This Row],[Sub-Sector]],Table2[% Price above 20 EMA],"&gt;=0")/Table3[[#This Row],[Count]]</f>
        <v>0.5</v>
      </c>
      <c r="S27" s="1">
        <f>COUNTIFS(Table2[Sub-Sector],Table3[[#This Row],[Sub-Sector]],Table2[% Price above 50 EMA],"&gt;=0")/Table3[[#This Row],[Count]]</f>
        <v>0.5</v>
      </c>
      <c r="T27" s="1">
        <f>COUNTIFS(Table2[Sub-Sector],Table3[[#This Row],[Sub-Sector]],Table2[% Price above 200 EMA],"&gt;=0")/Table3[[#This Row],[Count]]</f>
        <v>0.625</v>
      </c>
      <c r="U27" s="1">
        <f>COUNTIFS(Table2[Sub-Sector],Table3[[#This Row],[Sub-Sector]],Table2[Rate of Change - Zone],"Positive")/Table3[[#This Row],[Count]]</f>
        <v>0.75</v>
      </c>
      <c r="V27" s="1">
        <f>COUNTIFS(Table2[Sub-Sector],Table3[[#This Row],[Sub-Sector]],Table2[Sharpe Ratio],"&gt;=0.10")/Table3[[#This Row],[Count]]</f>
        <v>0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242.5</v>
      </c>
      <c r="X27">
        <f>_xlfn.RANK.AVG(Table3[[#This Row],[Score]],Table3[Score],1)</f>
        <v>16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163.5</v>
      </c>
      <c r="Z27">
        <f>_xlfn.RANK.AVG(Table3[[#This Row],[Score 2 ]],Table3[[Score 2 ]],1)</f>
        <v>26</v>
      </c>
    </row>
    <row r="28" spans="1:26" x14ac:dyDescent="0.3">
      <c r="A28" t="s">
        <v>138</v>
      </c>
      <c r="B28">
        <f>COUNTIFS(Table2[Sub-Sector],Table3[[#This Row],[Sub-Sector]])</f>
        <v>8</v>
      </c>
      <c r="C28" s="1">
        <f>COUNTIFS(Table2[Sub-Sector],Table3[[#This Row],[Sub-Sector]],Table2[Uptrend],"Uptrend")/Table3[[#This Row],[Count]]</f>
        <v>0</v>
      </c>
      <c r="D28" s="1">
        <f>COUNTIFS(Table2[Sub-Sector],Table3[[#This Row],[Sub-Sector]],Table2[1W Return vs Nifty],"&gt;=5")/Table3[[#This Row],[Count]]</f>
        <v>0</v>
      </c>
      <c r="E28" s="1">
        <f>COUNTIFS(Table2[Sub-Sector],Table3[[#This Row],[Sub-Sector]],Table2[1M Return vs Nifty],"&gt;=5")/Table3[[#This Row],[Count]]</f>
        <v>0</v>
      </c>
      <c r="F28" s="1">
        <f>COUNTIFS(Table2[Sub-Sector],Table3[[#This Row],[Sub-Sector]],Table2[6M Return vs Nifty],"&gt;=10")/Table3[[#This Row],[Count]]</f>
        <v>0.375</v>
      </c>
      <c r="G28" s="1">
        <f>COUNTIFS(Table2[Sub-Sector],Table3[[#This Row],[Sub-Sector]],Table2[1Y Return vs Nifty],"&gt;=10")/Table3[[#This Row],[Count]]</f>
        <v>0.875</v>
      </c>
      <c r="H28" s="1">
        <f>COUNTIFS(Table2[Sub-Sector],Table3[[#This Row],[Sub-Sector]],Table2[RSI Exponential â€“ 14D],"&gt;=50")/Table3[[#This Row],[Count]]</f>
        <v>0.375</v>
      </c>
      <c r="I28" s="1">
        <f>COUNTIFS(Table2[Sub-Sector],Table3[[#This Row],[Sub-Sector]],Table2[Relative Volume],"&gt;=1")/Table3[[#This Row],[Count]]</f>
        <v>0.25</v>
      </c>
      <c r="J28" s="1">
        <f>COUNTIFS(Table2[Sub-Sector],Table3[[#This Row],[Sub-Sector]],Table2[% Away From Day Low],"&gt;=0.05")/Table3[[#This Row],[Count]]</f>
        <v>0.25</v>
      </c>
      <c r="K28" s="1">
        <f>COUNTIFS(Table2[Sub-Sector],Table3[[#This Row],[Sub-Sector]],Table2[% Away From Day High],"&lt;=0.05")/Table3[[#This Row],[Count]]</f>
        <v>0.875</v>
      </c>
      <c r="L28" s="1">
        <f>COUNTIFS(Table2[Sub-Sector],Table3[[#This Row],[Sub-Sector]],Table2[% Away From Current Week Low],"&gt;=0.05")/Table3[[#This Row],[Count]]</f>
        <v>0.25</v>
      </c>
      <c r="M28" s="1">
        <f>COUNTIFS(Table2[Sub-Sector],Table3[[#This Row],[Sub-Sector]],Table2[% Away From Current Week High],"&lt;=0.05")/Table3[[#This Row],[Count]]</f>
        <v>0.875</v>
      </c>
      <c r="N28" s="1">
        <f>COUNTIFS(Table2[Sub-Sector],Table3[[#This Row],[Sub-Sector]],Table2[% Away From Current Month Low],"&gt;=0.05")/Table3[[#This Row],[Count]]</f>
        <v>0.375</v>
      </c>
      <c r="O28" s="1">
        <f>COUNTIFS(Table2[Sub-Sector],Table3[[#This Row],[Sub-Sector]],Table2[% Away From Current Month High],"&lt;=0.05")/Table3[[#This Row],[Count]]</f>
        <v>0.375</v>
      </c>
      <c r="P28" s="1">
        <f>COUNTIFS(Table2[Sub-Sector],Table3[[#This Row],[Sub-Sector]],Table2[% Away From 52W High],"&lt;=10")/Table3[[#This Row],[Count]]</f>
        <v>0</v>
      </c>
      <c r="Q28" s="1">
        <f>COUNTIFS(Table2[Sub-Sector],Table3[[#This Row],[Sub-Sector]],Table2[% Away From 52W Low],"&gt;=10")/Table3[[#This Row],[Count]]</f>
        <v>1</v>
      </c>
      <c r="R28" s="1">
        <f>COUNTIFS(Table2[Sub-Sector],Table3[[#This Row],[Sub-Sector]],Table2[% Price above 20 EMA],"&gt;=0")/Table3[[#This Row],[Count]]</f>
        <v>0.25</v>
      </c>
      <c r="S28" s="1">
        <f>COUNTIFS(Table2[Sub-Sector],Table3[[#This Row],[Sub-Sector]],Table2[% Price above 50 EMA],"&gt;=0")/Table3[[#This Row],[Count]]</f>
        <v>0.25</v>
      </c>
      <c r="T28" s="1">
        <f>COUNTIFS(Table2[Sub-Sector],Table3[[#This Row],[Sub-Sector]],Table2[% Price above 200 EMA],"&gt;=0")/Table3[[#This Row],[Count]]</f>
        <v>0.625</v>
      </c>
      <c r="U28" s="1">
        <f>COUNTIFS(Table2[Sub-Sector],Table3[[#This Row],[Sub-Sector]],Table2[Rate of Change - Zone],"Positive")/Table3[[#This Row],[Count]]</f>
        <v>0.75</v>
      </c>
      <c r="V28" s="1">
        <f>COUNTIFS(Table2[Sub-Sector],Table3[[#This Row],[Sub-Sector]],Table2[Sharpe Ratio],"&gt;=0.10")/Table3[[#This Row],[Count]]</f>
        <v>0.75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435.5</v>
      </c>
      <c r="X28">
        <f>_xlfn.RANK.AVG(Table3[[#This Row],[Score]],Table3[Score],1)</f>
        <v>62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165.5</v>
      </c>
      <c r="Z28">
        <f>_xlfn.RANK.AVG(Table3[[#This Row],[Score 2 ]],Table3[[Score 2 ]],1)</f>
        <v>27</v>
      </c>
    </row>
    <row r="29" spans="1:26" x14ac:dyDescent="0.3">
      <c r="A29" t="s">
        <v>238</v>
      </c>
      <c r="B29">
        <f>COUNTIFS(Table2[Sub-Sector],Table3[[#This Row],[Sub-Sector]])</f>
        <v>6</v>
      </c>
      <c r="C29" s="1">
        <f>COUNTIFS(Table2[Sub-Sector],Table3[[#This Row],[Sub-Sector]],Table2[Uptrend],"Uptrend")/Table3[[#This Row],[Count]]</f>
        <v>0.33333333333333331</v>
      </c>
      <c r="D29" s="1">
        <f>COUNTIFS(Table2[Sub-Sector],Table3[[#This Row],[Sub-Sector]],Table2[1W Return vs Nifty],"&gt;=5")/Table3[[#This Row],[Count]]</f>
        <v>0.16666666666666666</v>
      </c>
      <c r="E29" s="1">
        <f>COUNTIFS(Table2[Sub-Sector],Table3[[#This Row],[Sub-Sector]],Table2[1M Return vs Nifty],"&gt;=5")/Table3[[#This Row],[Count]]</f>
        <v>0.16666666666666666</v>
      </c>
      <c r="F29" s="1">
        <f>COUNTIFS(Table2[Sub-Sector],Table3[[#This Row],[Sub-Sector]],Table2[6M Return vs Nifty],"&gt;=10")/Table3[[#This Row],[Count]]</f>
        <v>0.16666666666666666</v>
      </c>
      <c r="G29" s="1">
        <f>COUNTIFS(Table2[Sub-Sector],Table3[[#This Row],[Sub-Sector]],Table2[1Y Return vs Nifty],"&gt;=10")/Table3[[#This Row],[Count]]</f>
        <v>0.5</v>
      </c>
      <c r="H29" s="1">
        <f>COUNTIFS(Table2[Sub-Sector],Table3[[#This Row],[Sub-Sector]],Table2[RSI Exponential â€“ 14D],"&gt;=50")/Table3[[#This Row],[Count]]</f>
        <v>0.83333333333333337</v>
      </c>
      <c r="I29" s="1">
        <f>COUNTIFS(Table2[Sub-Sector],Table3[[#This Row],[Sub-Sector]],Table2[Relative Volume],"&gt;=1")/Table3[[#This Row],[Count]]</f>
        <v>0.5</v>
      </c>
      <c r="J29" s="1">
        <f>COUNTIFS(Table2[Sub-Sector],Table3[[#This Row],[Sub-Sector]],Table2[% Away From Day Low],"&gt;=0.05")/Table3[[#This Row],[Count]]</f>
        <v>0</v>
      </c>
      <c r="K29" s="1">
        <f>COUNTIFS(Table2[Sub-Sector],Table3[[#This Row],[Sub-Sector]],Table2[% Away From Day High],"&lt;=0.05")/Table3[[#This Row],[Count]]</f>
        <v>0.66666666666666663</v>
      </c>
      <c r="L29" s="1">
        <f>COUNTIFS(Table2[Sub-Sector],Table3[[#This Row],[Sub-Sector]],Table2[% Away From Current Week Low],"&gt;=0.05")/Table3[[#This Row],[Count]]</f>
        <v>0</v>
      </c>
      <c r="M29" s="1">
        <f>COUNTIFS(Table2[Sub-Sector],Table3[[#This Row],[Sub-Sector]],Table2[% Away From Current Week High],"&lt;=0.05")/Table3[[#This Row],[Count]]</f>
        <v>0.66666666666666663</v>
      </c>
      <c r="N29" s="1">
        <f>COUNTIFS(Table2[Sub-Sector],Table3[[#This Row],[Sub-Sector]],Table2[% Away From Current Month Low],"&gt;=0.05")/Table3[[#This Row],[Count]]</f>
        <v>0.33333333333333331</v>
      </c>
      <c r="O29" s="1">
        <f>COUNTIFS(Table2[Sub-Sector],Table3[[#This Row],[Sub-Sector]],Table2[% Away From Current Month High],"&lt;=0.05")/Table3[[#This Row],[Count]]</f>
        <v>0.66666666666666663</v>
      </c>
      <c r="P29" s="1">
        <f>COUNTIFS(Table2[Sub-Sector],Table3[[#This Row],[Sub-Sector]],Table2[% Away From 52W High],"&lt;=10")/Table3[[#This Row],[Count]]</f>
        <v>0.33333333333333331</v>
      </c>
      <c r="Q29" s="1">
        <f>COUNTIFS(Table2[Sub-Sector],Table3[[#This Row],[Sub-Sector]],Table2[% Away From 52W Low],"&gt;=10")/Table3[[#This Row],[Count]]</f>
        <v>0.83333333333333337</v>
      </c>
      <c r="R29" s="1">
        <f>COUNTIFS(Table2[Sub-Sector],Table3[[#This Row],[Sub-Sector]],Table2[% Price above 20 EMA],"&gt;=0")/Table3[[#This Row],[Count]]</f>
        <v>0.66666666666666663</v>
      </c>
      <c r="S29" s="1">
        <f>COUNTIFS(Table2[Sub-Sector],Table3[[#This Row],[Sub-Sector]],Table2[% Price above 50 EMA],"&gt;=0")/Table3[[#This Row],[Count]]</f>
        <v>0.5</v>
      </c>
      <c r="T29" s="1">
        <f>COUNTIFS(Table2[Sub-Sector],Table3[[#This Row],[Sub-Sector]],Table2[% Price above 200 EMA],"&gt;=0")/Table3[[#This Row],[Count]]</f>
        <v>0.33333333333333331</v>
      </c>
      <c r="U29" s="1">
        <f>COUNTIFS(Table2[Sub-Sector],Table3[[#This Row],[Sub-Sector]],Table2[Rate of Change - Zone],"Positive")/Table3[[#This Row],[Count]]</f>
        <v>1</v>
      </c>
      <c r="V29" s="1">
        <f>COUNTIFS(Table2[Sub-Sector],Table3[[#This Row],[Sub-Sector]],Table2[Sharpe Ratio],"&gt;=0.10")/Table3[[#This Row],[Count]]</f>
        <v>0.5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281.5</v>
      </c>
      <c r="X29">
        <f>_xlfn.RANK.AVG(Table3[[#This Row],[Score]],Table3[Score],1)</f>
        <v>21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173</v>
      </c>
      <c r="Z29">
        <f>_xlfn.RANK.AVG(Table3[[#This Row],[Score 2 ]],Table3[[Score 2 ]],1)</f>
        <v>28</v>
      </c>
    </row>
    <row r="30" spans="1:26" x14ac:dyDescent="0.3">
      <c r="A30" t="s">
        <v>387</v>
      </c>
      <c r="B30">
        <f>COUNTIFS(Table2[Sub-Sector],Table3[[#This Row],[Sub-Sector]])</f>
        <v>2</v>
      </c>
      <c r="C30" s="1">
        <f>COUNTIFS(Table2[Sub-Sector],Table3[[#This Row],[Sub-Sector]],Table2[Uptrend],"Uptrend")/Table3[[#This Row],[Count]]</f>
        <v>0.5</v>
      </c>
      <c r="D30" s="1">
        <f>COUNTIFS(Table2[Sub-Sector],Table3[[#This Row],[Sub-Sector]],Table2[1W Return vs Nifty],"&gt;=5")/Table3[[#This Row],[Count]]</f>
        <v>0.5</v>
      </c>
      <c r="E30" s="1">
        <f>COUNTIFS(Table2[Sub-Sector],Table3[[#This Row],[Sub-Sector]],Table2[1M Return vs Nifty],"&gt;=5")/Table3[[#This Row],[Count]]</f>
        <v>0.5</v>
      </c>
      <c r="F30" s="1">
        <f>COUNTIFS(Table2[Sub-Sector],Table3[[#This Row],[Sub-Sector]],Table2[6M Return vs Nifty],"&gt;=10")/Table3[[#This Row],[Count]]</f>
        <v>0.5</v>
      </c>
      <c r="G30" s="1">
        <f>COUNTIFS(Table2[Sub-Sector],Table3[[#This Row],[Sub-Sector]],Table2[1Y Return vs Nifty],"&gt;=10")/Table3[[#This Row],[Count]]</f>
        <v>0.5</v>
      </c>
      <c r="H30" s="1">
        <f>COUNTIFS(Table2[Sub-Sector],Table3[[#This Row],[Sub-Sector]],Table2[RSI Exponential â€“ 14D],"&gt;=50")/Table3[[#This Row],[Count]]</f>
        <v>0.5</v>
      </c>
      <c r="I30" s="1">
        <f>COUNTIFS(Table2[Sub-Sector],Table3[[#This Row],[Sub-Sector]],Table2[Relative Volume],"&gt;=1")/Table3[[#This Row],[Count]]</f>
        <v>0.5</v>
      </c>
      <c r="J30" s="1">
        <f>COUNTIFS(Table2[Sub-Sector],Table3[[#This Row],[Sub-Sector]],Table2[% Away From Day Low],"&gt;=0.05")/Table3[[#This Row],[Count]]</f>
        <v>0</v>
      </c>
      <c r="K30" s="1">
        <f>COUNTIFS(Table2[Sub-Sector],Table3[[#This Row],[Sub-Sector]],Table2[% Away From Day High],"&lt;=0.05")/Table3[[#This Row],[Count]]</f>
        <v>1</v>
      </c>
      <c r="L30" s="1">
        <f>COUNTIFS(Table2[Sub-Sector],Table3[[#This Row],[Sub-Sector]],Table2[% Away From Current Week Low],"&gt;=0.05")/Table3[[#This Row],[Count]]</f>
        <v>0</v>
      </c>
      <c r="M30" s="1">
        <f>COUNTIFS(Table2[Sub-Sector],Table3[[#This Row],[Sub-Sector]],Table2[% Away From Current Week High],"&lt;=0.05")/Table3[[#This Row],[Count]]</f>
        <v>1</v>
      </c>
      <c r="N30" s="1">
        <f>COUNTIFS(Table2[Sub-Sector],Table3[[#This Row],[Sub-Sector]],Table2[% Away From Current Month Low],"&gt;=0.05")/Table3[[#This Row],[Count]]</f>
        <v>0.5</v>
      </c>
      <c r="O30" s="1">
        <f>COUNTIFS(Table2[Sub-Sector],Table3[[#This Row],[Sub-Sector]],Table2[% Away From Current Month High],"&lt;=0.05")/Table3[[#This Row],[Count]]</f>
        <v>0.5</v>
      </c>
      <c r="P30" s="1">
        <f>COUNTIFS(Table2[Sub-Sector],Table3[[#This Row],[Sub-Sector]],Table2[% Away From 52W High],"&lt;=10")/Table3[[#This Row],[Count]]</f>
        <v>0</v>
      </c>
      <c r="Q30" s="1">
        <f>COUNTIFS(Table2[Sub-Sector],Table3[[#This Row],[Sub-Sector]],Table2[% Away From 52W Low],"&gt;=10")/Table3[[#This Row],[Count]]</f>
        <v>1</v>
      </c>
      <c r="R30" s="1">
        <f>COUNTIFS(Table2[Sub-Sector],Table3[[#This Row],[Sub-Sector]],Table2[% Price above 20 EMA],"&gt;=0")/Table3[[#This Row],[Count]]</f>
        <v>0</v>
      </c>
      <c r="S30" s="1">
        <f>COUNTIFS(Table2[Sub-Sector],Table3[[#This Row],[Sub-Sector]],Table2[% Price above 50 EMA],"&gt;=0")/Table3[[#This Row],[Count]]</f>
        <v>0.5</v>
      </c>
      <c r="T30" s="1">
        <f>COUNTIFS(Table2[Sub-Sector],Table3[[#This Row],[Sub-Sector]],Table2[% Price above 200 EMA],"&gt;=0")/Table3[[#This Row],[Count]]</f>
        <v>0.5</v>
      </c>
      <c r="U30" s="1">
        <f>COUNTIFS(Table2[Sub-Sector],Table3[[#This Row],[Sub-Sector]],Table2[Rate of Change - Zone],"Positive")/Table3[[#This Row],[Count]]</f>
        <v>0.5</v>
      </c>
      <c r="V30" s="1">
        <f>COUNTIFS(Table2[Sub-Sector],Table3[[#This Row],[Sub-Sector]],Table2[Sharpe Ratio],"&gt;=0.10")/Table3[[#This Row],[Count]]</f>
        <v>0.5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225</v>
      </c>
      <c r="X30">
        <f>_xlfn.RANK.AVG(Table3[[#This Row],[Score]],Table3[Score],1)</f>
        <v>9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177.5</v>
      </c>
      <c r="Z30">
        <f>_xlfn.RANK.AVG(Table3[[#This Row],[Score 2 ]],Table3[[Score 2 ]],1)</f>
        <v>29</v>
      </c>
    </row>
    <row r="31" spans="1:26" x14ac:dyDescent="0.3">
      <c r="A31" t="s">
        <v>62</v>
      </c>
      <c r="B31">
        <f>COUNTIFS(Table2[Sub-Sector],Table3[[#This Row],[Sub-Sector]])</f>
        <v>4</v>
      </c>
      <c r="C31" s="1">
        <f>COUNTIFS(Table2[Sub-Sector],Table3[[#This Row],[Sub-Sector]],Table2[Uptrend],"Uptrend")/Table3[[#This Row],[Count]]</f>
        <v>0.25</v>
      </c>
      <c r="D31" s="1">
        <f>COUNTIFS(Table2[Sub-Sector],Table3[[#This Row],[Sub-Sector]],Table2[1W Return vs Nifty],"&gt;=5")/Table3[[#This Row],[Count]]</f>
        <v>0</v>
      </c>
      <c r="E31" s="1">
        <f>COUNTIFS(Table2[Sub-Sector],Table3[[#This Row],[Sub-Sector]],Table2[1M Return vs Nifty],"&gt;=5")/Table3[[#This Row],[Count]]</f>
        <v>0.25</v>
      </c>
      <c r="F31" s="1">
        <f>COUNTIFS(Table2[Sub-Sector],Table3[[#This Row],[Sub-Sector]],Table2[6M Return vs Nifty],"&gt;=10")/Table3[[#This Row],[Count]]</f>
        <v>0.25</v>
      </c>
      <c r="G31" s="1">
        <f>COUNTIFS(Table2[Sub-Sector],Table3[[#This Row],[Sub-Sector]],Table2[1Y Return vs Nifty],"&gt;=10")/Table3[[#This Row],[Count]]</f>
        <v>0.5</v>
      </c>
      <c r="H31" s="1">
        <f>COUNTIFS(Table2[Sub-Sector],Table3[[#This Row],[Sub-Sector]],Table2[RSI Exponential â€“ 14D],"&gt;=50")/Table3[[#This Row],[Count]]</f>
        <v>0.5</v>
      </c>
      <c r="I31" s="1">
        <f>COUNTIFS(Table2[Sub-Sector],Table3[[#This Row],[Sub-Sector]],Table2[Relative Volume],"&gt;=1")/Table3[[#This Row],[Count]]</f>
        <v>1</v>
      </c>
      <c r="J31" s="1">
        <f>COUNTIFS(Table2[Sub-Sector],Table3[[#This Row],[Sub-Sector]],Table2[% Away From Day Low],"&gt;=0.05")/Table3[[#This Row],[Count]]</f>
        <v>0</v>
      </c>
      <c r="K31" s="1">
        <f>COUNTIFS(Table2[Sub-Sector],Table3[[#This Row],[Sub-Sector]],Table2[% Away From Day High],"&lt;=0.05")/Table3[[#This Row],[Count]]</f>
        <v>0.75</v>
      </c>
      <c r="L31" s="1">
        <f>COUNTIFS(Table2[Sub-Sector],Table3[[#This Row],[Sub-Sector]],Table2[% Away From Current Week Low],"&gt;=0.05")/Table3[[#This Row],[Count]]</f>
        <v>0</v>
      </c>
      <c r="M31" s="1">
        <f>COUNTIFS(Table2[Sub-Sector],Table3[[#This Row],[Sub-Sector]],Table2[% Away From Current Week High],"&lt;=0.05")/Table3[[#This Row],[Count]]</f>
        <v>0.75</v>
      </c>
      <c r="N31" s="1">
        <f>COUNTIFS(Table2[Sub-Sector],Table3[[#This Row],[Sub-Sector]],Table2[% Away From Current Month Low],"&gt;=0.05")/Table3[[#This Row],[Count]]</f>
        <v>0.25</v>
      </c>
      <c r="O31" s="1">
        <f>COUNTIFS(Table2[Sub-Sector],Table3[[#This Row],[Sub-Sector]],Table2[% Away From Current Month High],"&lt;=0.05")/Table3[[#This Row],[Count]]</f>
        <v>0.5</v>
      </c>
      <c r="P31" s="1">
        <f>COUNTIFS(Table2[Sub-Sector],Table3[[#This Row],[Sub-Sector]],Table2[% Away From 52W High],"&lt;=10")/Table3[[#This Row],[Count]]</f>
        <v>0.25</v>
      </c>
      <c r="Q31" s="1">
        <f>COUNTIFS(Table2[Sub-Sector],Table3[[#This Row],[Sub-Sector]],Table2[% Away From 52W Low],"&gt;=10")/Table3[[#This Row],[Count]]</f>
        <v>1</v>
      </c>
      <c r="R31" s="1">
        <f>COUNTIFS(Table2[Sub-Sector],Table3[[#This Row],[Sub-Sector]],Table2[% Price above 20 EMA],"&gt;=0")/Table3[[#This Row],[Count]]</f>
        <v>0.25</v>
      </c>
      <c r="S31" s="1">
        <f>COUNTIFS(Table2[Sub-Sector],Table3[[#This Row],[Sub-Sector]],Table2[% Price above 50 EMA],"&gt;=0")/Table3[[#This Row],[Count]]</f>
        <v>0.25</v>
      </c>
      <c r="T31" s="1">
        <f>COUNTIFS(Table2[Sub-Sector],Table3[[#This Row],[Sub-Sector]],Table2[% Price above 200 EMA],"&gt;=0")/Table3[[#This Row],[Count]]</f>
        <v>0.25</v>
      </c>
      <c r="U31" s="1">
        <f>COUNTIFS(Table2[Sub-Sector],Table3[[#This Row],[Sub-Sector]],Table2[Rate of Change - Zone],"Positive")/Table3[[#This Row],[Count]]</f>
        <v>0.5</v>
      </c>
      <c r="V31" s="1">
        <f>COUNTIFS(Table2[Sub-Sector],Table3[[#This Row],[Sub-Sector]],Table2[Sharpe Ratio],"&gt;=0.10")/Table3[[#This Row],[Count]]</f>
        <v>0.5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366</v>
      </c>
      <c r="X31">
        <f>_xlfn.RANK.AVG(Table3[[#This Row],[Score]],Table3[Score],1)</f>
        <v>42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192</v>
      </c>
      <c r="Z31">
        <f>_xlfn.RANK.AVG(Table3[[#This Row],[Score 2 ]],Table3[[Score 2 ]],1)</f>
        <v>30</v>
      </c>
    </row>
    <row r="32" spans="1:26" x14ac:dyDescent="0.3">
      <c r="A32" t="s">
        <v>171</v>
      </c>
      <c r="B32">
        <f>COUNTIFS(Table2[Sub-Sector],Table3[[#This Row],[Sub-Sector]])</f>
        <v>13</v>
      </c>
      <c r="C32" s="1">
        <f>COUNTIFS(Table2[Sub-Sector],Table3[[#This Row],[Sub-Sector]],Table2[Uptrend],"Uptrend")/Table3[[#This Row],[Count]]</f>
        <v>0.30769230769230771</v>
      </c>
      <c r="D32" s="1">
        <f>COUNTIFS(Table2[Sub-Sector],Table3[[#This Row],[Sub-Sector]],Table2[1W Return vs Nifty],"&gt;=5")/Table3[[#This Row],[Count]]</f>
        <v>0</v>
      </c>
      <c r="E32" s="1">
        <f>COUNTIFS(Table2[Sub-Sector],Table3[[#This Row],[Sub-Sector]],Table2[1M Return vs Nifty],"&gt;=5")/Table3[[#This Row],[Count]]</f>
        <v>7.6923076923076927E-2</v>
      </c>
      <c r="F32" s="1">
        <f>COUNTIFS(Table2[Sub-Sector],Table3[[#This Row],[Sub-Sector]],Table2[6M Return vs Nifty],"&gt;=10")/Table3[[#This Row],[Count]]</f>
        <v>0.46153846153846156</v>
      </c>
      <c r="G32" s="1">
        <f>COUNTIFS(Table2[Sub-Sector],Table3[[#This Row],[Sub-Sector]],Table2[1Y Return vs Nifty],"&gt;=10")/Table3[[#This Row],[Count]]</f>
        <v>0.92307692307692313</v>
      </c>
      <c r="H32" s="1">
        <f>COUNTIFS(Table2[Sub-Sector],Table3[[#This Row],[Sub-Sector]],Table2[RSI Exponential â€“ 14D],"&gt;=50")/Table3[[#This Row],[Count]]</f>
        <v>7.6923076923076927E-2</v>
      </c>
      <c r="I32" s="1">
        <f>COUNTIFS(Table2[Sub-Sector],Table3[[#This Row],[Sub-Sector]],Table2[Relative Volume],"&gt;=1")/Table3[[#This Row],[Count]]</f>
        <v>0.46153846153846156</v>
      </c>
      <c r="J32" s="1">
        <f>COUNTIFS(Table2[Sub-Sector],Table3[[#This Row],[Sub-Sector]],Table2[% Away From Day Low],"&gt;=0.05")/Table3[[#This Row],[Count]]</f>
        <v>7.6923076923076927E-2</v>
      </c>
      <c r="K32" s="1">
        <f>COUNTIFS(Table2[Sub-Sector],Table3[[#This Row],[Sub-Sector]],Table2[% Away From Day High],"&lt;=0.05")/Table3[[#This Row],[Count]]</f>
        <v>1</v>
      </c>
      <c r="L32" s="1">
        <f>COUNTIFS(Table2[Sub-Sector],Table3[[#This Row],[Sub-Sector]],Table2[% Away From Current Week Low],"&gt;=0.05")/Table3[[#This Row],[Count]]</f>
        <v>7.6923076923076927E-2</v>
      </c>
      <c r="M32" s="1">
        <f>COUNTIFS(Table2[Sub-Sector],Table3[[#This Row],[Sub-Sector]],Table2[% Away From Current Week High],"&lt;=0.05")/Table3[[#This Row],[Count]]</f>
        <v>1</v>
      </c>
      <c r="N32" s="1">
        <f>COUNTIFS(Table2[Sub-Sector],Table3[[#This Row],[Sub-Sector]],Table2[% Away From Current Month Low],"&gt;=0.05")/Table3[[#This Row],[Count]]</f>
        <v>0.15384615384615385</v>
      </c>
      <c r="O32" s="1">
        <f>COUNTIFS(Table2[Sub-Sector],Table3[[#This Row],[Sub-Sector]],Table2[% Away From Current Month High],"&lt;=0.05")/Table3[[#This Row],[Count]]</f>
        <v>0.30769230769230771</v>
      </c>
      <c r="P32" s="1">
        <f>COUNTIFS(Table2[Sub-Sector],Table3[[#This Row],[Sub-Sector]],Table2[% Away From 52W High],"&lt;=10")/Table3[[#This Row],[Count]]</f>
        <v>0</v>
      </c>
      <c r="Q32" s="1">
        <f>COUNTIFS(Table2[Sub-Sector],Table3[[#This Row],[Sub-Sector]],Table2[% Away From 52W Low],"&gt;=10")/Table3[[#This Row],[Count]]</f>
        <v>1</v>
      </c>
      <c r="R32" s="1">
        <f>COUNTIFS(Table2[Sub-Sector],Table3[[#This Row],[Sub-Sector]],Table2[% Price above 20 EMA],"&gt;=0")/Table3[[#This Row],[Count]]</f>
        <v>7.6923076923076927E-2</v>
      </c>
      <c r="S32" s="1">
        <f>COUNTIFS(Table2[Sub-Sector],Table3[[#This Row],[Sub-Sector]],Table2[% Price above 50 EMA],"&gt;=0")/Table3[[#This Row],[Count]]</f>
        <v>0.15384615384615385</v>
      </c>
      <c r="T32" s="1">
        <f>COUNTIFS(Table2[Sub-Sector],Table3[[#This Row],[Sub-Sector]],Table2[% Price above 200 EMA],"&gt;=0")/Table3[[#This Row],[Count]]</f>
        <v>0.76923076923076927</v>
      </c>
      <c r="U32" s="1">
        <f>COUNTIFS(Table2[Sub-Sector],Table3[[#This Row],[Sub-Sector]],Table2[Rate of Change - Zone],"Positive")/Table3[[#This Row],[Count]]</f>
        <v>0.30769230769230771</v>
      </c>
      <c r="V32" s="1">
        <f>COUNTIFS(Table2[Sub-Sector],Table3[[#This Row],[Sub-Sector]],Table2[Sharpe Ratio],"&gt;=0.10")/Table3[[#This Row],[Count]]</f>
        <v>0.92307692307692313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379</v>
      </c>
      <c r="X32">
        <f>_xlfn.RANK.AVG(Table3[[#This Row],[Score]],Table3[Score],1)</f>
        <v>47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194</v>
      </c>
      <c r="Z32">
        <f>_xlfn.RANK.AVG(Table3[[#This Row],[Score 2 ]],Table3[[Score 2 ]],1)</f>
        <v>32</v>
      </c>
    </row>
    <row r="33" spans="1:26" x14ac:dyDescent="0.3">
      <c r="A33" t="s">
        <v>392</v>
      </c>
      <c r="B33">
        <f>COUNTIFS(Table2[Sub-Sector],Table3[[#This Row],[Sub-Sector]])</f>
        <v>9</v>
      </c>
      <c r="C33" s="1">
        <f>COUNTIFS(Table2[Sub-Sector],Table3[[#This Row],[Sub-Sector]],Table2[Uptrend],"Uptrend")/Table3[[#This Row],[Count]]</f>
        <v>0.66666666666666663</v>
      </c>
      <c r="D33" s="1">
        <f>COUNTIFS(Table2[Sub-Sector],Table3[[#This Row],[Sub-Sector]],Table2[1W Return vs Nifty],"&gt;=5")/Table3[[#This Row],[Count]]</f>
        <v>0</v>
      </c>
      <c r="E33" s="1">
        <f>COUNTIFS(Table2[Sub-Sector],Table3[[#This Row],[Sub-Sector]],Table2[1M Return vs Nifty],"&gt;=5")/Table3[[#This Row],[Count]]</f>
        <v>0.33333333333333331</v>
      </c>
      <c r="F33" s="1">
        <f>COUNTIFS(Table2[Sub-Sector],Table3[[#This Row],[Sub-Sector]],Table2[6M Return vs Nifty],"&gt;=10")/Table3[[#This Row],[Count]]</f>
        <v>0.77777777777777779</v>
      </c>
      <c r="G33" s="1">
        <f>COUNTIFS(Table2[Sub-Sector],Table3[[#This Row],[Sub-Sector]],Table2[1Y Return vs Nifty],"&gt;=10")/Table3[[#This Row],[Count]]</f>
        <v>0.66666666666666663</v>
      </c>
      <c r="H33" s="1">
        <f>COUNTIFS(Table2[Sub-Sector],Table3[[#This Row],[Sub-Sector]],Table2[RSI Exponential â€“ 14D],"&gt;=50")/Table3[[#This Row],[Count]]</f>
        <v>0.22222222222222221</v>
      </c>
      <c r="I33" s="1">
        <f>COUNTIFS(Table2[Sub-Sector],Table3[[#This Row],[Sub-Sector]],Table2[Relative Volume],"&gt;=1")/Table3[[#This Row],[Count]]</f>
        <v>0.22222222222222221</v>
      </c>
      <c r="J33" s="1">
        <f>COUNTIFS(Table2[Sub-Sector],Table3[[#This Row],[Sub-Sector]],Table2[% Away From Day Low],"&gt;=0.05")/Table3[[#This Row],[Count]]</f>
        <v>0.1111111111111111</v>
      </c>
      <c r="K33" s="1">
        <f>COUNTIFS(Table2[Sub-Sector],Table3[[#This Row],[Sub-Sector]],Table2[% Away From Day High],"&lt;=0.05")/Table3[[#This Row],[Count]]</f>
        <v>1</v>
      </c>
      <c r="L33" s="1">
        <f>COUNTIFS(Table2[Sub-Sector],Table3[[#This Row],[Sub-Sector]],Table2[% Away From Current Week Low],"&gt;=0.05")/Table3[[#This Row],[Count]]</f>
        <v>0.1111111111111111</v>
      </c>
      <c r="M33" s="1">
        <f>COUNTIFS(Table2[Sub-Sector],Table3[[#This Row],[Sub-Sector]],Table2[% Away From Current Week High],"&lt;=0.05")/Table3[[#This Row],[Count]]</f>
        <v>1</v>
      </c>
      <c r="N33" s="1">
        <f>COUNTIFS(Table2[Sub-Sector],Table3[[#This Row],[Sub-Sector]],Table2[% Away From Current Month Low],"&gt;=0.05")/Table3[[#This Row],[Count]]</f>
        <v>0.33333333333333331</v>
      </c>
      <c r="O33" s="1">
        <f>COUNTIFS(Table2[Sub-Sector],Table3[[#This Row],[Sub-Sector]],Table2[% Away From Current Month High],"&lt;=0.05")/Table3[[#This Row],[Count]]</f>
        <v>0.33333333333333331</v>
      </c>
      <c r="P33" s="1">
        <f>COUNTIFS(Table2[Sub-Sector],Table3[[#This Row],[Sub-Sector]],Table2[% Away From 52W High],"&lt;=10")/Table3[[#This Row],[Count]]</f>
        <v>0.33333333333333331</v>
      </c>
      <c r="Q33" s="1">
        <f>COUNTIFS(Table2[Sub-Sector],Table3[[#This Row],[Sub-Sector]],Table2[% Away From 52W Low],"&gt;=10")/Table3[[#This Row],[Count]]</f>
        <v>0.88888888888888884</v>
      </c>
      <c r="R33" s="1">
        <f>COUNTIFS(Table2[Sub-Sector],Table3[[#This Row],[Sub-Sector]],Table2[% Price above 20 EMA],"&gt;=0")/Table3[[#This Row],[Count]]</f>
        <v>0.22222222222222221</v>
      </c>
      <c r="S33" s="1">
        <f>COUNTIFS(Table2[Sub-Sector],Table3[[#This Row],[Sub-Sector]],Table2[% Price above 50 EMA],"&gt;=0")/Table3[[#This Row],[Count]]</f>
        <v>0.44444444444444442</v>
      </c>
      <c r="T33" s="1">
        <f>COUNTIFS(Table2[Sub-Sector],Table3[[#This Row],[Sub-Sector]],Table2[% Price above 200 EMA],"&gt;=0")/Table3[[#This Row],[Count]]</f>
        <v>0.77777777777777779</v>
      </c>
      <c r="U33" s="1">
        <f>COUNTIFS(Table2[Sub-Sector],Table3[[#This Row],[Sub-Sector]],Table2[Rate of Change - Zone],"Positive")/Table3[[#This Row],[Count]]</f>
        <v>0.33333333333333331</v>
      </c>
      <c r="V33" s="1">
        <f>COUNTIFS(Table2[Sub-Sector],Table3[[#This Row],[Sub-Sector]],Table2[Sharpe Ratio],"&gt;=0.10")/Table3[[#This Row],[Count]]</f>
        <v>0.44444444444444442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320.5</v>
      </c>
      <c r="X33">
        <f>_xlfn.RANK.AVG(Table3[[#This Row],[Score]],Table3[Score],1)</f>
        <v>29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194</v>
      </c>
      <c r="Z33">
        <f>_xlfn.RANK.AVG(Table3[[#This Row],[Score 2 ]],Table3[[Score 2 ]],1)</f>
        <v>32</v>
      </c>
    </row>
    <row r="34" spans="1:26" x14ac:dyDescent="0.3">
      <c r="A34" t="s">
        <v>88</v>
      </c>
      <c r="B34">
        <f>COUNTIFS(Table2[Sub-Sector],Table3[[#This Row],[Sub-Sector]])</f>
        <v>3</v>
      </c>
      <c r="C34" s="1">
        <f>COUNTIFS(Table2[Sub-Sector],Table3[[#This Row],[Sub-Sector]],Table2[Uptrend],"Uptrend")/Table3[[#This Row],[Count]]</f>
        <v>0</v>
      </c>
      <c r="D34" s="1">
        <f>COUNTIFS(Table2[Sub-Sector],Table3[[#This Row],[Sub-Sector]],Table2[1W Return vs Nifty],"&gt;=5")/Table3[[#This Row],[Count]]</f>
        <v>0</v>
      </c>
      <c r="E34" s="1">
        <f>COUNTIFS(Table2[Sub-Sector],Table3[[#This Row],[Sub-Sector]],Table2[1M Return vs Nifty],"&gt;=5")/Table3[[#This Row],[Count]]</f>
        <v>0</v>
      </c>
      <c r="F34" s="1">
        <f>COUNTIFS(Table2[Sub-Sector],Table3[[#This Row],[Sub-Sector]],Table2[6M Return vs Nifty],"&gt;=10")/Table3[[#This Row],[Count]]</f>
        <v>0.33333333333333331</v>
      </c>
      <c r="G34" s="1">
        <f>COUNTIFS(Table2[Sub-Sector],Table3[[#This Row],[Sub-Sector]],Table2[1Y Return vs Nifty],"&gt;=10")/Table3[[#This Row],[Count]]</f>
        <v>0.66666666666666663</v>
      </c>
      <c r="H34" s="1">
        <f>COUNTIFS(Table2[Sub-Sector],Table3[[#This Row],[Sub-Sector]],Table2[RSI Exponential â€“ 14D],"&gt;=50")/Table3[[#This Row],[Count]]</f>
        <v>0</v>
      </c>
      <c r="I34" s="1">
        <f>COUNTIFS(Table2[Sub-Sector],Table3[[#This Row],[Sub-Sector]],Table2[Relative Volume],"&gt;=1")/Table3[[#This Row],[Count]]</f>
        <v>0.66666666666666663</v>
      </c>
      <c r="J34" s="1">
        <f>COUNTIFS(Table2[Sub-Sector],Table3[[#This Row],[Sub-Sector]],Table2[% Away From Day Low],"&gt;=0.05")/Table3[[#This Row],[Count]]</f>
        <v>0</v>
      </c>
      <c r="K34" s="1">
        <f>COUNTIFS(Table2[Sub-Sector],Table3[[#This Row],[Sub-Sector]],Table2[% Away From Day High],"&lt;=0.05")/Table3[[#This Row],[Count]]</f>
        <v>1</v>
      </c>
      <c r="L34" s="1">
        <f>COUNTIFS(Table2[Sub-Sector],Table3[[#This Row],[Sub-Sector]],Table2[% Away From Current Week Low],"&gt;=0.05")/Table3[[#This Row],[Count]]</f>
        <v>0</v>
      </c>
      <c r="M34" s="1">
        <f>COUNTIFS(Table2[Sub-Sector],Table3[[#This Row],[Sub-Sector]],Table2[% Away From Current Week High],"&lt;=0.05")/Table3[[#This Row],[Count]]</f>
        <v>1</v>
      </c>
      <c r="N34" s="1">
        <f>COUNTIFS(Table2[Sub-Sector],Table3[[#This Row],[Sub-Sector]],Table2[% Away From Current Month Low],"&gt;=0.05")/Table3[[#This Row],[Count]]</f>
        <v>0</v>
      </c>
      <c r="O34" s="1">
        <f>COUNTIFS(Table2[Sub-Sector],Table3[[#This Row],[Sub-Sector]],Table2[% Away From Current Month High],"&lt;=0.05")/Table3[[#This Row],[Count]]</f>
        <v>0.33333333333333331</v>
      </c>
      <c r="P34" s="1">
        <f>COUNTIFS(Table2[Sub-Sector],Table3[[#This Row],[Sub-Sector]],Table2[% Away From 52W High],"&lt;=10")/Table3[[#This Row],[Count]]</f>
        <v>0</v>
      </c>
      <c r="Q34" s="1">
        <f>COUNTIFS(Table2[Sub-Sector],Table3[[#This Row],[Sub-Sector]],Table2[% Away From 52W Low],"&gt;=10")/Table3[[#This Row],[Count]]</f>
        <v>1</v>
      </c>
      <c r="R34" s="1">
        <f>COUNTIFS(Table2[Sub-Sector],Table3[[#This Row],[Sub-Sector]],Table2[% Price above 20 EMA],"&gt;=0")/Table3[[#This Row],[Count]]</f>
        <v>0</v>
      </c>
      <c r="S34" s="1">
        <f>COUNTIFS(Table2[Sub-Sector],Table3[[#This Row],[Sub-Sector]],Table2[% Price above 50 EMA],"&gt;=0")/Table3[[#This Row],[Count]]</f>
        <v>0</v>
      </c>
      <c r="T34" s="1">
        <f>COUNTIFS(Table2[Sub-Sector],Table3[[#This Row],[Sub-Sector]],Table2[% Price above 200 EMA],"&gt;=0")/Table3[[#This Row],[Count]]</f>
        <v>0.66666666666666663</v>
      </c>
      <c r="U34" s="1">
        <f>COUNTIFS(Table2[Sub-Sector],Table3[[#This Row],[Sub-Sector]],Table2[Rate of Change - Zone],"Positive")/Table3[[#This Row],[Count]]</f>
        <v>0.33333333333333331</v>
      </c>
      <c r="V34" s="1">
        <f>COUNTIFS(Table2[Sub-Sector],Table3[[#This Row],[Sub-Sector]],Table2[Sharpe Ratio],"&gt;=0.10")/Table3[[#This Row],[Count]]</f>
        <v>0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464</v>
      </c>
      <c r="X34">
        <f>_xlfn.RANK.AVG(Table3[[#This Row],[Score]],Table3[Score],1)</f>
        <v>66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194</v>
      </c>
      <c r="Z34">
        <f>_xlfn.RANK.AVG(Table3[[#This Row],[Score 2 ]],Table3[[Score 2 ]],1)</f>
        <v>32</v>
      </c>
    </row>
    <row r="35" spans="1:26" x14ac:dyDescent="0.3">
      <c r="A35" t="s">
        <v>227</v>
      </c>
      <c r="B35">
        <f>COUNTIFS(Table2[Sub-Sector],Table3[[#This Row],[Sub-Sector]])</f>
        <v>5</v>
      </c>
      <c r="C35" s="1">
        <f>COUNTIFS(Table2[Sub-Sector],Table3[[#This Row],[Sub-Sector]],Table2[Uptrend],"Uptrend")/Table3[[#This Row],[Count]]</f>
        <v>0.4</v>
      </c>
      <c r="D35" s="1">
        <f>COUNTIFS(Table2[Sub-Sector],Table3[[#This Row],[Sub-Sector]],Table2[1W Return vs Nifty],"&gt;=5")/Table3[[#This Row],[Count]]</f>
        <v>0.2</v>
      </c>
      <c r="E35" s="1">
        <f>COUNTIFS(Table2[Sub-Sector],Table3[[#This Row],[Sub-Sector]],Table2[1M Return vs Nifty],"&gt;=5")/Table3[[#This Row],[Count]]</f>
        <v>0.4</v>
      </c>
      <c r="F35" s="1">
        <f>COUNTIFS(Table2[Sub-Sector],Table3[[#This Row],[Sub-Sector]],Table2[6M Return vs Nifty],"&gt;=10")/Table3[[#This Row],[Count]]</f>
        <v>0.6</v>
      </c>
      <c r="G35" s="1">
        <f>COUNTIFS(Table2[Sub-Sector],Table3[[#This Row],[Sub-Sector]],Table2[1Y Return vs Nifty],"&gt;=10")/Table3[[#This Row],[Count]]</f>
        <v>0.4</v>
      </c>
      <c r="H35" s="1">
        <f>COUNTIFS(Table2[Sub-Sector],Table3[[#This Row],[Sub-Sector]],Table2[RSI Exponential â€“ 14D],"&gt;=50")/Table3[[#This Row],[Count]]</f>
        <v>0.4</v>
      </c>
      <c r="I35" s="1">
        <f>COUNTIFS(Table2[Sub-Sector],Table3[[#This Row],[Sub-Sector]],Table2[Relative Volume],"&gt;=1")/Table3[[#This Row],[Count]]</f>
        <v>0.2</v>
      </c>
      <c r="J35" s="1">
        <f>COUNTIFS(Table2[Sub-Sector],Table3[[#This Row],[Sub-Sector]],Table2[% Away From Day Low],"&gt;=0.05")/Table3[[#This Row],[Count]]</f>
        <v>0</v>
      </c>
      <c r="K35" s="1">
        <f>COUNTIFS(Table2[Sub-Sector],Table3[[#This Row],[Sub-Sector]],Table2[% Away From Day High],"&lt;=0.05")/Table3[[#This Row],[Count]]</f>
        <v>1</v>
      </c>
      <c r="L35" s="1">
        <f>COUNTIFS(Table2[Sub-Sector],Table3[[#This Row],[Sub-Sector]],Table2[% Away From Current Week Low],"&gt;=0.05")/Table3[[#This Row],[Count]]</f>
        <v>0</v>
      </c>
      <c r="M35" s="1">
        <f>COUNTIFS(Table2[Sub-Sector],Table3[[#This Row],[Sub-Sector]],Table2[% Away From Current Week High],"&lt;=0.05")/Table3[[#This Row],[Count]]</f>
        <v>1</v>
      </c>
      <c r="N35" s="1">
        <f>COUNTIFS(Table2[Sub-Sector],Table3[[#This Row],[Sub-Sector]],Table2[% Away From Current Month Low],"&gt;=0.05")/Table3[[#This Row],[Count]]</f>
        <v>0.2</v>
      </c>
      <c r="O35" s="1">
        <f>COUNTIFS(Table2[Sub-Sector],Table3[[#This Row],[Sub-Sector]],Table2[% Away From Current Month High],"&lt;=0.05")/Table3[[#This Row],[Count]]</f>
        <v>0.4</v>
      </c>
      <c r="P35" s="1">
        <f>COUNTIFS(Table2[Sub-Sector],Table3[[#This Row],[Sub-Sector]],Table2[% Away From 52W High],"&lt;=10")/Table3[[#This Row],[Count]]</f>
        <v>0.2</v>
      </c>
      <c r="Q35" s="1">
        <f>COUNTIFS(Table2[Sub-Sector],Table3[[#This Row],[Sub-Sector]],Table2[% Away From 52W Low],"&gt;=10")/Table3[[#This Row],[Count]]</f>
        <v>0.8</v>
      </c>
      <c r="R35" s="1">
        <f>COUNTIFS(Table2[Sub-Sector],Table3[[#This Row],[Sub-Sector]],Table2[% Price above 20 EMA],"&gt;=0")/Table3[[#This Row],[Count]]</f>
        <v>0.4</v>
      </c>
      <c r="S35" s="1">
        <f>COUNTIFS(Table2[Sub-Sector],Table3[[#This Row],[Sub-Sector]],Table2[% Price above 50 EMA],"&gt;=0")/Table3[[#This Row],[Count]]</f>
        <v>0.4</v>
      </c>
      <c r="T35" s="1">
        <f>COUNTIFS(Table2[Sub-Sector],Table3[[#This Row],[Sub-Sector]],Table2[% Price above 200 EMA],"&gt;=0")/Table3[[#This Row],[Count]]</f>
        <v>0.6</v>
      </c>
      <c r="U35" s="1">
        <f>COUNTIFS(Table2[Sub-Sector],Table3[[#This Row],[Sub-Sector]],Table2[Rate of Change - Zone],"Positive")/Table3[[#This Row],[Count]]</f>
        <v>0.6</v>
      </c>
      <c r="V35" s="1">
        <f>COUNTIFS(Table2[Sub-Sector],Table3[[#This Row],[Sub-Sector]],Table2[Sharpe Ratio],"&gt;=0.10")/Table3[[#This Row],[Count]]</f>
        <v>0.2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267.5</v>
      </c>
      <c r="X35">
        <f>_xlfn.RANK.AVG(Table3[[#This Row],[Score]],Table3[Score],1)</f>
        <v>19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200.5</v>
      </c>
      <c r="Z35">
        <f>_xlfn.RANK.AVG(Table3[[#This Row],[Score 2 ]],Table3[[Score 2 ]],1)</f>
        <v>34</v>
      </c>
    </row>
    <row r="36" spans="1:26" x14ac:dyDescent="0.3">
      <c r="A36" t="s">
        <v>282</v>
      </c>
      <c r="B36">
        <f>COUNTIFS(Table2[Sub-Sector],Table3[[#This Row],[Sub-Sector]])</f>
        <v>20</v>
      </c>
      <c r="C36" s="1">
        <f>COUNTIFS(Table2[Sub-Sector],Table3[[#This Row],[Sub-Sector]],Table2[Uptrend],"Uptrend")/Table3[[#This Row],[Count]]</f>
        <v>0.3</v>
      </c>
      <c r="D36" s="1">
        <f>COUNTIFS(Table2[Sub-Sector],Table3[[#This Row],[Sub-Sector]],Table2[1W Return vs Nifty],"&gt;=5")/Table3[[#This Row],[Count]]</f>
        <v>0.1</v>
      </c>
      <c r="E36" s="1">
        <f>COUNTIFS(Table2[Sub-Sector],Table3[[#This Row],[Sub-Sector]],Table2[1M Return vs Nifty],"&gt;=5")/Table3[[#This Row],[Count]]</f>
        <v>0.15</v>
      </c>
      <c r="F36" s="1">
        <f>COUNTIFS(Table2[Sub-Sector],Table3[[#This Row],[Sub-Sector]],Table2[6M Return vs Nifty],"&gt;=10")/Table3[[#This Row],[Count]]</f>
        <v>0.5</v>
      </c>
      <c r="G36" s="1">
        <f>COUNTIFS(Table2[Sub-Sector],Table3[[#This Row],[Sub-Sector]],Table2[1Y Return vs Nifty],"&gt;=10")/Table3[[#This Row],[Count]]</f>
        <v>0.6</v>
      </c>
      <c r="H36" s="1">
        <f>COUNTIFS(Table2[Sub-Sector],Table3[[#This Row],[Sub-Sector]],Table2[RSI Exponential â€“ 14D],"&gt;=50")/Table3[[#This Row],[Count]]</f>
        <v>0.2</v>
      </c>
      <c r="I36" s="1">
        <f>COUNTIFS(Table2[Sub-Sector],Table3[[#This Row],[Sub-Sector]],Table2[Relative Volume],"&gt;=1")/Table3[[#This Row],[Count]]</f>
        <v>0.15</v>
      </c>
      <c r="J36" s="1">
        <f>COUNTIFS(Table2[Sub-Sector],Table3[[#This Row],[Sub-Sector]],Table2[% Away From Day Low],"&gt;=0.05")/Table3[[#This Row],[Count]]</f>
        <v>0.1</v>
      </c>
      <c r="K36" s="1">
        <f>COUNTIFS(Table2[Sub-Sector],Table3[[#This Row],[Sub-Sector]],Table2[% Away From Day High],"&lt;=0.05")/Table3[[#This Row],[Count]]</f>
        <v>0.9</v>
      </c>
      <c r="L36" s="1">
        <f>COUNTIFS(Table2[Sub-Sector],Table3[[#This Row],[Sub-Sector]],Table2[% Away From Current Week Low],"&gt;=0.05")/Table3[[#This Row],[Count]]</f>
        <v>0.1</v>
      </c>
      <c r="M36" s="1">
        <f>COUNTIFS(Table2[Sub-Sector],Table3[[#This Row],[Sub-Sector]],Table2[% Away From Current Week High],"&lt;=0.05")/Table3[[#This Row],[Count]]</f>
        <v>0.9</v>
      </c>
      <c r="N36" s="1">
        <f>COUNTIFS(Table2[Sub-Sector],Table3[[#This Row],[Sub-Sector]],Table2[% Away From Current Month Low],"&gt;=0.05")/Table3[[#This Row],[Count]]</f>
        <v>0.25</v>
      </c>
      <c r="O36" s="1">
        <f>COUNTIFS(Table2[Sub-Sector],Table3[[#This Row],[Sub-Sector]],Table2[% Away From Current Month High],"&lt;=0.05")/Table3[[#This Row],[Count]]</f>
        <v>0.15</v>
      </c>
      <c r="P36" s="1">
        <f>COUNTIFS(Table2[Sub-Sector],Table3[[#This Row],[Sub-Sector]],Table2[% Away From 52W High],"&lt;=10")/Table3[[#This Row],[Count]]</f>
        <v>0.05</v>
      </c>
      <c r="Q36" s="1">
        <f>COUNTIFS(Table2[Sub-Sector],Table3[[#This Row],[Sub-Sector]],Table2[% Away From 52W Low],"&gt;=10")/Table3[[#This Row],[Count]]</f>
        <v>1</v>
      </c>
      <c r="R36" s="1">
        <f>COUNTIFS(Table2[Sub-Sector],Table3[[#This Row],[Sub-Sector]],Table2[% Price above 20 EMA],"&gt;=0")/Table3[[#This Row],[Count]]</f>
        <v>0.2</v>
      </c>
      <c r="S36" s="1">
        <f>COUNTIFS(Table2[Sub-Sector],Table3[[#This Row],[Sub-Sector]],Table2[% Price above 50 EMA],"&gt;=0")/Table3[[#This Row],[Count]]</f>
        <v>0.25</v>
      </c>
      <c r="T36" s="1">
        <f>COUNTIFS(Table2[Sub-Sector],Table3[[#This Row],[Sub-Sector]],Table2[% Price above 200 EMA],"&gt;=0")/Table3[[#This Row],[Count]]</f>
        <v>0.7</v>
      </c>
      <c r="U36" s="1">
        <f>COUNTIFS(Table2[Sub-Sector],Table3[[#This Row],[Sub-Sector]],Table2[Rate of Change - Zone],"Positive")/Table3[[#This Row],[Count]]</f>
        <v>0.5</v>
      </c>
      <c r="V36" s="1">
        <f>COUNTIFS(Table2[Sub-Sector],Table3[[#This Row],[Sub-Sector]],Table2[Sharpe Ratio],"&gt;=0.10")/Table3[[#This Row],[Count]]</f>
        <v>0.3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330</v>
      </c>
      <c r="X36">
        <f>_xlfn.RANK.AVG(Table3[[#This Row],[Score]],Table3[Score],1)</f>
        <v>32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207</v>
      </c>
      <c r="Z36">
        <f>_xlfn.RANK.AVG(Table3[[#This Row],[Score 2 ]],Table3[[Score 2 ]],1)</f>
        <v>35</v>
      </c>
    </row>
    <row r="37" spans="1:26" x14ac:dyDescent="0.3">
      <c r="A37" t="s">
        <v>258</v>
      </c>
      <c r="B37">
        <f>COUNTIFS(Table2[Sub-Sector],Table3[[#This Row],[Sub-Sector]])</f>
        <v>26</v>
      </c>
      <c r="C37" s="1">
        <f>COUNTIFS(Table2[Sub-Sector],Table3[[#This Row],[Sub-Sector]],Table2[Uptrend],"Uptrend")/Table3[[#This Row],[Count]]</f>
        <v>0.26923076923076922</v>
      </c>
      <c r="D37" s="1">
        <f>COUNTIFS(Table2[Sub-Sector],Table3[[#This Row],[Sub-Sector]],Table2[1W Return vs Nifty],"&gt;=5")/Table3[[#This Row],[Count]]</f>
        <v>3.8461538461538464E-2</v>
      </c>
      <c r="E37" s="1">
        <f>COUNTIFS(Table2[Sub-Sector],Table3[[#This Row],[Sub-Sector]],Table2[1M Return vs Nifty],"&gt;=5")/Table3[[#This Row],[Count]]</f>
        <v>0.19230769230769232</v>
      </c>
      <c r="F37" s="1">
        <f>COUNTIFS(Table2[Sub-Sector],Table3[[#This Row],[Sub-Sector]],Table2[6M Return vs Nifty],"&gt;=10")/Table3[[#This Row],[Count]]</f>
        <v>0.30769230769230771</v>
      </c>
      <c r="G37" s="1">
        <f>COUNTIFS(Table2[Sub-Sector],Table3[[#This Row],[Sub-Sector]],Table2[1Y Return vs Nifty],"&gt;=10")/Table3[[#This Row],[Count]]</f>
        <v>0.46153846153846156</v>
      </c>
      <c r="H37" s="1">
        <f>COUNTIFS(Table2[Sub-Sector],Table3[[#This Row],[Sub-Sector]],Table2[RSI Exponential â€“ 14D],"&gt;=50")/Table3[[#This Row],[Count]]</f>
        <v>0.46153846153846156</v>
      </c>
      <c r="I37" s="1">
        <f>COUNTIFS(Table2[Sub-Sector],Table3[[#This Row],[Sub-Sector]],Table2[Relative Volume],"&gt;=1")/Table3[[#This Row],[Count]]</f>
        <v>0.38461538461538464</v>
      </c>
      <c r="J37" s="1">
        <f>COUNTIFS(Table2[Sub-Sector],Table3[[#This Row],[Sub-Sector]],Table2[% Away From Day Low],"&gt;=0.05")/Table3[[#This Row],[Count]]</f>
        <v>3.8461538461538464E-2</v>
      </c>
      <c r="K37" s="1">
        <f>COUNTIFS(Table2[Sub-Sector],Table3[[#This Row],[Sub-Sector]],Table2[% Away From Day High],"&lt;=0.05")/Table3[[#This Row],[Count]]</f>
        <v>0.88461538461538458</v>
      </c>
      <c r="L37" s="1">
        <f>COUNTIFS(Table2[Sub-Sector],Table3[[#This Row],[Sub-Sector]],Table2[% Away From Current Week Low],"&gt;=0.05")/Table3[[#This Row],[Count]]</f>
        <v>3.8461538461538464E-2</v>
      </c>
      <c r="M37" s="1">
        <f>COUNTIFS(Table2[Sub-Sector],Table3[[#This Row],[Sub-Sector]],Table2[% Away From Current Week High],"&lt;=0.05")/Table3[[#This Row],[Count]]</f>
        <v>0.88461538461538458</v>
      </c>
      <c r="N37" s="1">
        <f>COUNTIFS(Table2[Sub-Sector],Table3[[#This Row],[Sub-Sector]],Table2[% Away From Current Month Low],"&gt;=0.05")/Table3[[#This Row],[Count]]</f>
        <v>0.38461538461538464</v>
      </c>
      <c r="O37" s="1">
        <f>COUNTIFS(Table2[Sub-Sector],Table3[[#This Row],[Sub-Sector]],Table2[% Away From Current Month High],"&lt;=0.05")/Table3[[#This Row],[Count]]</f>
        <v>0.42307692307692307</v>
      </c>
      <c r="P37" s="1">
        <f>COUNTIFS(Table2[Sub-Sector],Table3[[#This Row],[Sub-Sector]],Table2[% Away From 52W High],"&lt;=10")/Table3[[#This Row],[Count]]</f>
        <v>0.15384615384615385</v>
      </c>
      <c r="Q37" s="1">
        <f>COUNTIFS(Table2[Sub-Sector],Table3[[#This Row],[Sub-Sector]],Table2[% Away From 52W Low],"&gt;=10")/Table3[[#This Row],[Count]]</f>
        <v>0.92307692307692313</v>
      </c>
      <c r="R37" s="1">
        <f>COUNTIFS(Table2[Sub-Sector],Table3[[#This Row],[Sub-Sector]],Table2[% Price above 20 EMA],"&gt;=0")/Table3[[#This Row],[Count]]</f>
        <v>0.38461538461538464</v>
      </c>
      <c r="S37" s="1">
        <f>COUNTIFS(Table2[Sub-Sector],Table3[[#This Row],[Sub-Sector]],Table2[% Price above 50 EMA],"&gt;=0")/Table3[[#This Row],[Count]]</f>
        <v>0.30769230769230771</v>
      </c>
      <c r="T37" s="1">
        <f>COUNTIFS(Table2[Sub-Sector],Table3[[#This Row],[Sub-Sector]],Table2[% Price above 200 EMA],"&gt;=0")/Table3[[#This Row],[Count]]</f>
        <v>0.5</v>
      </c>
      <c r="U37" s="1">
        <f>COUNTIFS(Table2[Sub-Sector],Table3[[#This Row],[Sub-Sector]],Table2[Rate of Change - Zone],"Positive")/Table3[[#This Row],[Count]]</f>
        <v>0.57692307692307687</v>
      </c>
      <c r="V37" s="1">
        <f>COUNTIFS(Table2[Sub-Sector],Table3[[#This Row],[Sub-Sector]],Table2[Sharpe Ratio],"&gt;=0.10")/Table3[[#This Row],[Count]]</f>
        <v>0.42307692307692307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337.5</v>
      </c>
      <c r="X37">
        <f>_xlfn.RANK.AVG(Table3[[#This Row],[Score]],Table3[Score],1)</f>
        <v>36.5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208</v>
      </c>
      <c r="Z37">
        <f>_xlfn.RANK.AVG(Table3[[#This Row],[Score 2 ]],Table3[[Score 2 ]],1)</f>
        <v>36</v>
      </c>
    </row>
    <row r="38" spans="1:26" x14ac:dyDescent="0.3">
      <c r="A38" t="s">
        <v>425</v>
      </c>
      <c r="B38">
        <f>COUNTIFS(Table2[Sub-Sector],Table3[[#This Row],[Sub-Sector]])</f>
        <v>10</v>
      </c>
      <c r="C38" s="1">
        <f>COUNTIFS(Table2[Sub-Sector],Table3[[#This Row],[Sub-Sector]],Table2[Uptrend],"Uptrend")/Table3[[#This Row],[Count]]</f>
        <v>0.1</v>
      </c>
      <c r="D38" s="1">
        <f>COUNTIFS(Table2[Sub-Sector],Table3[[#This Row],[Sub-Sector]],Table2[1W Return vs Nifty],"&gt;=5")/Table3[[#This Row],[Count]]</f>
        <v>0.2</v>
      </c>
      <c r="E38" s="1">
        <f>COUNTIFS(Table2[Sub-Sector],Table3[[#This Row],[Sub-Sector]],Table2[1M Return vs Nifty],"&gt;=5")/Table3[[#This Row],[Count]]</f>
        <v>0.2</v>
      </c>
      <c r="F38" s="1">
        <f>COUNTIFS(Table2[Sub-Sector],Table3[[#This Row],[Sub-Sector]],Table2[6M Return vs Nifty],"&gt;=10")/Table3[[#This Row],[Count]]</f>
        <v>0.5</v>
      </c>
      <c r="G38" s="1">
        <f>COUNTIFS(Table2[Sub-Sector],Table3[[#This Row],[Sub-Sector]],Table2[1Y Return vs Nifty],"&gt;=10")/Table3[[#This Row],[Count]]</f>
        <v>0.2</v>
      </c>
      <c r="H38" s="1">
        <f>COUNTIFS(Table2[Sub-Sector],Table3[[#This Row],[Sub-Sector]],Table2[RSI Exponential â€“ 14D],"&gt;=50")/Table3[[#This Row],[Count]]</f>
        <v>0.4</v>
      </c>
      <c r="I38" s="1">
        <f>COUNTIFS(Table2[Sub-Sector],Table3[[#This Row],[Sub-Sector]],Table2[Relative Volume],"&gt;=1")/Table3[[#This Row],[Count]]</f>
        <v>0.3</v>
      </c>
      <c r="J38" s="1">
        <f>COUNTIFS(Table2[Sub-Sector],Table3[[#This Row],[Sub-Sector]],Table2[% Away From Day Low],"&gt;=0.05")/Table3[[#This Row],[Count]]</f>
        <v>0.1</v>
      </c>
      <c r="K38" s="1">
        <f>COUNTIFS(Table2[Sub-Sector],Table3[[#This Row],[Sub-Sector]],Table2[% Away From Day High],"&lt;=0.05")/Table3[[#This Row],[Count]]</f>
        <v>0.8</v>
      </c>
      <c r="L38" s="1">
        <f>COUNTIFS(Table2[Sub-Sector],Table3[[#This Row],[Sub-Sector]],Table2[% Away From Current Week Low],"&gt;=0.05")/Table3[[#This Row],[Count]]</f>
        <v>0.1</v>
      </c>
      <c r="M38" s="1">
        <f>COUNTIFS(Table2[Sub-Sector],Table3[[#This Row],[Sub-Sector]],Table2[% Away From Current Week High],"&lt;=0.05")/Table3[[#This Row],[Count]]</f>
        <v>0.8</v>
      </c>
      <c r="N38" s="1">
        <f>COUNTIFS(Table2[Sub-Sector],Table3[[#This Row],[Sub-Sector]],Table2[% Away From Current Month Low],"&gt;=0.05")/Table3[[#This Row],[Count]]</f>
        <v>0.4</v>
      </c>
      <c r="O38" s="1">
        <f>COUNTIFS(Table2[Sub-Sector],Table3[[#This Row],[Sub-Sector]],Table2[% Away From Current Month High],"&lt;=0.05")/Table3[[#This Row],[Count]]</f>
        <v>0.2</v>
      </c>
      <c r="P38" s="1">
        <f>COUNTIFS(Table2[Sub-Sector],Table3[[#This Row],[Sub-Sector]],Table2[% Away From 52W High],"&lt;=10")/Table3[[#This Row],[Count]]</f>
        <v>0.1</v>
      </c>
      <c r="Q38" s="1">
        <f>COUNTIFS(Table2[Sub-Sector],Table3[[#This Row],[Sub-Sector]],Table2[% Away From 52W Low],"&gt;=10")/Table3[[#This Row],[Count]]</f>
        <v>0.8</v>
      </c>
      <c r="R38" s="1">
        <f>COUNTIFS(Table2[Sub-Sector],Table3[[#This Row],[Sub-Sector]],Table2[% Price above 20 EMA],"&gt;=0")/Table3[[#This Row],[Count]]</f>
        <v>0.3</v>
      </c>
      <c r="S38" s="1">
        <f>COUNTIFS(Table2[Sub-Sector],Table3[[#This Row],[Sub-Sector]],Table2[% Price above 50 EMA],"&gt;=0")/Table3[[#This Row],[Count]]</f>
        <v>0.2</v>
      </c>
      <c r="T38" s="1">
        <f>COUNTIFS(Table2[Sub-Sector],Table3[[#This Row],[Sub-Sector]],Table2[% Price above 200 EMA],"&gt;=0")/Table3[[#This Row],[Count]]</f>
        <v>0.6</v>
      </c>
      <c r="U38" s="1">
        <f>COUNTIFS(Table2[Sub-Sector],Table3[[#This Row],[Sub-Sector]],Table2[Rate of Change - Zone],"Positive")/Table3[[#This Row],[Count]]</f>
        <v>0.6</v>
      </c>
      <c r="V38" s="1">
        <f>COUNTIFS(Table2[Sub-Sector],Table3[[#This Row],[Sub-Sector]],Table2[Sharpe Ratio],"&gt;=0.10")/Table3[[#This Row],[Count]]</f>
        <v>0.4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337.5</v>
      </c>
      <c r="X38">
        <f>_xlfn.RANK.AVG(Table3[[#This Row],[Score]],Table3[Score],1)</f>
        <v>36.5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210</v>
      </c>
      <c r="Z38">
        <f>_xlfn.RANK.AVG(Table3[[#This Row],[Score 2 ]],Table3[[Score 2 ]],1)</f>
        <v>37</v>
      </c>
    </row>
    <row r="39" spans="1:26" x14ac:dyDescent="0.3">
      <c r="A39" t="s">
        <v>48</v>
      </c>
      <c r="B39">
        <f>COUNTIFS(Table2[Sub-Sector],Table3[[#This Row],[Sub-Sector]])</f>
        <v>26</v>
      </c>
      <c r="C39" s="1">
        <f>COUNTIFS(Table2[Sub-Sector],Table3[[#This Row],[Sub-Sector]],Table2[Uptrend],"Uptrend")/Table3[[#This Row],[Count]]</f>
        <v>0.11538461538461539</v>
      </c>
      <c r="D39" s="1">
        <f>COUNTIFS(Table2[Sub-Sector],Table3[[#This Row],[Sub-Sector]],Table2[1W Return vs Nifty],"&gt;=5")/Table3[[#This Row],[Count]]</f>
        <v>3.8461538461538464E-2</v>
      </c>
      <c r="E39" s="1">
        <f>COUNTIFS(Table2[Sub-Sector],Table3[[#This Row],[Sub-Sector]],Table2[1M Return vs Nifty],"&gt;=5")/Table3[[#This Row],[Count]]</f>
        <v>0.11538461538461539</v>
      </c>
      <c r="F39" s="1">
        <f>COUNTIFS(Table2[Sub-Sector],Table3[[#This Row],[Sub-Sector]],Table2[6M Return vs Nifty],"&gt;=10")/Table3[[#This Row],[Count]]</f>
        <v>0.38461538461538464</v>
      </c>
      <c r="G39" s="1">
        <f>COUNTIFS(Table2[Sub-Sector],Table3[[#This Row],[Sub-Sector]],Table2[1Y Return vs Nifty],"&gt;=10")/Table3[[#This Row],[Count]]</f>
        <v>0.57692307692307687</v>
      </c>
      <c r="H39" s="1">
        <f>COUNTIFS(Table2[Sub-Sector],Table3[[#This Row],[Sub-Sector]],Table2[RSI Exponential â€“ 14D],"&gt;=50")/Table3[[#This Row],[Count]]</f>
        <v>0.15384615384615385</v>
      </c>
      <c r="I39" s="1">
        <f>COUNTIFS(Table2[Sub-Sector],Table3[[#This Row],[Sub-Sector]],Table2[Relative Volume],"&gt;=1")/Table3[[#This Row],[Count]]</f>
        <v>0.11538461538461539</v>
      </c>
      <c r="J39" s="1">
        <f>COUNTIFS(Table2[Sub-Sector],Table3[[#This Row],[Sub-Sector]],Table2[% Away From Day Low],"&gt;=0.05")/Table3[[#This Row],[Count]]</f>
        <v>0</v>
      </c>
      <c r="K39" s="1">
        <f>COUNTIFS(Table2[Sub-Sector],Table3[[#This Row],[Sub-Sector]],Table2[% Away From Day High],"&lt;=0.05")/Table3[[#This Row],[Count]]</f>
        <v>1</v>
      </c>
      <c r="L39" s="1">
        <f>COUNTIFS(Table2[Sub-Sector],Table3[[#This Row],[Sub-Sector]],Table2[% Away From Current Week Low],"&gt;=0.05")/Table3[[#This Row],[Count]]</f>
        <v>0</v>
      </c>
      <c r="M39" s="1">
        <f>COUNTIFS(Table2[Sub-Sector],Table3[[#This Row],[Sub-Sector]],Table2[% Away From Current Week High],"&lt;=0.05")/Table3[[#This Row],[Count]]</f>
        <v>1</v>
      </c>
      <c r="N39" s="1">
        <f>COUNTIFS(Table2[Sub-Sector],Table3[[#This Row],[Sub-Sector]],Table2[% Away From Current Month Low],"&gt;=0.05")/Table3[[#This Row],[Count]]</f>
        <v>7.6923076923076927E-2</v>
      </c>
      <c r="O39" s="1">
        <f>COUNTIFS(Table2[Sub-Sector],Table3[[#This Row],[Sub-Sector]],Table2[% Away From Current Month High],"&lt;=0.05")/Table3[[#This Row],[Count]]</f>
        <v>0.19230769230769232</v>
      </c>
      <c r="P39" s="1">
        <f>COUNTIFS(Table2[Sub-Sector],Table3[[#This Row],[Sub-Sector]],Table2[% Away From 52W High],"&lt;=10")/Table3[[#This Row],[Count]]</f>
        <v>7.6923076923076927E-2</v>
      </c>
      <c r="Q39" s="1">
        <f>COUNTIFS(Table2[Sub-Sector],Table3[[#This Row],[Sub-Sector]],Table2[% Away From 52W Low],"&gt;=10")/Table3[[#This Row],[Count]]</f>
        <v>0.92307692307692313</v>
      </c>
      <c r="R39" s="1">
        <f>COUNTIFS(Table2[Sub-Sector],Table3[[#This Row],[Sub-Sector]],Table2[% Price above 20 EMA],"&gt;=0")/Table3[[#This Row],[Count]]</f>
        <v>0.15384615384615385</v>
      </c>
      <c r="S39" s="1">
        <f>COUNTIFS(Table2[Sub-Sector],Table3[[#This Row],[Sub-Sector]],Table2[% Price above 50 EMA],"&gt;=0")/Table3[[#This Row],[Count]]</f>
        <v>0.15384615384615385</v>
      </c>
      <c r="T39" s="1">
        <f>COUNTIFS(Table2[Sub-Sector],Table3[[#This Row],[Sub-Sector]],Table2[% Price above 200 EMA],"&gt;=0")/Table3[[#This Row],[Count]]</f>
        <v>0.46153846153846156</v>
      </c>
      <c r="U39" s="1">
        <f>COUNTIFS(Table2[Sub-Sector],Table3[[#This Row],[Sub-Sector]],Table2[Rate of Change - Zone],"Positive")/Table3[[#This Row],[Count]]</f>
        <v>0.61538461538461542</v>
      </c>
      <c r="V39" s="1">
        <f>COUNTIFS(Table2[Sub-Sector],Table3[[#This Row],[Sub-Sector]],Table2[Sharpe Ratio],"&gt;=0.10")/Table3[[#This Row],[Count]]</f>
        <v>0.53846153846153844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364.5</v>
      </c>
      <c r="X39">
        <f>_xlfn.RANK.AVG(Table3[[#This Row],[Score]],Table3[Score],1)</f>
        <v>40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212</v>
      </c>
      <c r="Z39">
        <f>_xlfn.RANK.AVG(Table3[[#This Row],[Score 2 ]],Table3[[Score 2 ]],1)</f>
        <v>38</v>
      </c>
    </row>
    <row r="40" spans="1:26" x14ac:dyDescent="0.3">
      <c r="A40" t="s">
        <v>83</v>
      </c>
      <c r="B40">
        <f>COUNTIFS(Table2[Sub-Sector],Table3[[#This Row],[Sub-Sector]])</f>
        <v>5</v>
      </c>
      <c r="C40" s="1">
        <f>COUNTIFS(Table2[Sub-Sector],Table3[[#This Row],[Sub-Sector]],Table2[Uptrend],"Uptrend")/Table3[[#This Row],[Count]]</f>
        <v>0</v>
      </c>
      <c r="D40" s="1">
        <f>COUNTIFS(Table2[Sub-Sector],Table3[[#This Row],[Sub-Sector]],Table2[1W Return vs Nifty],"&gt;=5")/Table3[[#This Row],[Count]]</f>
        <v>0.2</v>
      </c>
      <c r="E40" s="1">
        <f>COUNTIFS(Table2[Sub-Sector],Table3[[#This Row],[Sub-Sector]],Table2[1M Return vs Nifty],"&gt;=5")/Table3[[#This Row],[Count]]</f>
        <v>0</v>
      </c>
      <c r="F40" s="1">
        <f>COUNTIFS(Table2[Sub-Sector],Table3[[#This Row],[Sub-Sector]],Table2[6M Return vs Nifty],"&gt;=10")/Table3[[#This Row],[Count]]</f>
        <v>0.2</v>
      </c>
      <c r="G40" s="1">
        <f>COUNTIFS(Table2[Sub-Sector],Table3[[#This Row],[Sub-Sector]],Table2[1Y Return vs Nifty],"&gt;=10")/Table3[[#This Row],[Count]]</f>
        <v>0.6</v>
      </c>
      <c r="H40" s="1">
        <f>COUNTIFS(Table2[Sub-Sector],Table3[[#This Row],[Sub-Sector]],Table2[RSI Exponential â€“ 14D],"&gt;=50")/Table3[[#This Row],[Count]]</f>
        <v>0.4</v>
      </c>
      <c r="I40" s="1">
        <f>COUNTIFS(Table2[Sub-Sector],Table3[[#This Row],[Sub-Sector]],Table2[Relative Volume],"&gt;=1")/Table3[[#This Row],[Count]]</f>
        <v>0.6</v>
      </c>
      <c r="J40" s="1">
        <f>COUNTIFS(Table2[Sub-Sector],Table3[[#This Row],[Sub-Sector]],Table2[% Away From Day Low],"&gt;=0.05")/Table3[[#This Row],[Count]]</f>
        <v>0</v>
      </c>
      <c r="K40" s="1">
        <f>COUNTIFS(Table2[Sub-Sector],Table3[[#This Row],[Sub-Sector]],Table2[% Away From Day High],"&lt;=0.05")/Table3[[#This Row],[Count]]</f>
        <v>1</v>
      </c>
      <c r="L40" s="1">
        <f>COUNTIFS(Table2[Sub-Sector],Table3[[#This Row],[Sub-Sector]],Table2[% Away From Current Week Low],"&gt;=0.05")/Table3[[#This Row],[Count]]</f>
        <v>0</v>
      </c>
      <c r="M40" s="1">
        <f>COUNTIFS(Table2[Sub-Sector],Table3[[#This Row],[Sub-Sector]],Table2[% Away From Current Week High],"&lt;=0.05")/Table3[[#This Row],[Count]]</f>
        <v>1</v>
      </c>
      <c r="N40" s="1">
        <f>COUNTIFS(Table2[Sub-Sector],Table3[[#This Row],[Sub-Sector]],Table2[% Away From Current Month Low],"&gt;=0.05")/Table3[[#This Row],[Count]]</f>
        <v>0.4</v>
      </c>
      <c r="O40" s="1">
        <f>COUNTIFS(Table2[Sub-Sector],Table3[[#This Row],[Sub-Sector]],Table2[% Away From Current Month High],"&lt;=0.05")/Table3[[#This Row],[Count]]</f>
        <v>0.4</v>
      </c>
      <c r="P40" s="1">
        <f>COUNTIFS(Table2[Sub-Sector],Table3[[#This Row],[Sub-Sector]],Table2[% Away From 52W High],"&lt;=10")/Table3[[#This Row],[Count]]</f>
        <v>0</v>
      </c>
      <c r="Q40" s="1">
        <f>COUNTIFS(Table2[Sub-Sector],Table3[[#This Row],[Sub-Sector]],Table2[% Away From 52W Low],"&gt;=10")/Table3[[#This Row],[Count]]</f>
        <v>1</v>
      </c>
      <c r="R40" s="1">
        <f>COUNTIFS(Table2[Sub-Sector],Table3[[#This Row],[Sub-Sector]],Table2[% Price above 20 EMA],"&gt;=0")/Table3[[#This Row],[Count]]</f>
        <v>0.4</v>
      </c>
      <c r="S40" s="1">
        <f>COUNTIFS(Table2[Sub-Sector],Table3[[#This Row],[Sub-Sector]],Table2[% Price above 50 EMA],"&gt;=0")/Table3[[#This Row],[Count]]</f>
        <v>0.2</v>
      </c>
      <c r="T40" s="1">
        <f>COUNTIFS(Table2[Sub-Sector],Table3[[#This Row],[Sub-Sector]],Table2[% Price above 200 EMA],"&gt;=0")/Table3[[#This Row],[Count]]</f>
        <v>0.2</v>
      </c>
      <c r="U40" s="1">
        <f>COUNTIFS(Table2[Sub-Sector],Table3[[#This Row],[Sub-Sector]],Table2[Rate of Change - Zone],"Positive")/Table3[[#This Row],[Count]]</f>
        <v>0.4</v>
      </c>
      <c r="V40" s="1">
        <f>COUNTIFS(Table2[Sub-Sector],Table3[[#This Row],[Sub-Sector]],Table2[Sharpe Ratio],"&gt;=0.10")/Table3[[#This Row],[Count]]</f>
        <v>0.6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416.5</v>
      </c>
      <c r="X40">
        <f>_xlfn.RANK.AVG(Table3[[#This Row],[Score]],Table3[Score],1)</f>
        <v>56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212.5</v>
      </c>
      <c r="Z40">
        <f>_xlfn.RANK.AVG(Table3[[#This Row],[Score 2 ]],Table3[[Score 2 ]],1)</f>
        <v>39</v>
      </c>
    </row>
    <row r="41" spans="1:26" x14ac:dyDescent="0.3">
      <c r="A41" t="s">
        <v>537</v>
      </c>
      <c r="B41">
        <f>COUNTIFS(Table2[Sub-Sector],Table3[[#This Row],[Sub-Sector]])</f>
        <v>4</v>
      </c>
      <c r="C41" s="1">
        <f>COUNTIFS(Table2[Sub-Sector],Table3[[#This Row],[Sub-Sector]],Table2[Uptrend],"Uptrend")/Table3[[#This Row],[Count]]</f>
        <v>0</v>
      </c>
      <c r="D41" s="1">
        <f>COUNTIFS(Table2[Sub-Sector],Table3[[#This Row],[Sub-Sector]],Table2[1W Return vs Nifty],"&gt;=5")/Table3[[#This Row],[Count]]</f>
        <v>0</v>
      </c>
      <c r="E41" s="1">
        <f>COUNTIFS(Table2[Sub-Sector],Table3[[#This Row],[Sub-Sector]],Table2[1M Return vs Nifty],"&gt;=5")/Table3[[#This Row],[Count]]</f>
        <v>0</v>
      </c>
      <c r="F41" s="1">
        <f>COUNTIFS(Table2[Sub-Sector],Table3[[#This Row],[Sub-Sector]],Table2[6M Return vs Nifty],"&gt;=10")/Table3[[#This Row],[Count]]</f>
        <v>0.5</v>
      </c>
      <c r="G41" s="1">
        <f>COUNTIFS(Table2[Sub-Sector],Table3[[#This Row],[Sub-Sector]],Table2[1Y Return vs Nifty],"&gt;=10")/Table3[[#This Row],[Count]]</f>
        <v>0.75</v>
      </c>
      <c r="H41" s="1">
        <f>COUNTIFS(Table2[Sub-Sector],Table3[[#This Row],[Sub-Sector]],Table2[RSI Exponential â€“ 14D],"&gt;=50")/Table3[[#This Row],[Count]]</f>
        <v>0</v>
      </c>
      <c r="I41" s="1">
        <f>COUNTIFS(Table2[Sub-Sector],Table3[[#This Row],[Sub-Sector]],Table2[Relative Volume],"&gt;=1")/Table3[[#This Row],[Count]]</f>
        <v>0.25</v>
      </c>
      <c r="J41" s="1">
        <f>COUNTIFS(Table2[Sub-Sector],Table3[[#This Row],[Sub-Sector]],Table2[% Away From Day Low],"&gt;=0.05")/Table3[[#This Row],[Count]]</f>
        <v>0</v>
      </c>
      <c r="K41" s="1">
        <f>COUNTIFS(Table2[Sub-Sector],Table3[[#This Row],[Sub-Sector]],Table2[% Away From Day High],"&lt;=0.05")/Table3[[#This Row],[Count]]</f>
        <v>1</v>
      </c>
      <c r="L41" s="1">
        <f>COUNTIFS(Table2[Sub-Sector],Table3[[#This Row],[Sub-Sector]],Table2[% Away From Current Week Low],"&gt;=0.05")/Table3[[#This Row],[Count]]</f>
        <v>0</v>
      </c>
      <c r="M41" s="1">
        <f>COUNTIFS(Table2[Sub-Sector],Table3[[#This Row],[Sub-Sector]],Table2[% Away From Current Week High],"&lt;=0.05")/Table3[[#This Row],[Count]]</f>
        <v>1</v>
      </c>
      <c r="N41" s="1">
        <f>COUNTIFS(Table2[Sub-Sector],Table3[[#This Row],[Sub-Sector]],Table2[% Away From Current Month Low],"&gt;=0.05")/Table3[[#This Row],[Count]]</f>
        <v>0</v>
      </c>
      <c r="O41" s="1">
        <f>COUNTIFS(Table2[Sub-Sector],Table3[[#This Row],[Sub-Sector]],Table2[% Away From Current Month High],"&lt;=0.05")/Table3[[#This Row],[Count]]</f>
        <v>0.25</v>
      </c>
      <c r="P41" s="1">
        <f>COUNTIFS(Table2[Sub-Sector],Table3[[#This Row],[Sub-Sector]],Table2[% Away From 52W High],"&lt;=10")/Table3[[#This Row],[Count]]</f>
        <v>0</v>
      </c>
      <c r="Q41" s="1">
        <f>COUNTIFS(Table2[Sub-Sector],Table3[[#This Row],[Sub-Sector]],Table2[% Away From 52W Low],"&gt;=10")/Table3[[#This Row],[Count]]</f>
        <v>1</v>
      </c>
      <c r="R41" s="1">
        <f>COUNTIFS(Table2[Sub-Sector],Table3[[#This Row],[Sub-Sector]],Table2[% Price above 20 EMA],"&gt;=0")/Table3[[#This Row],[Count]]</f>
        <v>0</v>
      </c>
      <c r="S41" s="1">
        <f>COUNTIFS(Table2[Sub-Sector],Table3[[#This Row],[Sub-Sector]],Table2[% Price above 50 EMA],"&gt;=0")/Table3[[#This Row],[Count]]</f>
        <v>0</v>
      </c>
      <c r="T41" s="1">
        <f>COUNTIFS(Table2[Sub-Sector],Table3[[#This Row],[Sub-Sector]],Table2[% Price above 200 EMA],"&gt;=0")/Table3[[#This Row],[Count]]</f>
        <v>0.5</v>
      </c>
      <c r="U41" s="1">
        <f>COUNTIFS(Table2[Sub-Sector],Table3[[#This Row],[Sub-Sector]],Table2[Rate of Change - Zone],"Positive")/Table3[[#This Row],[Count]]</f>
        <v>0.25</v>
      </c>
      <c r="V41" s="1">
        <f>COUNTIFS(Table2[Sub-Sector],Table3[[#This Row],[Sub-Sector]],Table2[Sharpe Ratio],"&gt;=0.10")/Table3[[#This Row],[Count]]</f>
        <v>0.5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483</v>
      </c>
      <c r="X41">
        <f>_xlfn.RANK.AVG(Table3[[#This Row],[Score]],Table3[Score],1)</f>
        <v>69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213</v>
      </c>
      <c r="Z41">
        <f>_xlfn.RANK.AVG(Table3[[#This Row],[Score 2 ]],Table3[[Score 2 ]],1)</f>
        <v>40</v>
      </c>
    </row>
    <row r="42" spans="1:26" x14ac:dyDescent="0.3">
      <c r="A42" t="s">
        <v>141</v>
      </c>
      <c r="B42">
        <f>COUNTIFS(Table2[Sub-Sector],Table3[[#This Row],[Sub-Sector]])</f>
        <v>20</v>
      </c>
      <c r="C42" s="1">
        <f>COUNTIFS(Table2[Sub-Sector],Table3[[#This Row],[Sub-Sector]],Table2[Uptrend],"Uptrend")/Table3[[#This Row],[Count]]</f>
        <v>0.2</v>
      </c>
      <c r="D42" s="1">
        <f>COUNTIFS(Table2[Sub-Sector],Table3[[#This Row],[Sub-Sector]],Table2[1W Return vs Nifty],"&gt;=5")/Table3[[#This Row],[Count]]</f>
        <v>0.05</v>
      </c>
      <c r="E42" s="1">
        <f>COUNTIFS(Table2[Sub-Sector],Table3[[#This Row],[Sub-Sector]],Table2[1M Return vs Nifty],"&gt;=5")/Table3[[#This Row],[Count]]</f>
        <v>0.25</v>
      </c>
      <c r="F42" s="1">
        <f>COUNTIFS(Table2[Sub-Sector],Table3[[#This Row],[Sub-Sector]],Table2[6M Return vs Nifty],"&gt;=10")/Table3[[#This Row],[Count]]</f>
        <v>0.3</v>
      </c>
      <c r="G42" s="1">
        <f>COUNTIFS(Table2[Sub-Sector],Table3[[#This Row],[Sub-Sector]],Table2[1Y Return vs Nifty],"&gt;=10")/Table3[[#This Row],[Count]]</f>
        <v>0.65</v>
      </c>
      <c r="H42" s="1">
        <f>COUNTIFS(Table2[Sub-Sector],Table3[[#This Row],[Sub-Sector]],Table2[RSI Exponential â€“ 14D],"&gt;=50")/Table3[[#This Row],[Count]]</f>
        <v>0.3</v>
      </c>
      <c r="I42" s="1">
        <f>COUNTIFS(Table2[Sub-Sector],Table3[[#This Row],[Sub-Sector]],Table2[Relative Volume],"&gt;=1")/Table3[[#This Row],[Count]]</f>
        <v>0.35</v>
      </c>
      <c r="J42" s="1">
        <f>COUNTIFS(Table2[Sub-Sector],Table3[[#This Row],[Sub-Sector]],Table2[% Away From Day Low],"&gt;=0.05")/Table3[[#This Row],[Count]]</f>
        <v>0</v>
      </c>
      <c r="K42" s="1">
        <f>COUNTIFS(Table2[Sub-Sector],Table3[[#This Row],[Sub-Sector]],Table2[% Away From Day High],"&lt;=0.05")/Table3[[#This Row],[Count]]</f>
        <v>0.95</v>
      </c>
      <c r="L42" s="1">
        <f>COUNTIFS(Table2[Sub-Sector],Table3[[#This Row],[Sub-Sector]],Table2[% Away From Current Week Low],"&gt;=0.05")/Table3[[#This Row],[Count]]</f>
        <v>0</v>
      </c>
      <c r="M42" s="1">
        <f>COUNTIFS(Table2[Sub-Sector],Table3[[#This Row],[Sub-Sector]],Table2[% Away From Current Week High],"&lt;=0.05")/Table3[[#This Row],[Count]]</f>
        <v>0.95</v>
      </c>
      <c r="N42" s="1">
        <f>COUNTIFS(Table2[Sub-Sector],Table3[[#This Row],[Sub-Sector]],Table2[% Away From Current Month Low],"&gt;=0.05")/Table3[[#This Row],[Count]]</f>
        <v>0.15</v>
      </c>
      <c r="O42" s="1">
        <f>COUNTIFS(Table2[Sub-Sector],Table3[[#This Row],[Sub-Sector]],Table2[% Away From Current Month High],"&lt;=0.05")/Table3[[#This Row],[Count]]</f>
        <v>0.2</v>
      </c>
      <c r="P42" s="1">
        <f>COUNTIFS(Table2[Sub-Sector],Table3[[#This Row],[Sub-Sector]],Table2[% Away From 52W High],"&lt;=10")/Table3[[#This Row],[Count]]</f>
        <v>0.2</v>
      </c>
      <c r="Q42" s="1">
        <f>COUNTIFS(Table2[Sub-Sector],Table3[[#This Row],[Sub-Sector]],Table2[% Away From 52W Low],"&gt;=10")/Table3[[#This Row],[Count]]</f>
        <v>0.85</v>
      </c>
      <c r="R42" s="1">
        <f>COUNTIFS(Table2[Sub-Sector],Table3[[#This Row],[Sub-Sector]],Table2[% Price above 20 EMA],"&gt;=0")/Table3[[#This Row],[Count]]</f>
        <v>0.3</v>
      </c>
      <c r="S42" s="1">
        <f>COUNTIFS(Table2[Sub-Sector],Table3[[#This Row],[Sub-Sector]],Table2[% Price above 50 EMA],"&gt;=0")/Table3[[#This Row],[Count]]</f>
        <v>0.2</v>
      </c>
      <c r="T42" s="1">
        <f>COUNTIFS(Table2[Sub-Sector],Table3[[#This Row],[Sub-Sector]],Table2[% Price above 200 EMA],"&gt;=0")/Table3[[#This Row],[Count]]</f>
        <v>0.5</v>
      </c>
      <c r="U42" s="1">
        <f>COUNTIFS(Table2[Sub-Sector],Table3[[#This Row],[Sub-Sector]],Table2[Rate of Change - Zone],"Positive")/Table3[[#This Row],[Count]]</f>
        <v>0.4</v>
      </c>
      <c r="V42" s="1">
        <f>COUNTIFS(Table2[Sub-Sector],Table3[[#This Row],[Sub-Sector]],Table2[Sharpe Ratio],"&gt;=0.10")/Table3[[#This Row],[Count]]</f>
        <v>0.45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345.5</v>
      </c>
      <c r="X42">
        <f>_xlfn.RANK.AVG(Table3[[#This Row],[Score]],Table3[Score],1)</f>
        <v>38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214.5</v>
      </c>
      <c r="Z42">
        <f>_xlfn.RANK.AVG(Table3[[#This Row],[Score 2 ]],Table3[[Score 2 ]],1)</f>
        <v>41</v>
      </c>
    </row>
    <row r="43" spans="1:26" x14ac:dyDescent="0.3">
      <c r="A43" t="s">
        <v>224</v>
      </c>
      <c r="B43">
        <f>COUNTIFS(Table2[Sub-Sector],Table3[[#This Row],[Sub-Sector]])</f>
        <v>3</v>
      </c>
      <c r="C43" s="1">
        <f>COUNTIFS(Table2[Sub-Sector],Table3[[#This Row],[Sub-Sector]],Table2[Uptrend],"Uptrend")/Table3[[#This Row],[Count]]</f>
        <v>0.33333333333333331</v>
      </c>
      <c r="D43" s="1">
        <f>COUNTIFS(Table2[Sub-Sector],Table3[[#This Row],[Sub-Sector]],Table2[1W Return vs Nifty],"&gt;=5")/Table3[[#This Row],[Count]]</f>
        <v>0</v>
      </c>
      <c r="E43" s="1">
        <f>COUNTIFS(Table2[Sub-Sector],Table3[[#This Row],[Sub-Sector]],Table2[1M Return vs Nifty],"&gt;=5")/Table3[[#This Row],[Count]]</f>
        <v>0</v>
      </c>
      <c r="F43" s="1">
        <f>COUNTIFS(Table2[Sub-Sector],Table3[[#This Row],[Sub-Sector]],Table2[6M Return vs Nifty],"&gt;=10")/Table3[[#This Row],[Count]]</f>
        <v>0.33333333333333331</v>
      </c>
      <c r="G43" s="1">
        <f>COUNTIFS(Table2[Sub-Sector],Table3[[#This Row],[Sub-Sector]],Table2[1Y Return vs Nifty],"&gt;=10")/Table3[[#This Row],[Count]]</f>
        <v>0.66666666666666663</v>
      </c>
      <c r="H43" s="1">
        <f>COUNTIFS(Table2[Sub-Sector],Table3[[#This Row],[Sub-Sector]],Table2[RSI Exponential â€“ 14D],"&gt;=50")/Table3[[#This Row],[Count]]</f>
        <v>0</v>
      </c>
      <c r="I43" s="1">
        <f>COUNTIFS(Table2[Sub-Sector],Table3[[#This Row],[Sub-Sector]],Table2[Relative Volume],"&gt;=1")/Table3[[#This Row],[Count]]</f>
        <v>0.33333333333333331</v>
      </c>
      <c r="J43" s="1">
        <f>COUNTIFS(Table2[Sub-Sector],Table3[[#This Row],[Sub-Sector]],Table2[% Away From Day Low],"&gt;=0.05")/Table3[[#This Row],[Count]]</f>
        <v>0</v>
      </c>
      <c r="K43" s="1">
        <f>COUNTIFS(Table2[Sub-Sector],Table3[[#This Row],[Sub-Sector]],Table2[% Away From Day High],"&lt;=0.05")/Table3[[#This Row],[Count]]</f>
        <v>0.66666666666666663</v>
      </c>
      <c r="L43" s="1">
        <f>COUNTIFS(Table2[Sub-Sector],Table3[[#This Row],[Sub-Sector]],Table2[% Away From Current Week Low],"&gt;=0.05")/Table3[[#This Row],[Count]]</f>
        <v>0</v>
      </c>
      <c r="M43" s="1">
        <f>COUNTIFS(Table2[Sub-Sector],Table3[[#This Row],[Sub-Sector]],Table2[% Away From Current Week High],"&lt;=0.05")/Table3[[#This Row],[Count]]</f>
        <v>0.66666666666666663</v>
      </c>
      <c r="N43" s="1">
        <f>COUNTIFS(Table2[Sub-Sector],Table3[[#This Row],[Sub-Sector]],Table2[% Away From Current Month Low],"&gt;=0.05")/Table3[[#This Row],[Count]]</f>
        <v>0</v>
      </c>
      <c r="O43" s="1">
        <f>COUNTIFS(Table2[Sub-Sector],Table3[[#This Row],[Sub-Sector]],Table2[% Away From Current Month High],"&lt;=0.05")/Table3[[#This Row],[Count]]</f>
        <v>0</v>
      </c>
      <c r="P43" s="1">
        <f>COUNTIFS(Table2[Sub-Sector],Table3[[#This Row],[Sub-Sector]],Table2[% Away From 52W High],"&lt;=10")/Table3[[#This Row],[Count]]</f>
        <v>0</v>
      </c>
      <c r="Q43" s="1">
        <f>COUNTIFS(Table2[Sub-Sector],Table3[[#This Row],[Sub-Sector]],Table2[% Away From 52W Low],"&gt;=10")/Table3[[#This Row],[Count]]</f>
        <v>1</v>
      </c>
      <c r="R43" s="1">
        <f>COUNTIFS(Table2[Sub-Sector],Table3[[#This Row],[Sub-Sector]],Table2[% Price above 20 EMA],"&gt;=0")/Table3[[#This Row],[Count]]</f>
        <v>0</v>
      </c>
      <c r="S43" s="1">
        <f>COUNTIFS(Table2[Sub-Sector],Table3[[#This Row],[Sub-Sector]],Table2[% Price above 50 EMA],"&gt;=0")/Table3[[#This Row],[Count]]</f>
        <v>0</v>
      </c>
      <c r="T43" s="1">
        <f>COUNTIFS(Table2[Sub-Sector],Table3[[#This Row],[Sub-Sector]],Table2[% Price above 200 EMA],"&gt;=0")/Table3[[#This Row],[Count]]</f>
        <v>0.66666666666666663</v>
      </c>
      <c r="U43" s="1">
        <f>COUNTIFS(Table2[Sub-Sector],Table3[[#This Row],[Sub-Sector]],Table2[Rate of Change - Zone],"Positive")/Table3[[#This Row],[Count]]</f>
        <v>0.33333333333333331</v>
      </c>
      <c r="V43" s="1">
        <f>COUNTIFS(Table2[Sub-Sector],Table3[[#This Row],[Sub-Sector]],Table2[Sharpe Ratio],"&gt;=0.10")/Table3[[#This Row],[Count]]</f>
        <v>0.66666666666666663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432.5</v>
      </c>
      <c r="X43">
        <f>_xlfn.RANK.AVG(Table3[[#This Row],[Score]],Table3[Score],1)</f>
        <v>61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218.5</v>
      </c>
      <c r="Z43">
        <f>_xlfn.RANK.AVG(Table3[[#This Row],[Score 2 ]],Table3[[Score 2 ]],1)</f>
        <v>42</v>
      </c>
    </row>
    <row r="44" spans="1:26" x14ac:dyDescent="0.3">
      <c r="A44" t="s">
        <v>267</v>
      </c>
      <c r="B44">
        <f>COUNTIFS(Table2[Sub-Sector],Table3[[#This Row],[Sub-Sector]])</f>
        <v>3</v>
      </c>
      <c r="C44" s="1">
        <f>COUNTIFS(Table2[Sub-Sector],Table3[[#This Row],[Sub-Sector]],Table2[Uptrend],"Uptrend")/Table3[[#This Row],[Count]]</f>
        <v>0.33333333333333331</v>
      </c>
      <c r="D44" s="1">
        <f>COUNTIFS(Table2[Sub-Sector],Table3[[#This Row],[Sub-Sector]],Table2[1W Return vs Nifty],"&gt;=5")/Table3[[#This Row],[Count]]</f>
        <v>0</v>
      </c>
      <c r="E44" s="1">
        <f>COUNTIFS(Table2[Sub-Sector],Table3[[#This Row],[Sub-Sector]],Table2[1M Return vs Nifty],"&gt;=5")/Table3[[#This Row],[Count]]</f>
        <v>0.33333333333333331</v>
      </c>
      <c r="F44" s="1">
        <f>COUNTIFS(Table2[Sub-Sector],Table3[[#This Row],[Sub-Sector]],Table2[6M Return vs Nifty],"&gt;=10")/Table3[[#This Row],[Count]]</f>
        <v>0.66666666666666663</v>
      </c>
      <c r="G44" s="1">
        <f>COUNTIFS(Table2[Sub-Sector],Table3[[#This Row],[Sub-Sector]],Table2[1Y Return vs Nifty],"&gt;=10")/Table3[[#This Row],[Count]]</f>
        <v>0.33333333333333331</v>
      </c>
      <c r="H44" s="1">
        <f>COUNTIFS(Table2[Sub-Sector],Table3[[#This Row],[Sub-Sector]],Table2[RSI Exponential â€“ 14D],"&gt;=50")/Table3[[#This Row],[Count]]</f>
        <v>0.66666666666666663</v>
      </c>
      <c r="I44" s="1">
        <f>COUNTIFS(Table2[Sub-Sector],Table3[[#This Row],[Sub-Sector]],Table2[Relative Volume],"&gt;=1")/Table3[[#This Row],[Count]]</f>
        <v>0.33333333333333331</v>
      </c>
      <c r="J44" s="1">
        <f>COUNTIFS(Table2[Sub-Sector],Table3[[#This Row],[Sub-Sector]],Table2[% Away From Day Low],"&gt;=0.05")/Table3[[#This Row],[Count]]</f>
        <v>0</v>
      </c>
      <c r="K44" s="1">
        <f>COUNTIFS(Table2[Sub-Sector],Table3[[#This Row],[Sub-Sector]],Table2[% Away From Day High],"&lt;=0.05")/Table3[[#This Row],[Count]]</f>
        <v>1</v>
      </c>
      <c r="L44" s="1">
        <f>COUNTIFS(Table2[Sub-Sector],Table3[[#This Row],[Sub-Sector]],Table2[% Away From Current Week Low],"&gt;=0.05")/Table3[[#This Row],[Count]]</f>
        <v>0</v>
      </c>
      <c r="M44" s="1">
        <f>COUNTIFS(Table2[Sub-Sector],Table3[[#This Row],[Sub-Sector]],Table2[% Away From Current Week High],"&lt;=0.05")/Table3[[#This Row],[Count]]</f>
        <v>1</v>
      </c>
      <c r="N44" s="1">
        <f>COUNTIFS(Table2[Sub-Sector],Table3[[#This Row],[Sub-Sector]],Table2[% Away From Current Month Low],"&gt;=0.05")/Table3[[#This Row],[Count]]</f>
        <v>0.33333333333333331</v>
      </c>
      <c r="O44" s="1">
        <f>COUNTIFS(Table2[Sub-Sector],Table3[[#This Row],[Sub-Sector]],Table2[% Away From Current Month High],"&lt;=0.05")/Table3[[#This Row],[Count]]</f>
        <v>0.33333333333333331</v>
      </c>
      <c r="P44" s="1">
        <f>COUNTIFS(Table2[Sub-Sector],Table3[[#This Row],[Sub-Sector]],Table2[% Away From 52W High],"&lt;=10")/Table3[[#This Row],[Count]]</f>
        <v>0.33333333333333331</v>
      </c>
      <c r="Q44" s="1">
        <f>COUNTIFS(Table2[Sub-Sector],Table3[[#This Row],[Sub-Sector]],Table2[% Away From 52W Low],"&gt;=10")/Table3[[#This Row],[Count]]</f>
        <v>0.66666666666666663</v>
      </c>
      <c r="R44" s="1">
        <f>COUNTIFS(Table2[Sub-Sector],Table3[[#This Row],[Sub-Sector]],Table2[% Price above 20 EMA],"&gt;=0")/Table3[[#This Row],[Count]]</f>
        <v>0.66666666666666663</v>
      </c>
      <c r="S44" s="1">
        <f>COUNTIFS(Table2[Sub-Sector],Table3[[#This Row],[Sub-Sector]],Table2[% Price above 50 EMA],"&gt;=0")/Table3[[#This Row],[Count]]</f>
        <v>0.66666666666666663</v>
      </c>
      <c r="T44" s="1">
        <f>COUNTIFS(Table2[Sub-Sector],Table3[[#This Row],[Sub-Sector]],Table2[% Price above 200 EMA],"&gt;=0")/Table3[[#This Row],[Count]]</f>
        <v>0.66666666666666663</v>
      </c>
      <c r="U44" s="1">
        <f>COUNTIFS(Table2[Sub-Sector],Table3[[#This Row],[Sub-Sector]],Table2[Rate of Change - Zone],"Positive")/Table3[[#This Row],[Count]]</f>
        <v>0.33333333333333331</v>
      </c>
      <c r="V44" s="1">
        <f>COUNTIFS(Table2[Sub-Sector],Table3[[#This Row],[Sub-Sector]],Table2[Sharpe Ratio],"&gt;=0.10")/Table3[[#This Row],[Count]]</f>
        <v>0.33333333333333331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372.5</v>
      </c>
      <c r="X44">
        <f>_xlfn.RANK.AVG(Table3[[#This Row],[Score]],Table3[Score],1)</f>
        <v>44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220.5</v>
      </c>
      <c r="Z44">
        <f>_xlfn.RANK.AVG(Table3[[#This Row],[Score 2 ]],Table3[[Score 2 ]],1)</f>
        <v>43</v>
      </c>
    </row>
    <row r="45" spans="1:26" x14ac:dyDescent="0.3">
      <c r="A45" t="s">
        <v>285</v>
      </c>
      <c r="B45">
        <f>COUNTIFS(Table2[Sub-Sector],Table3[[#This Row],[Sub-Sector]])</f>
        <v>11</v>
      </c>
      <c r="C45" s="1">
        <f>COUNTIFS(Table2[Sub-Sector],Table3[[#This Row],[Sub-Sector]],Table2[Uptrend],"Uptrend")/Table3[[#This Row],[Count]]</f>
        <v>0.36363636363636365</v>
      </c>
      <c r="D45" s="1">
        <f>COUNTIFS(Table2[Sub-Sector],Table3[[#This Row],[Sub-Sector]],Table2[1W Return vs Nifty],"&gt;=5")/Table3[[#This Row],[Count]]</f>
        <v>0.18181818181818182</v>
      </c>
      <c r="E45" s="1">
        <f>COUNTIFS(Table2[Sub-Sector],Table3[[#This Row],[Sub-Sector]],Table2[1M Return vs Nifty],"&gt;=5")/Table3[[#This Row],[Count]]</f>
        <v>0.27272727272727271</v>
      </c>
      <c r="F45" s="1">
        <f>COUNTIFS(Table2[Sub-Sector],Table3[[#This Row],[Sub-Sector]],Table2[6M Return vs Nifty],"&gt;=10")/Table3[[#This Row],[Count]]</f>
        <v>0.72727272727272729</v>
      </c>
      <c r="G45" s="1">
        <f>COUNTIFS(Table2[Sub-Sector],Table3[[#This Row],[Sub-Sector]],Table2[1Y Return vs Nifty],"&gt;=10")/Table3[[#This Row],[Count]]</f>
        <v>0.63636363636363635</v>
      </c>
      <c r="H45" s="1">
        <f>COUNTIFS(Table2[Sub-Sector],Table3[[#This Row],[Sub-Sector]],Table2[RSI Exponential â€“ 14D],"&gt;=50")/Table3[[#This Row],[Count]]</f>
        <v>0.36363636363636365</v>
      </c>
      <c r="I45" s="1">
        <f>COUNTIFS(Table2[Sub-Sector],Table3[[#This Row],[Sub-Sector]],Table2[Relative Volume],"&gt;=1")/Table3[[#This Row],[Count]]</f>
        <v>0.18181818181818182</v>
      </c>
      <c r="J45" s="1">
        <f>COUNTIFS(Table2[Sub-Sector],Table3[[#This Row],[Sub-Sector]],Table2[% Away From Day Low],"&gt;=0.05")/Table3[[#This Row],[Count]]</f>
        <v>0</v>
      </c>
      <c r="K45" s="1">
        <f>COUNTIFS(Table2[Sub-Sector],Table3[[#This Row],[Sub-Sector]],Table2[% Away From Day High],"&lt;=0.05")/Table3[[#This Row],[Count]]</f>
        <v>0.90909090909090906</v>
      </c>
      <c r="L45" s="1">
        <f>COUNTIFS(Table2[Sub-Sector],Table3[[#This Row],[Sub-Sector]],Table2[% Away From Current Week Low],"&gt;=0.05")/Table3[[#This Row],[Count]]</f>
        <v>0</v>
      </c>
      <c r="M45" s="1">
        <f>COUNTIFS(Table2[Sub-Sector],Table3[[#This Row],[Sub-Sector]],Table2[% Away From Current Week High],"&lt;=0.05")/Table3[[#This Row],[Count]]</f>
        <v>0.90909090909090906</v>
      </c>
      <c r="N45" s="1">
        <f>COUNTIFS(Table2[Sub-Sector],Table3[[#This Row],[Sub-Sector]],Table2[% Away From Current Month Low],"&gt;=0.05")/Table3[[#This Row],[Count]]</f>
        <v>0.18181818181818182</v>
      </c>
      <c r="O45" s="1">
        <f>COUNTIFS(Table2[Sub-Sector],Table3[[#This Row],[Sub-Sector]],Table2[% Away From Current Month High],"&lt;=0.05")/Table3[[#This Row],[Count]]</f>
        <v>0.45454545454545453</v>
      </c>
      <c r="P45" s="1">
        <f>COUNTIFS(Table2[Sub-Sector],Table3[[#This Row],[Sub-Sector]],Table2[% Away From 52W High],"&lt;=10")/Table3[[#This Row],[Count]]</f>
        <v>9.0909090909090912E-2</v>
      </c>
      <c r="Q45" s="1">
        <f>COUNTIFS(Table2[Sub-Sector],Table3[[#This Row],[Sub-Sector]],Table2[% Away From 52W Low],"&gt;=10")/Table3[[#This Row],[Count]]</f>
        <v>0.81818181818181823</v>
      </c>
      <c r="R45" s="1">
        <f>COUNTIFS(Table2[Sub-Sector],Table3[[#This Row],[Sub-Sector]],Table2[% Price above 20 EMA],"&gt;=0")/Table3[[#This Row],[Count]]</f>
        <v>0.36363636363636365</v>
      </c>
      <c r="S45" s="1">
        <f>COUNTIFS(Table2[Sub-Sector],Table3[[#This Row],[Sub-Sector]],Table2[% Price above 50 EMA],"&gt;=0")/Table3[[#This Row],[Count]]</f>
        <v>0.27272727272727271</v>
      </c>
      <c r="T45" s="1">
        <f>COUNTIFS(Table2[Sub-Sector],Table3[[#This Row],[Sub-Sector]],Table2[% Price above 200 EMA],"&gt;=0")/Table3[[#This Row],[Count]]</f>
        <v>0.81818181818181823</v>
      </c>
      <c r="U45" s="1">
        <f>COUNTIFS(Table2[Sub-Sector],Table3[[#This Row],[Sub-Sector]],Table2[Rate of Change - Zone],"Positive")/Table3[[#This Row],[Count]]</f>
        <v>0.18181818181818182</v>
      </c>
      <c r="V45" s="1">
        <f>COUNTIFS(Table2[Sub-Sector],Table3[[#This Row],[Sub-Sector]],Table2[Sharpe Ratio],"&gt;=0.10")/Table3[[#This Row],[Count]]</f>
        <v>0.27272727272727271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305.5</v>
      </c>
      <c r="X45">
        <f>_xlfn.RANK.AVG(Table3[[#This Row],[Score]],Table3[Score],1)</f>
        <v>24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221.5</v>
      </c>
      <c r="Z45">
        <f>_xlfn.RANK.AVG(Table3[[#This Row],[Score 2 ]],Table3[[Score 2 ]],1)</f>
        <v>44</v>
      </c>
    </row>
    <row r="46" spans="1:26" x14ac:dyDescent="0.3">
      <c r="A46" t="s">
        <v>509</v>
      </c>
      <c r="B46">
        <f>COUNTIFS(Table2[Sub-Sector],Table3[[#This Row],[Sub-Sector]])</f>
        <v>9</v>
      </c>
      <c r="C46" s="1">
        <f>COUNTIFS(Table2[Sub-Sector],Table3[[#This Row],[Sub-Sector]],Table2[Uptrend],"Uptrend")/Table3[[#This Row],[Count]]</f>
        <v>0.66666666666666663</v>
      </c>
      <c r="D46" s="1">
        <f>COUNTIFS(Table2[Sub-Sector],Table3[[#This Row],[Sub-Sector]],Table2[1W Return vs Nifty],"&gt;=5")/Table3[[#This Row],[Count]]</f>
        <v>0.1111111111111111</v>
      </c>
      <c r="E46" s="1">
        <f>COUNTIFS(Table2[Sub-Sector],Table3[[#This Row],[Sub-Sector]],Table2[1M Return vs Nifty],"&gt;=5")/Table3[[#This Row],[Count]]</f>
        <v>0.33333333333333331</v>
      </c>
      <c r="F46" s="1">
        <f>COUNTIFS(Table2[Sub-Sector],Table3[[#This Row],[Sub-Sector]],Table2[6M Return vs Nifty],"&gt;=10")/Table3[[#This Row],[Count]]</f>
        <v>0.44444444444444442</v>
      </c>
      <c r="G46" s="1">
        <f>COUNTIFS(Table2[Sub-Sector],Table3[[#This Row],[Sub-Sector]],Table2[1Y Return vs Nifty],"&gt;=10")/Table3[[#This Row],[Count]]</f>
        <v>0.44444444444444442</v>
      </c>
      <c r="H46" s="1">
        <f>COUNTIFS(Table2[Sub-Sector],Table3[[#This Row],[Sub-Sector]],Table2[RSI Exponential â€“ 14D],"&gt;=50")/Table3[[#This Row],[Count]]</f>
        <v>0.33333333333333331</v>
      </c>
      <c r="I46" s="1">
        <f>COUNTIFS(Table2[Sub-Sector],Table3[[#This Row],[Sub-Sector]],Table2[Relative Volume],"&gt;=1")/Table3[[#This Row],[Count]]</f>
        <v>0.1111111111111111</v>
      </c>
      <c r="J46" s="1">
        <f>COUNTIFS(Table2[Sub-Sector],Table3[[#This Row],[Sub-Sector]],Table2[% Away From Day Low],"&gt;=0.05")/Table3[[#This Row],[Count]]</f>
        <v>0</v>
      </c>
      <c r="K46" s="1">
        <f>COUNTIFS(Table2[Sub-Sector],Table3[[#This Row],[Sub-Sector]],Table2[% Away From Day High],"&lt;=0.05")/Table3[[#This Row],[Count]]</f>
        <v>0.88888888888888884</v>
      </c>
      <c r="L46" s="1">
        <f>COUNTIFS(Table2[Sub-Sector],Table3[[#This Row],[Sub-Sector]],Table2[% Away From Current Week Low],"&gt;=0.05")/Table3[[#This Row],[Count]]</f>
        <v>0</v>
      </c>
      <c r="M46" s="1">
        <f>COUNTIFS(Table2[Sub-Sector],Table3[[#This Row],[Sub-Sector]],Table2[% Away From Current Week High],"&lt;=0.05")/Table3[[#This Row],[Count]]</f>
        <v>0.88888888888888884</v>
      </c>
      <c r="N46" s="1">
        <f>COUNTIFS(Table2[Sub-Sector],Table3[[#This Row],[Sub-Sector]],Table2[% Away From Current Month Low],"&gt;=0.05")/Table3[[#This Row],[Count]]</f>
        <v>0.1111111111111111</v>
      </c>
      <c r="O46" s="1">
        <f>COUNTIFS(Table2[Sub-Sector],Table3[[#This Row],[Sub-Sector]],Table2[% Away From Current Month High],"&lt;=0.05")/Table3[[#This Row],[Count]]</f>
        <v>0.55555555555555558</v>
      </c>
      <c r="P46" s="1">
        <f>COUNTIFS(Table2[Sub-Sector],Table3[[#This Row],[Sub-Sector]],Table2[% Away From 52W High],"&lt;=10")/Table3[[#This Row],[Count]]</f>
        <v>0.33333333333333331</v>
      </c>
      <c r="Q46" s="1">
        <f>COUNTIFS(Table2[Sub-Sector],Table3[[#This Row],[Sub-Sector]],Table2[% Away From 52W Low],"&gt;=10")/Table3[[#This Row],[Count]]</f>
        <v>0.88888888888888884</v>
      </c>
      <c r="R46" s="1">
        <f>COUNTIFS(Table2[Sub-Sector],Table3[[#This Row],[Sub-Sector]],Table2[% Price above 20 EMA],"&gt;=0")/Table3[[#This Row],[Count]]</f>
        <v>0.33333333333333331</v>
      </c>
      <c r="S46" s="1">
        <f>COUNTIFS(Table2[Sub-Sector],Table3[[#This Row],[Sub-Sector]],Table2[% Price above 50 EMA],"&gt;=0")/Table3[[#This Row],[Count]]</f>
        <v>0.55555555555555558</v>
      </c>
      <c r="T46" s="1">
        <f>COUNTIFS(Table2[Sub-Sector],Table3[[#This Row],[Sub-Sector]],Table2[% Price above 200 EMA],"&gt;=0")/Table3[[#This Row],[Count]]</f>
        <v>0.77777777777777779</v>
      </c>
      <c r="U46" s="1">
        <f>COUNTIFS(Table2[Sub-Sector],Table3[[#This Row],[Sub-Sector]],Table2[Rate of Change - Zone],"Positive")/Table3[[#This Row],[Count]]</f>
        <v>0.66666666666666663</v>
      </c>
      <c r="V46" s="1">
        <f>COUNTIFS(Table2[Sub-Sector],Table3[[#This Row],[Sub-Sector]],Table2[Sharpe Ratio],"&gt;=0.10")/Table3[[#This Row],[Count]]</f>
        <v>0.22222222222222221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292.5</v>
      </c>
      <c r="X46">
        <f>_xlfn.RANK.AVG(Table3[[#This Row],[Score]],Table3[Score],1)</f>
        <v>23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223.5</v>
      </c>
      <c r="Z46">
        <f>_xlfn.RANK.AVG(Table3[[#This Row],[Score 2 ]],Table3[[Score 2 ]],1)</f>
        <v>45</v>
      </c>
    </row>
    <row r="47" spans="1:26" x14ac:dyDescent="0.3">
      <c r="A47" t="s">
        <v>34</v>
      </c>
      <c r="B47">
        <f>COUNTIFS(Table2[Sub-Sector],Table3[[#This Row],[Sub-Sector]])</f>
        <v>11</v>
      </c>
      <c r="C47" s="1">
        <f>COUNTIFS(Table2[Sub-Sector],Table3[[#This Row],[Sub-Sector]],Table2[Uptrend],"Uptrend")/Table3[[#This Row],[Count]]</f>
        <v>0.27272727272727271</v>
      </c>
      <c r="D47" s="1">
        <f>COUNTIFS(Table2[Sub-Sector],Table3[[#This Row],[Sub-Sector]],Table2[1W Return vs Nifty],"&gt;=5")/Table3[[#This Row],[Count]]</f>
        <v>0</v>
      </c>
      <c r="E47" s="1">
        <f>COUNTIFS(Table2[Sub-Sector],Table3[[#This Row],[Sub-Sector]],Table2[1M Return vs Nifty],"&gt;=5")/Table3[[#This Row],[Count]]</f>
        <v>0.45454545454545453</v>
      </c>
      <c r="F47" s="1">
        <f>COUNTIFS(Table2[Sub-Sector],Table3[[#This Row],[Sub-Sector]],Table2[6M Return vs Nifty],"&gt;=10")/Table3[[#This Row],[Count]]</f>
        <v>0</v>
      </c>
      <c r="G47" s="1">
        <f>COUNTIFS(Table2[Sub-Sector],Table3[[#This Row],[Sub-Sector]],Table2[1Y Return vs Nifty],"&gt;=10")/Table3[[#This Row],[Count]]</f>
        <v>0.27272727272727271</v>
      </c>
      <c r="H47" s="1">
        <f>COUNTIFS(Table2[Sub-Sector],Table3[[#This Row],[Sub-Sector]],Table2[RSI Exponential â€“ 14D],"&gt;=50")/Table3[[#This Row],[Count]]</f>
        <v>0.63636363636363635</v>
      </c>
      <c r="I47" s="1">
        <f>COUNTIFS(Table2[Sub-Sector],Table3[[#This Row],[Sub-Sector]],Table2[Relative Volume],"&gt;=1")/Table3[[#This Row],[Count]]</f>
        <v>0.72727272727272729</v>
      </c>
      <c r="J47" s="1">
        <f>COUNTIFS(Table2[Sub-Sector],Table3[[#This Row],[Sub-Sector]],Table2[% Away From Day Low],"&gt;=0.05")/Table3[[#This Row],[Count]]</f>
        <v>0</v>
      </c>
      <c r="K47" s="1">
        <f>COUNTIFS(Table2[Sub-Sector],Table3[[#This Row],[Sub-Sector]],Table2[% Away From Day High],"&lt;=0.05")/Table3[[#This Row],[Count]]</f>
        <v>1</v>
      </c>
      <c r="L47" s="1">
        <f>COUNTIFS(Table2[Sub-Sector],Table3[[#This Row],[Sub-Sector]],Table2[% Away From Current Week Low],"&gt;=0.05")/Table3[[#This Row],[Count]]</f>
        <v>0</v>
      </c>
      <c r="M47" s="1">
        <f>COUNTIFS(Table2[Sub-Sector],Table3[[#This Row],[Sub-Sector]],Table2[% Away From Current Week High],"&lt;=0.05")/Table3[[#This Row],[Count]]</f>
        <v>1</v>
      </c>
      <c r="N47" s="1">
        <f>COUNTIFS(Table2[Sub-Sector],Table3[[#This Row],[Sub-Sector]],Table2[% Away From Current Month Low],"&gt;=0.05")/Table3[[#This Row],[Count]]</f>
        <v>0.27272727272727271</v>
      </c>
      <c r="O47" s="1">
        <f>COUNTIFS(Table2[Sub-Sector],Table3[[#This Row],[Sub-Sector]],Table2[% Away From Current Month High],"&lt;=0.05")/Table3[[#This Row],[Count]]</f>
        <v>0.54545454545454541</v>
      </c>
      <c r="P47" s="1">
        <f>COUNTIFS(Table2[Sub-Sector],Table3[[#This Row],[Sub-Sector]],Table2[% Away From 52W High],"&lt;=10")/Table3[[#This Row],[Count]]</f>
        <v>9.0909090909090912E-2</v>
      </c>
      <c r="Q47" s="1">
        <f>COUNTIFS(Table2[Sub-Sector],Table3[[#This Row],[Sub-Sector]],Table2[% Away From 52W Low],"&gt;=10")/Table3[[#This Row],[Count]]</f>
        <v>1</v>
      </c>
      <c r="R47" s="1">
        <f>COUNTIFS(Table2[Sub-Sector],Table3[[#This Row],[Sub-Sector]],Table2[% Price above 20 EMA],"&gt;=0")/Table3[[#This Row],[Count]]</f>
        <v>0.63636363636363635</v>
      </c>
      <c r="S47" s="1">
        <f>COUNTIFS(Table2[Sub-Sector],Table3[[#This Row],[Sub-Sector]],Table2[% Price above 50 EMA],"&gt;=0")/Table3[[#This Row],[Count]]</f>
        <v>0.45454545454545453</v>
      </c>
      <c r="T47" s="1">
        <f>COUNTIFS(Table2[Sub-Sector],Table3[[#This Row],[Sub-Sector]],Table2[% Price above 200 EMA],"&gt;=0")/Table3[[#This Row],[Count]]</f>
        <v>0.27272727272727271</v>
      </c>
      <c r="U47" s="1">
        <f>COUNTIFS(Table2[Sub-Sector],Table3[[#This Row],[Sub-Sector]],Table2[Rate of Change - Zone],"Positive")/Table3[[#This Row],[Count]]</f>
        <v>0.90909090909090906</v>
      </c>
      <c r="V47" s="1">
        <f>COUNTIFS(Table2[Sub-Sector],Table3[[#This Row],[Sub-Sector]],Table2[Sharpe Ratio],"&gt;=0.10")/Table3[[#This Row],[Count]]</f>
        <v>0.72727272727272729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377</v>
      </c>
      <c r="X47">
        <f>_xlfn.RANK.AVG(Table3[[#This Row],[Score]],Table3[Score],1)</f>
        <v>46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</v>
      </c>
      <c r="Z47">
        <f>_xlfn.RANK.AVG(Table3[[#This Row],[Score 2 ]],Table3[[Score 2 ]],1)</f>
        <v>46</v>
      </c>
    </row>
    <row r="48" spans="1:26" x14ac:dyDescent="0.3">
      <c r="A48" t="s">
        <v>102</v>
      </c>
      <c r="B48">
        <f>COUNTIFS(Table2[Sub-Sector],Table3[[#This Row],[Sub-Sector]])</f>
        <v>2</v>
      </c>
      <c r="C48" s="1">
        <f>COUNTIFS(Table2[Sub-Sector],Table3[[#This Row],[Sub-Sector]],Table2[Uptrend],"Uptrend")/Table3[[#This Row],[Count]]</f>
        <v>0.5</v>
      </c>
      <c r="D48" s="1">
        <f>COUNTIFS(Table2[Sub-Sector],Table3[[#This Row],[Sub-Sector]],Table2[1W Return vs Nifty],"&gt;=5")/Table3[[#This Row],[Count]]</f>
        <v>0</v>
      </c>
      <c r="E48" s="1">
        <f>COUNTIFS(Table2[Sub-Sector],Table3[[#This Row],[Sub-Sector]],Table2[1M Return vs Nifty],"&gt;=5")/Table3[[#This Row],[Count]]</f>
        <v>0</v>
      </c>
      <c r="F48" s="1">
        <f>COUNTIFS(Table2[Sub-Sector],Table3[[#This Row],[Sub-Sector]],Table2[6M Return vs Nifty],"&gt;=10")/Table3[[#This Row],[Count]]</f>
        <v>0.5</v>
      </c>
      <c r="G48" s="1">
        <f>COUNTIFS(Table2[Sub-Sector],Table3[[#This Row],[Sub-Sector]],Table2[1Y Return vs Nifty],"&gt;=10")/Table3[[#This Row],[Count]]</f>
        <v>0.5</v>
      </c>
      <c r="H48" s="1">
        <f>COUNTIFS(Table2[Sub-Sector],Table3[[#This Row],[Sub-Sector]],Table2[RSI Exponential â€“ 14D],"&gt;=50")/Table3[[#This Row],[Count]]</f>
        <v>0</v>
      </c>
      <c r="I48" s="1">
        <f>COUNTIFS(Table2[Sub-Sector],Table3[[#This Row],[Sub-Sector]],Table2[Relative Volume],"&gt;=1")/Table3[[#This Row],[Count]]</f>
        <v>0.5</v>
      </c>
      <c r="J48" s="1">
        <f>COUNTIFS(Table2[Sub-Sector],Table3[[#This Row],[Sub-Sector]],Table2[% Away From Day Low],"&gt;=0.05")/Table3[[#This Row],[Count]]</f>
        <v>0</v>
      </c>
      <c r="K48" s="1">
        <f>COUNTIFS(Table2[Sub-Sector],Table3[[#This Row],[Sub-Sector]],Table2[% Away From Day High],"&lt;=0.05")/Table3[[#This Row],[Count]]</f>
        <v>0.5</v>
      </c>
      <c r="L48" s="1">
        <f>COUNTIFS(Table2[Sub-Sector],Table3[[#This Row],[Sub-Sector]],Table2[% Away From Current Week Low],"&gt;=0.05")/Table3[[#This Row],[Count]]</f>
        <v>0</v>
      </c>
      <c r="M48" s="1">
        <f>COUNTIFS(Table2[Sub-Sector],Table3[[#This Row],[Sub-Sector]],Table2[% Away From Current Week High],"&lt;=0.05")/Table3[[#This Row],[Count]]</f>
        <v>0.5</v>
      </c>
      <c r="N48" s="1">
        <f>COUNTIFS(Table2[Sub-Sector],Table3[[#This Row],[Sub-Sector]],Table2[% Away From Current Month Low],"&gt;=0.05")/Table3[[#This Row],[Count]]</f>
        <v>0</v>
      </c>
      <c r="O48" s="1">
        <f>COUNTIFS(Table2[Sub-Sector],Table3[[#This Row],[Sub-Sector]],Table2[% Away From Current Month High],"&lt;=0.05")/Table3[[#This Row],[Count]]</f>
        <v>0.5</v>
      </c>
      <c r="P48" s="1">
        <f>COUNTIFS(Table2[Sub-Sector],Table3[[#This Row],[Sub-Sector]],Table2[% Away From 52W High],"&lt;=10")/Table3[[#This Row],[Count]]</f>
        <v>0</v>
      </c>
      <c r="Q48" s="1">
        <f>COUNTIFS(Table2[Sub-Sector],Table3[[#This Row],[Sub-Sector]],Table2[% Away From 52W Low],"&gt;=10")/Table3[[#This Row],[Count]]</f>
        <v>0.5</v>
      </c>
      <c r="R48" s="1">
        <f>COUNTIFS(Table2[Sub-Sector],Table3[[#This Row],[Sub-Sector]],Table2[% Price above 20 EMA],"&gt;=0")/Table3[[#This Row],[Count]]</f>
        <v>0</v>
      </c>
      <c r="S48" s="1">
        <f>COUNTIFS(Table2[Sub-Sector],Table3[[#This Row],[Sub-Sector]],Table2[% Price above 50 EMA],"&gt;=0")/Table3[[#This Row],[Count]]</f>
        <v>0</v>
      </c>
      <c r="T48" s="1">
        <f>COUNTIFS(Table2[Sub-Sector],Table3[[#This Row],[Sub-Sector]],Table2[% Price above 200 EMA],"&gt;=0")/Table3[[#This Row],[Count]]</f>
        <v>0.5</v>
      </c>
      <c r="U48" s="1">
        <f>COUNTIFS(Table2[Sub-Sector],Table3[[#This Row],[Sub-Sector]],Table2[Rate of Change - Zone],"Positive")/Table3[[#This Row],[Count]]</f>
        <v>0</v>
      </c>
      <c r="V48" s="1">
        <f>COUNTIFS(Table2[Sub-Sector],Table3[[#This Row],[Sub-Sector]],Table2[Sharpe Ratio],"&gt;=0.10")/Table3[[#This Row],[Count]]</f>
        <v>0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426.5</v>
      </c>
      <c r="X48">
        <f>_xlfn.RANK.AVG(Table3[[#This Row],[Score]],Table3[Score],1)</f>
        <v>60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230.5</v>
      </c>
      <c r="Z48">
        <f>_xlfn.RANK.AVG(Table3[[#This Row],[Score 2 ]],Table3[[Score 2 ]],1)</f>
        <v>47</v>
      </c>
    </row>
    <row r="49" spans="1:26" x14ac:dyDescent="0.3">
      <c r="A49" t="s">
        <v>1378</v>
      </c>
      <c r="B49">
        <f>COUNTIFS(Table2[Sub-Sector],Table3[[#This Row],[Sub-Sector]])</f>
        <v>1</v>
      </c>
      <c r="C49" s="1">
        <f>COUNTIFS(Table2[Sub-Sector],Table3[[#This Row],[Sub-Sector]],Table2[Uptrend],"Uptrend")/Table3[[#This Row],[Count]]</f>
        <v>1</v>
      </c>
      <c r="D49" s="1">
        <f>COUNTIFS(Table2[Sub-Sector],Table3[[#This Row],[Sub-Sector]],Table2[1W Return vs Nifty],"&gt;=5")/Table3[[#This Row],[Count]]</f>
        <v>0</v>
      </c>
      <c r="E49" s="1">
        <f>COUNTIFS(Table2[Sub-Sector],Table3[[#This Row],[Sub-Sector]],Table2[1M Return vs Nifty],"&gt;=5")/Table3[[#This Row],[Count]]</f>
        <v>1</v>
      </c>
      <c r="F49" s="1">
        <f>COUNTIFS(Table2[Sub-Sector],Table3[[#This Row],[Sub-Sector]],Table2[6M Return vs Nifty],"&gt;=10")/Table3[[#This Row],[Count]]</f>
        <v>1</v>
      </c>
      <c r="G49" s="1">
        <f>COUNTIFS(Table2[Sub-Sector],Table3[[#This Row],[Sub-Sector]],Table2[1Y Return vs Nifty],"&gt;=10")/Table3[[#This Row],[Count]]</f>
        <v>0</v>
      </c>
      <c r="H49" s="1">
        <f>COUNTIFS(Table2[Sub-Sector],Table3[[#This Row],[Sub-Sector]],Table2[RSI Exponential â€“ 14D],"&gt;=50")/Table3[[#This Row],[Count]]</f>
        <v>0</v>
      </c>
      <c r="I49" s="1">
        <f>COUNTIFS(Table2[Sub-Sector],Table3[[#This Row],[Sub-Sector]],Table2[Relative Volume],"&gt;=1")/Table3[[#This Row],[Count]]</f>
        <v>0</v>
      </c>
      <c r="J49" s="1">
        <f>COUNTIFS(Table2[Sub-Sector],Table3[[#This Row],[Sub-Sector]],Table2[% Away From Day Low],"&gt;=0.05")/Table3[[#This Row],[Count]]</f>
        <v>0</v>
      </c>
      <c r="K49" s="1">
        <f>COUNTIFS(Table2[Sub-Sector],Table3[[#This Row],[Sub-Sector]],Table2[% Away From Day High],"&lt;=0.05")/Table3[[#This Row],[Count]]</f>
        <v>1</v>
      </c>
      <c r="L49" s="1">
        <f>COUNTIFS(Table2[Sub-Sector],Table3[[#This Row],[Sub-Sector]],Table2[% Away From Current Week Low],"&gt;=0.05")/Table3[[#This Row],[Count]]</f>
        <v>0</v>
      </c>
      <c r="M49" s="1">
        <f>COUNTIFS(Table2[Sub-Sector],Table3[[#This Row],[Sub-Sector]],Table2[% Away From Current Week High],"&lt;=0.05")/Table3[[#This Row],[Count]]</f>
        <v>1</v>
      </c>
      <c r="N49" s="1">
        <f>COUNTIFS(Table2[Sub-Sector],Table3[[#This Row],[Sub-Sector]],Table2[% Away From Current Month Low],"&gt;=0.05")/Table3[[#This Row],[Count]]</f>
        <v>0</v>
      </c>
      <c r="O49" s="1">
        <f>COUNTIFS(Table2[Sub-Sector],Table3[[#This Row],[Sub-Sector]],Table2[% Away From Current Month High],"&lt;=0.05")/Table3[[#This Row],[Count]]</f>
        <v>0</v>
      </c>
      <c r="P49" s="1">
        <f>COUNTIFS(Table2[Sub-Sector],Table3[[#This Row],[Sub-Sector]],Table2[% Away From 52W High],"&lt;=10")/Table3[[#This Row],[Count]]</f>
        <v>0</v>
      </c>
      <c r="Q49" s="1">
        <f>COUNTIFS(Table2[Sub-Sector],Table3[[#This Row],[Sub-Sector]],Table2[% Away From 52W Low],"&gt;=10")/Table3[[#This Row],[Count]]</f>
        <v>1</v>
      </c>
      <c r="R49" s="1">
        <f>COUNTIFS(Table2[Sub-Sector],Table3[[#This Row],[Sub-Sector]],Table2[% Price above 20 EMA],"&gt;=0")/Table3[[#This Row],[Count]]</f>
        <v>0</v>
      </c>
      <c r="S49" s="1">
        <f>COUNTIFS(Table2[Sub-Sector],Table3[[#This Row],[Sub-Sector]],Table2[% Price above 50 EMA],"&gt;=0")/Table3[[#This Row],[Count]]</f>
        <v>0</v>
      </c>
      <c r="T49" s="1">
        <f>COUNTIFS(Table2[Sub-Sector],Table3[[#This Row],[Sub-Sector]],Table2[% Price above 200 EMA],"&gt;=0")/Table3[[#This Row],[Count]]</f>
        <v>1</v>
      </c>
      <c r="U49" s="1">
        <f>COUNTIFS(Table2[Sub-Sector],Table3[[#This Row],[Sub-Sector]],Table2[Rate of Change - Zone],"Positive")/Table3[[#This Row],[Count]]</f>
        <v>1</v>
      </c>
      <c r="V49" s="1">
        <f>COUNTIFS(Table2[Sub-Sector],Table3[[#This Row],[Sub-Sector]],Table2[Sharpe Ratio],"&gt;=0.10")/Table3[[#This Row],[Count]]</f>
        <v>1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321.5</v>
      </c>
      <c r="X49">
        <f>_xlfn.RANK.AVG(Table3[[#This Row],[Score]],Table3[Score],1)</f>
        <v>30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231.5</v>
      </c>
      <c r="Z49">
        <f>_xlfn.RANK.AVG(Table3[[#This Row],[Score 2 ]],Table3[[Score 2 ]],1)</f>
        <v>48.5</v>
      </c>
    </row>
    <row r="50" spans="1:26" x14ac:dyDescent="0.3">
      <c r="A50" t="s">
        <v>524</v>
      </c>
      <c r="B50">
        <f>COUNTIFS(Table2[Sub-Sector],Table3[[#This Row],[Sub-Sector]])</f>
        <v>1</v>
      </c>
      <c r="C50" s="1">
        <f>COUNTIFS(Table2[Sub-Sector],Table3[[#This Row],[Sub-Sector]],Table2[Uptrend],"Uptrend")/Table3[[#This Row],[Count]]</f>
        <v>0</v>
      </c>
      <c r="D50" s="1">
        <f>COUNTIFS(Table2[Sub-Sector],Table3[[#This Row],[Sub-Sector]],Table2[1W Return vs Nifty],"&gt;=5")/Table3[[#This Row],[Count]]</f>
        <v>0</v>
      </c>
      <c r="E50" s="1">
        <f>COUNTIFS(Table2[Sub-Sector],Table3[[#This Row],[Sub-Sector]],Table2[1M Return vs Nifty],"&gt;=5")/Table3[[#This Row],[Count]]</f>
        <v>1</v>
      </c>
      <c r="F50" s="1">
        <f>COUNTIFS(Table2[Sub-Sector],Table3[[#This Row],[Sub-Sector]],Table2[6M Return vs Nifty],"&gt;=10")/Table3[[#This Row],[Count]]</f>
        <v>1</v>
      </c>
      <c r="G50" s="1">
        <f>COUNTIFS(Table2[Sub-Sector],Table3[[#This Row],[Sub-Sector]],Table2[1Y Return vs Nifty],"&gt;=10")/Table3[[#This Row],[Count]]</f>
        <v>0</v>
      </c>
      <c r="H50" s="1">
        <f>COUNTIFS(Table2[Sub-Sector],Table3[[#This Row],[Sub-Sector]],Table2[RSI Exponential â€“ 14D],"&gt;=50")/Table3[[#This Row],[Count]]</f>
        <v>0</v>
      </c>
      <c r="I50" s="1">
        <f>COUNTIFS(Table2[Sub-Sector],Table3[[#This Row],[Sub-Sector]],Table2[Relative Volume],"&gt;=1")/Table3[[#This Row],[Count]]</f>
        <v>0</v>
      </c>
      <c r="J50" s="1">
        <f>COUNTIFS(Table2[Sub-Sector],Table3[[#This Row],[Sub-Sector]],Table2[% Away From Day Low],"&gt;=0.05")/Table3[[#This Row],[Count]]</f>
        <v>0</v>
      </c>
      <c r="K50" s="1">
        <f>COUNTIFS(Table2[Sub-Sector],Table3[[#This Row],[Sub-Sector]],Table2[% Away From Day High],"&lt;=0.05")/Table3[[#This Row],[Count]]</f>
        <v>1</v>
      </c>
      <c r="L50" s="1">
        <f>COUNTIFS(Table2[Sub-Sector],Table3[[#This Row],[Sub-Sector]],Table2[% Away From Current Week Low],"&gt;=0.05")/Table3[[#This Row],[Count]]</f>
        <v>0</v>
      </c>
      <c r="M50" s="1">
        <f>COUNTIFS(Table2[Sub-Sector],Table3[[#This Row],[Sub-Sector]],Table2[% Away From Current Week High],"&lt;=0.05")/Table3[[#This Row],[Count]]</f>
        <v>1</v>
      </c>
      <c r="N50" s="1">
        <f>COUNTIFS(Table2[Sub-Sector],Table3[[#This Row],[Sub-Sector]],Table2[% Away From Current Month Low],"&gt;=0.05")/Table3[[#This Row],[Count]]</f>
        <v>0</v>
      </c>
      <c r="O50" s="1">
        <f>COUNTIFS(Table2[Sub-Sector],Table3[[#This Row],[Sub-Sector]],Table2[% Away From Current Month High],"&lt;=0.05")/Table3[[#This Row],[Count]]</f>
        <v>0</v>
      </c>
      <c r="P50" s="1">
        <f>COUNTIFS(Table2[Sub-Sector],Table3[[#This Row],[Sub-Sector]],Table2[% Away From 52W High],"&lt;=10")/Table3[[#This Row],[Count]]</f>
        <v>0</v>
      </c>
      <c r="Q50" s="1">
        <f>COUNTIFS(Table2[Sub-Sector],Table3[[#This Row],[Sub-Sector]],Table2[% Away From 52W Low],"&gt;=10")/Table3[[#This Row],[Count]]</f>
        <v>1</v>
      </c>
      <c r="R50" s="1">
        <f>COUNTIFS(Table2[Sub-Sector],Table3[[#This Row],[Sub-Sector]],Table2[% Price above 20 EMA],"&gt;=0")/Table3[[#This Row],[Count]]</f>
        <v>0</v>
      </c>
      <c r="S50" s="1">
        <f>COUNTIFS(Table2[Sub-Sector],Table3[[#This Row],[Sub-Sector]],Table2[% Price above 50 EMA],"&gt;=0")/Table3[[#This Row],[Count]]</f>
        <v>0</v>
      </c>
      <c r="T50" s="1">
        <f>COUNTIFS(Table2[Sub-Sector],Table3[[#This Row],[Sub-Sector]],Table2[% Price above 200 EMA],"&gt;=0")/Table3[[#This Row],[Count]]</f>
        <v>1</v>
      </c>
      <c r="U50" s="1">
        <f>COUNTIFS(Table2[Sub-Sector],Table3[[#This Row],[Sub-Sector]],Table2[Rate of Change - Zone],"Positive")/Table3[[#This Row],[Count]]</f>
        <v>1</v>
      </c>
      <c r="V50" s="1">
        <f>COUNTIFS(Table2[Sub-Sector],Table3[[#This Row],[Sub-Sector]],Table2[Sharpe Ratio],"&gt;=0.10")/Table3[[#This Row],[Count]]</f>
        <v>0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412.5</v>
      </c>
      <c r="X50">
        <f>_xlfn.RANK.AVG(Table3[[#This Row],[Score]],Table3[Score],1)</f>
        <v>54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231.5</v>
      </c>
      <c r="Z50">
        <f>_xlfn.RANK.AVG(Table3[[#This Row],[Score 2 ]],Table3[[Score 2 ]],1)</f>
        <v>48.5</v>
      </c>
    </row>
    <row r="51" spans="1:26" x14ac:dyDescent="0.3">
      <c r="A51" t="s">
        <v>1731</v>
      </c>
      <c r="B51">
        <f>COUNTIFS(Table2[Sub-Sector],Table3[[#This Row],[Sub-Sector]])</f>
        <v>1</v>
      </c>
      <c r="C51" s="1">
        <f>COUNTIFS(Table2[Sub-Sector],Table3[[#This Row],[Sub-Sector]],Table2[Uptrend],"Uptrend")/Table3[[#This Row],[Count]]</f>
        <v>0</v>
      </c>
      <c r="D51" s="1">
        <f>COUNTIFS(Table2[Sub-Sector],Table3[[#This Row],[Sub-Sector]],Table2[1W Return vs Nifty],"&gt;=5")/Table3[[#This Row],[Count]]</f>
        <v>0</v>
      </c>
      <c r="E51" s="1">
        <f>COUNTIFS(Table2[Sub-Sector],Table3[[#This Row],[Sub-Sector]],Table2[1M Return vs Nifty],"&gt;=5")/Table3[[#This Row],[Count]]</f>
        <v>0</v>
      </c>
      <c r="F51" s="1">
        <f>COUNTIFS(Table2[Sub-Sector],Table3[[#This Row],[Sub-Sector]],Table2[6M Return vs Nifty],"&gt;=10")/Table3[[#This Row],[Count]]</f>
        <v>0</v>
      </c>
      <c r="G51" s="1">
        <f>COUNTIFS(Table2[Sub-Sector],Table3[[#This Row],[Sub-Sector]],Table2[1Y Return vs Nifty],"&gt;=10")/Table3[[#This Row],[Count]]</f>
        <v>1</v>
      </c>
      <c r="H51" s="1">
        <f>COUNTIFS(Table2[Sub-Sector],Table3[[#This Row],[Sub-Sector]],Table2[RSI Exponential â€“ 14D],"&gt;=50")/Table3[[#This Row],[Count]]</f>
        <v>1</v>
      </c>
      <c r="I51" s="1">
        <f>COUNTIFS(Table2[Sub-Sector],Table3[[#This Row],[Sub-Sector]],Table2[Relative Volume],"&gt;=1")/Table3[[#This Row],[Count]]</f>
        <v>0</v>
      </c>
      <c r="J51" s="1">
        <f>COUNTIFS(Table2[Sub-Sector],Table3[[#This Row],[Sub-Sector]],Table2[% Away From Day Low],"&gt;=0.05")/Table3[[#This Row],[Count]]</f>
        <v>0</v>
      </c>
      <c r="K51" s="1">
        <f>COUNTIFS(Table2[Sub-Sector],Table3[[#This Row],[Sub-Sector]],Table2[% Away From Day High],"&lt;=0.05")/Table3[[#This Row],[Count]]</f>
        <v>1</v>
      </c>
      <c r="L51" s="1">
        <f>COUNTIFS(Table2[Sub-Sector],Table3[[#This Row],[Sub-Sector]],Table2[% Away From Current Week Low],"&gt;=0.05")/Table3[[#This Row],[Count]]</f>
        <v>0</v>
      </c>
      <c r="M51" s="1">
        <f>COUNTIFS(Table2[Sub-Sector],Table3[[#This Row],[Sub-Sector]],Table2[% Away From Current Week High],"&lt;=0.05")/Table3[[#This Row],[Count]]</f>
        <v>1</v>
      </c>
      <c r="N51" s="1">
        <f>COUNTIFS(Table2[Sub-Sector],Table3[[#This Row],[Sub-Sector]],Table2[% Away From Current Month Low],"&gt;=0.05")/Table3[[#This Row],[Count]]</f>
        <v>0</v>
      </c>
      <c r="O51" s="1">
        <f>COUNTIFS(Table2[Sub-Sector],Table3[[#This Row],[Sub-Sector]],Table2[% Away From Current Month High],"&lt;=0.05")/Table3[[#This Row],[Count]]</f>
        <v>1</v>
      </c>
      <c r="P51" s="1">
        <f>COUNTIFS(Table2[Sub-Sector],Table3[[#This Row],[Sub-Sector]],Table2[% Away From 52W High],"&lt;=10")/Table3[[#This Row],[Count]]</f>
        <v>0</v>
      </c>
      <c r="Q51" s="1">
        <f>COUNTIFS(Table2[Sub-Sector],Table3[[#This Row],[Sub-Sector]],Table2[% Away From 52W Low],"&gt;=10")/Table3[[#This Row],[Count]]</f>
        <v>1</v>
      </c>
      <c r="R51" s="1">
        <f>COUNTIFS(Table2[Sub-Sector],Table3[[#This Row],[Sub-Sector]],Table2[% Price above 20 EMA],"&gt;=0")/Table3[[#This Row],[Count]]</f>
        <v>1</v>
      </c>
      <c r="S51" s="1">
        <f>COUNTIFS(Table2[Sub-Sector],Table3[[#This Row],[Sub-Sector]],Table2[% Price above 50 EMA],"&gt;=0")/Table3[[#This Row],[Count]]</f>
        <v>0</v>
      </c>
      <c r="T51" s="1">
        <f>COUNTIFS(Table2[Sub-Sector],Table3[[#This Row],[Sub-Sector]],Table2[% Price above 200 EMA],"&gt;=0")/Table3[[#This Row],[Count]]</f>
        <v>1</v>
      </c>
      <c r="U51" s="1">
        <f>COUNTIFS(Table2[Sub-Sector],Table3[[#This Row],[Sub-Sector]],Table2[Rate of Change - Zone],"Positive")/Table3[[#This Row],[Count]]</f>
        <v>1</v>
      </c>
      <c r="V51" s="1">
        <f>COUNTIFS(Table2[Sub-Sector],Table3[[#This Row],[Sub-Sector]],Table2[Sharpe Ratio],"&gt;=0.10")/Table3[[#This Row],[Count]]</f>
        <v>0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502</v>
      </c>
      <c r="X51">
        <f>_xlfn.RANK.AVG(Table3[[#This Row],[Score]],Table3[Score],1)</f>
        <v>75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</v>
      </c>
      <c r="Z51">
        <f>_xlfn.RANK.AVG(Table3[[#This Row],[Score 2 ]],Table3[[Score 2 ]],1)</f>
        <v>50</v>
      </c>
    </row>
    <row r="52" spans="1:26" x14ac:dyDescent="0.3">
      <c r="A52" t="s">
        <v>1058</v>
      </c>
      <c r="B52">
        <f>COUNTIFS(Table2[Sub-Sector],Table3[[#This Row],[Sub-Sector]])</f>
        <v>3</v>
      </c>
      <c r="C52" s="1">
        <f>COUNTIFS(Table2[Sub-Sector],Table3[[#This Row],[Sub-Sector]],Table2[Uptrend],"Uptrend")/Table3[[#This Row],[Count]]</f>
        <v>0.33333333333333331</v>
      </c>
      <c r="D52" s="1">
        <f>COUNTIFS(Table2[Sub-Sector],Table3[[#This Row],[Sub-Sector]],Table2[1W Return vs Nifty],"&gt;=5")/Table3[[#This Row],[Count]]</f>
        <v>0</v>
      </c>
      <c r="E52" s="1">
        <f>COUNTIFS(Table2[Sub-Sector],Table3[[#This Row],[Sub-Sector]],Table2[1M Return vs Nifty],"&gt;=5")/Table3[[#This Row],[Count]]</f>
        <v>0.66666666666666663</v>
      </c>
      <c r="F52" s="1">
        <f>COUNTIFS(Table2[Sub-Sector],Table3[[#This Row],[Sub-Sector]],Table2[6M Return vs Nifty],"&gt;=10")/Table3[[#This Row],[Count]]</f>
        <v>0.33333333333333331</v>
      </c>
      <c r="G52" s="1">
        <f>COUNTIFS(Table2[Sub-Sector],Table3[[#This Row],[Sub-Sector]],Table2[1Y Return vs Nifty],"&gt;=10")/Table3[[#This Row],[Count]]</f>
        <v>0.66666666666666663</v>
      </c>
      <c r="H52" s="1">
        <f>COUNTIFS(Table2[Sub-Sector],Table3[[#This Row],[Sub-Sector]],Table2[RSI Exponential â€“ 14D],"&gt;=50")/Table3[[#This Row],[Count]]</f>
        <v>0.33333333333333331</v>
      </c>
      <c r="I52" s="1">
        <f>COUNTIFS(Table2[Sub-Sector],Table3[[#This Row],[Sub-Sector]],Table2[Relative Volume],"&gt;=1")/Table3[[#This Row],[Count]]</f>
        <v>0</v>
      </c>
      <c r="J52" s="1">
        <f>COUNTIFS(Table2[Sub-Sector],Table3[[#This Row],[Sub-Sector]],Table2[% Away From Day Low],"&gt;=0.05")/Table3[[#This Row],[Count]]</f>
        <v>0</v>
      </c>
      <c r="K52" s="1">
        <f>COUNTIFS(Table2[Sub-Sector],Table3[[#This Row],[Sub-Sector]],Table2[% Away From Day High],"&lt;=0.05")/Table3[[#This Row],[Count]]</f>
        <v>1</v>
      </c>
      <c r="L52" s="1">
        <f>COUNTIFS(Table2[Sub-Sector],Table3[[#This Row],[Sub-Sector]],Table2[% Away From Current Week Low],"&gt;=0.05")/Table3[[#This Row],[Count]]</f>
        <v>0</v>
      </c>
      <c r="M52" s="1">
        <f>COUNTIFS(Table2[Sub-Sector],Table3[[#This Row],[Sub-Sector]],Table2[% Away From Current Week High],"&lt;=0.05")/Table3[[#This Row],[Count]]</f>
        <v>1</v>
      </c>
      <c r="N52" s="1">
        <f>COUNTIFS(Table2[Sub-Sector],Table3[[#This Row],[Sub-Sector]],Table2[% Away From Current Month Low],"&gt;=0.05")/Table3[[#This Row],[Count]]</f>
        <v>0</v>
      </c>
      <c r="O52" s="1">
        <f>COUNTIFS(Table2[Sub-Sector],Table3[[#This Row],[Sub-Sector]],Table2[% Away From Current Month High],"&lt;=0.05")/Table3[[#This Row],[Count]]</f>
        <v>0</v>
      </c>
      <c r="P52" s="1">
        <f>COUNTIFS(Table2[Sub-Sector],Table3[[#This Row],[Sub-Sector]],Table2[% Away From 52W High],"&lt;=10")/Table3[[#This Row],[Count]]</f>
        <v>0.33333333333333331</v>
      </c>
      <c r="Q52" s="1">
        <f>COUNTIFS(Table2[Sub-Sector],Table3[[#This Row],[Sub-Sector]],Table2[% Away From 52W Low],"&gt;=10")/Table3[[#This Row],[Count]]</f>
        <v>1</v>
      </c>
      <c r="R52" s="1">
        <f>COUNTIFS(Table2[Sub-Sector],Table3[[#This Row],[Sub-Sector]],Table2[% Price above 20 EMA],"&gt;=0")/Table3[[#This Row],[Count]]</f>
        <v>0.33333333333333331</v>
      </c>
      <c r="S52" s="1">
        <f>COUNTIFS(Table2[Sub-Sector],Table3[[#This Row],[Sub-Sector]],Table2[% Price above 50 EMA],"&gt;=0")/Table3[[#This Row],[Count]]</f>
        <v>0.33333333333333331</v>
      </c>
      <c r="T52" s="1">
        <f>COUNTIFS(Table2[Sub-Sector],Table3[[#This Row],[Sub-Sector]],Table2[% Price above 200 EMA],"&gt;=0")/Table3[[#This Row],[Count]]</f>
        <v>0.33333333333333331</v>
      </c>
      <c r="U52" s="1">
        <f>COUNTIFS(Table2[Sub-Sector],Table3[[#This Row],[Sub-Sector]],Table2[Rate of Change - Zone],"Positive")/Table3[[#This Row],[Count]]</f>
        <v>0.66666666666666663</v>
      </c>
      <c r="V52" s="1">
        <f>COUNTIFS(Table2[Sub-Sector],Table3[[#This Row],[Sub-Sector]],Table2[Sharpe Ratio],"&gt;=0.10")/Table3[[#This Row],[Count]]</f>
        <v>0.33333333333333331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366.5</v>
      </c>
      <c r="X52">
        <f>_xlfn.RANK.AVG(Table3[[#This Row],[Score]],Table3[Score],1)</f>
        <v>43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</v>
      </c>
      <c r="Z52">
        <f>_xlfn.RANK.AVG(Table3[[#This Row],[Score 2 ]],Table3[[Score 2 ]],1)</f>
        <v>52</v>
      </c>
    </row>
    <row r="53" spans="1:26" x14ac:dyDescent="0.3">
      <c r="A53" t="s">
        <v>518</v>
      </c>
      <c r="B53">
        <f>COUNTIFS(Table2[Sub-Sector],Table3[[#This Row],[Sub-Sector]])</f>
        <v>1</v>
      </c>
      <c r="C53" s="1">
        <f>COUNTIFS(Table2[Sub-Sector],Table3[[#This Row],[Sub-Sector]],Table2[Uptrend],"Uptrend")/Table3[[#This Row],[Count]]</f>
        <v>0</v>
      </c>
      <c r="D53" s="1">
        <f>COUNTIFS(Table2[Sub-Sector],Table3[[#This Row],[Sub-Sector]],Table2[1W Return vs Nifty],"&gt;=5")/Table3[[#This Row],[Count]]</f>
        <v>0</v>
      </c>
      <c r="E53" s="1">
        <f>COUNTIFS(Table2[Sub-Sector],Table3[[#This Row],[Sub-Sector]],Table2[1M Return vs Nifty],"&gt;=5")/Table3[[#This Row],[Count]]</f>
        <v>0</v>
      </c>
      <c r="F53" s="1">
        <f>COUNTIFS(Table2[Sub-Sector],Table3[[#This Row],[Sub-Sector]],Table2[6M Return vs Nifty],"&gt;=10")/Table3[[#This Row],[Count]]</f>
        <v>0</v>
      </c>
      <c r="G53" s="1">
        <f>COUNTIFS(Table2[Sub-Sector],Table3[[#This Row],[Sub-Sector]],Table2[1Y Return vs Nifty],"&gt;=10")/Table3[[#This Row],[Count]]</f>
        <v>0</v>
      </c>
      <c r="H53" s="1">
        <f>COUNTIFS(Table2[Sub-Sector],Table3[[#This Row],[Sub-Sector]],Table2[RSI Exponential â€“ 14D],"&gt;=50")/Table3[[#This Row],[Count]]</f>
        <v>0</v>
      </c>
      <c r="I53" s="1">
        <f>COUNTIFS(Table2[Sub-Sector],Table3[[#This Row],[Sub-Sector]],Table2[Relative Volume],"&gt;=1")/Table3[[#This Row],[Count]]</f>
        <v>1</v>
      </c>
      <c r="J53" s="1">
        <f>COUNTIFS(Table2[Sub-Sector],Table3[[#This Row],[Sub-Sector]],Table2[% Away From Day Low],"&gt;=0.05")/Table3[[#This Row],[Count]]</f>
        <v>0</v>
      </c>
      <c r="K53" s="1">
        <f>COUNTIFS(Table2[Sub-Sector],Table3[[#This Row],[Sub-Sector]],Table2[% Away From Day High],"&lt;=0.05")/Table3[[#This Row],[Count]]</f>
        <v>1</v>
      </c>
      <c r="L53" s="1">
        <f>COUNTIFS(Table2[Sub-Sector],Table3[[#This Row],[Sub-Sector]],Table2[% Away From Current Week Low],"&gt;=0.05")/Table3[[#This Row],[Count]]</f>
        <v>0</v>
      </c>
      <c r="M53" s="1">
        <f>COUNTIFS(Table2[Sub-Sector],Table3[[#This Row],[Sub-Sector]],Table2[% Away From Current Week High],"&lt;=0.05")/Table3[[#This Row],[Count]]</f>
        <v>1</v>
      </c>
      <c r="N53" s="1">
        <f>COUNTIFS(Table2[Sub-Sector],Table3[[#This Row],[Sub-Sector]],Table2[% Away From Current Month Low],"&gt;=0.05")/Table3[[#This Row],[Count]]</f>
        <v>0</v>
      </c>
      <c r="O53" s="1">
        <f>COUNTIFS(Table2[Sub-Sector],Table3[[#This Row],[Sub-Sector]],Table2[% Away From Current Month High],"&lt;=0.05")/Table3[[#This Row],[Count]]</f>
        <v>0</v>
      </c>
      <c r="P53" s="1">
        <f>COUNTIFS(Table2[Sub-Sector],Table3[[#This Row],[Sub-Sector]],Table2[% Away From 52W High],"&lt;=10")/Table3[[#This Row],[Count]]</f>
        <v>0</v>
      </c>
      <c r="Q53" s="1">
        <f>COUNTIFS(Table2[Sub-Sector],Table3[[#This Row],[Sub-Sector]],Table2[% Away From 52W Low],"&gt;=10")/Table3[[#This Row],[Count]]</f>
        <v>1</v>
      </c>
      <c r="R53" s="1">
        <f>COUNTIFS(Table2[Sub-Sector],Table3[[#This Row],[Sub-Sector]],Table2[% Price above 20 EMA],"&gt;=0")/Table3[[#This Row],[Count]]</f>
        <v>0</v>
      </c>
      <c r="S53" s="1">
        <f>COUNTIFS(Table2[Sub-Sector],Table3[[#This Row],[Sub-Sector]],Table2[% Price above 50 EMA],"&gt;=0")/Table3[[#This Row],[Count]]</f>
        <v>0</v>
      </c>
      <c r="T53" s="1">
        <f>COUNTIFS(Table2[Sub-Sector],Table3[[#This Row],[Sub-Sector]],Table2[% Price above 200 EMA],"&gt;=0")/Table3[[#This Row],[Count]]</f>
        <v>1</v>
      </c>
      <c r="U53" s="1">
        <f>COUNTIFS(Table2[Sub-Sector],Table3[[#This Row],[Sub-Sector]],Table2[Rate of Change - Zone],"Positive")/Table3[[#This Row],[Count]]</f>
        <v>1</v>
      </c>
      <c r="V53" s="1">
        <f>COUNTIFS(Table2[Sub-Sector],Table3[[#This Row],[Sub-Sector]],Table2[Sharpe Ratio],"&gt;=0.10")/Table3[[#This Row],[Count]]</f>
        <v>0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504</v>
      </c>
      <c r="X53">
        <f>_xlfn.RANK.AVG(Table3[[#This Row],[Score]],Table3[Score],1)</f>
        <v>76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</v>
      </c>
      <c r="Z53">
        <f>_xlfn.RANK.AVG(Table3[[#This Row],[Score 2 ]],Table3[[Score 2 ]],1)</f>
        <v>52</v>
      </c>
    </row>
    <row r="54" spans="1:26" x14ac:dyDescent="0.3">
      <c r="A54" t="s">
        <v>1771</v>
      </c>
      <c r="B54">
        <f>COUNTIFS(Table2[Sub-Sector],Table3[[#This Row],[Sub-Sector]])</f>
        <v>1</v>
      </c>
      <c r="C54" s="1">
        <f>COUNTIFS(Table2[Sub-Sector],Table3[[#This Row],[Sub-Sector]],Table2[Uptrend],"Uptrend")/Table3[[#This Row],[Count]]</f>
        <v>0</v>
      </c>
      <c r="D54" s="1">
        <f>COUNTIFS(Table2[Sub-Sector],Table3[[#This Row],[Sub-Sector]],Table2[1W Return vs Nifty],"&gt;=5")/Table3[[#This Row],[Count]]</f>
        <v>0</v>
      </c>
      <c r="E54" s="1">
        <f>COUNTIFS(Table2[Sub-Sector],Table3[[#This Row],[Sub-Sector]],Table2[1M Return vs Nifty],"&gt;=5")/Table3[[#This Row],[Count]]</f>
        <v>1</v>
      </c>
      <c r="F54" s="1">
        <f>COUNTIFS(Table2[Sub-Sector],Table3[[#This Row],[Sub-Sector]],Table2[6M Return vs Nifty],"&gt;=10")/Table3[[#This Row],[Count]]</f>
        <v>0</v>
      </c>
      <c r="G54" s="1">
        <f>COUNTIFS(Table2[Sub-Sector],Table3[[#This Row],[Sub-Sector]],Table2[1Y Return vs Nifty],"&gt;=10")/Table3[[#This Row],[Count]]</f>
        <v>0</v>
      </c>
      <c r="H54" s="1">
        <f>COUNTIFS(Table2[Sub-Sector],Table3[[#This Row],[Sub-Sector]],Table2[RSI Exponential â€“ 14D],"&gt;=50")/Table3[[#This Row],[Count]]</f>
        <v>1</v>
      </c>
      <c r="I54" s="1">
        <f>COUNTIFS(Table2[Sub-Sector],Table3[[#This Row],[Sub-Sector]],Table2[Relative Volume],"&gt;=1")/Table3[[#This Row],[Count]]</f>
        <v>1</v>
      </c>
      <c r="J54" s="1">
        <f>COUNTIFS(Table2[Sub-Sector],Table3[[#This Row],[Sub-Sector]],Table2[% Away From Day Low],"&gt;=0.05")/Table3[[#This Row],[Count]]</f>
        <v>0</v>
      </c>
      <c r="K54" s="1">
        <f>COUNTIFS(Table2[Sub-Sector],Table3[[#This Row],[Sub-Sector]],Table2[% Away From Day High],"&lt;=0.05")/Table3[[#This Row],[Count]]</f>
        <v>1</v>
      </c>
      <c r="L54" s="1">
        <f>COUNTIFS(Table2[Sub-Sector],Table3[[#This Row],[Sub-Sector]],Table2[% Away From Current Week Low],"&gt;=0.05")/Table3[[#This Row],[Count]]</f>
        <v>0</v>
      </c>
      <c r="M54" s="1">
        <f>COUNTIFS(Table2[Sub-Sector],Table3[[#This Row],[Sub-Sector]],Table2[% Away From Current Week High],"&lt;=0.05")/Table3[[#This Row],[Count]]</f>
        <v>1</v>
      </c>
      <c r="N54" s="1">
        <f>COUNTIFS(Table2[Sub-Sector],Table3[[#This Row],[Sub-Sector]],Table2[% Away From Current Month Low],"&gt;=0.05")/Table3[[#This Row],[Count]]</f>
        <v>1</v>
      </c>
      <c r="O54" s="1">
        <f>COUNTIFS(Table2[Sub-Sector],Table3[[#This Row],[Sub-Sector]],Table2[% Away From Current Month High],"&lt;=0.05")/Table3[[#This Row],[Count]]</f>
        <v>0</v>
      </c>
      <c r="P54" s="1">
        <f>COUNTIFS(Table2[Sub-Sector],Table3[[#This Row],[Sub-Sector]],Table2[% Away From 52W High],"&lt;=10")/Table3[[#This Row],[Count]]</f>
        <v>0</v>
      </c>
      <c r="Q54" s="1">
        <f>COUNTIFS(Table2[Sub-Sector],Table3[[#This Row],[Sub-Sector]],Table2[% Away From 52W Low],"&gt;=10")/Table3[[#This Row],[Count]]</f>
        <v>1</v>
      </c>
      <c r="R54" s="1">
        <f>COUNTIFS(Table2[Sub-Sector],Table3[[#This Row],[Sub-Sector]],Table2[% Price above 20 EMA],"&gt;=0")/Table3[[#This Row],[Count]]</f>
        <v>1</v>
      </c>
      <c r="S54" s="1">
        <f>COUNTIFS(Table2[Sub-Sector],Table3[[#This Row],[Sub-Sector]],Table2[% Price above 50 EMA],"&gt;=0")/Table3[[#This Row],[Count]]</f>
        <v>1</v>
      </c>
      <c r="T54" s="1">
        <f>COUNTIFS(Table2[Sub-Sector],Table3[[#This Row],[Sub-Sector]],Table2[% Price above 200 EMA],"&gt;=0")/Table3[[#This Row],[Count]]</f>
        <v>1</v>
      </c>
      <c r="U54" s="1">
        <f>COUNTIFS(Table2[Sub-Sector],Table3[[#This Row],[Sub-Sector]],Table2[Rate of Change - Zone],"Positive")/Table3[[#This Row],[Count]]</f>
        <v>1</v>
      </c>
      <c r="V54" s="1">
        <f>COUNTIFS(Table2[Sub-Sector],Table3[[#This Row],[Sub-Sector]],Table2[Sharpe Ratio],"&gt;=0.10")/Table3[[#This Row],[Count]]</f>
        <v>0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415</v>
      </c>
      <c r="X54">
        <f>_xlfn.RANK.AVG(Table3[[#This Row],[Score]],Table3[Score],1)</f>
        <v>55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234</v>
      </c>
      <c r="Z54">
        <f>_xlfn.RANK.AVG(Table3[[#This Row],[Score 2 ]],Table3[[Score 2 ]],1)</f>
        <v>52</v>
      </c>
    </row>
    <row r="55" spans="1:26" x14ac:dyDescent="0.3">
      <c r="A55" t="s">
        <v>854</v>
      </c>
      <c r="B55">
        <f>COUNTIFS(Table2[Sub-Sector],Table3[[#This Row],[Sub-Sector]])</f>
        <v>3</v>
      </c>
      <c r="C55" s="1">
        <f>COUNTIFS(Table2[Sub-Sector],Table3[[#This Row],[Sub-Sector]],Table2[Uptrend],"Uptrend")/Table3[[#This Row],[Count]]</f>
        <v>0.66666666666666663</v>
      </c>
      <c r="D55" s="1">
        <f>COUNTIFS(Table2[Sub-Sector],Table3[[#This Row],[Sub-Sector]],Table2[1W Return vs Nifty],"&gt;=5")/Table3[[#This Row],[Count]]</f>
        <v>0</v>
      </c>
      <c r="E55" s="1">
        <f>COUNTIFS(Table2[Sub-Sector],Table3[[#This Row],[Sub-Sector]],Table2[1M Return vs Nifty],"&gt;=5")/Table3[[#This Row],[Count]]</f>
        <v>0</v>
      </c>
      <c r="F55" s="1">
        <f>COUNTIFS(Table2[Sub-Sector],Table3[[#This Row],[Sub-Sector]],Table2[6M Return vs Nifty],"&gt;=10")/Table3[[#This Row],[Count]]</f>
        <v>1</v>
      </c>
      <c r="G55" s="1">
        <f>COUNTIFS(Table2[Sub-Sector],Table3[[#This Row],[Sub-Sector]],Table2[1Y Return vs Nifty],"&gt;=10")/Table3[[#This Row],[Count]]</f>
        <v>0.33333333333333331</v>
      </c>
      <c r="H55" s="1">
        <f>COUNTIFS(Table2[Sub-Sector],Table3[[#This Row],[Sub-Sector]],Table2[RSI Exponential â€“ 14D],"&gt;=50")/Table3[[#This Row],[Count]]</f>
        <v>0</v>
      </c>
      <c r="I55" s="1">
        <f>COUNTIFS(Table2[Sub-Sector],Table3[[#This Row],[Sub-Sector]],Table2[Relative Volume],"&gt;=1")/Table3[[#This Row],[Count]]</f>
        <v>0.33333333333333331</v>
      </c>
      <c r="J55" s="1">
        <f>COUNTIFS(Table2[Sub-Sector],Table3[[#This Row],[Sub-Sector]],Table2[% Away From Day Low],"&gt;=0.05")/Table3[[#This Row],[Count]]</f>
        <v>0</v>
      </c>
      <c r="K55" s="1">
        <f>COUNTIFS(Table2[Sub-Sector],Table3[[#This Row],[Sub-Sector]],Table2[% Away From Day High],"&lt;=0.05")/Table3[[#This Row],[Count]]</f>
        <v>1</v>
      </c>
      <c r="L55" s="1">
        <f>COUNTIFS(Table2[Sub-Sector],Table3[[#This Row],[Sub-Sector]],Table2[% Away From Current Week Low],"&gt;=0.05")/Table3[[#This Row],[Count]]</f>
        <v>0</v>
      </c>
      <c r="M55" s="1">
        <f>COUNTIFS(Table2[Sub-Sector],Table3[[#This Row],[Sub-Sector]],Table2[% Away From Current Week High],"&lt;=0.05")/Table3[[#This Row],[Count]]</f>
        <v>1</v>
      </c>
      <c r="N55" s="1">
        <f>COUNTIFS(Table2[Sub-Sector],Table3[[#This Row],[Sub-Sector]],Table2[% Away From Current Month Low],"&gt;=0.05")/Table3[[#This Row],[Count]]</f>
        <v>0.33333333333333331</v>
      </c>
      <c r="O55" s="1">
        <f>COUNTIFS(Table2[Sub-Sector],Table3[[#This Row],[Sub-Sector]],Table2[% Away From Current Month High],"&lt;=0.05")/Table3[[#This Row],[Count]]</f>
        <v>0</v>
      </c>
      <c r="P55" s="1">
        <f>COUNTIFS(Table2[Sub-Sector],Table3[[#This Row],[Sub-Sector]],Table2[% Away From 52W High],"&lt;=10")/Table3[[#This Row],[Count]]</f>
        <v>0</v>
      </c>
      <c r="Q55" s="1">
        <f>COUNTIFS(Table2[Sub-Sector],Table3[[#This Row],[Sub-Sector]],Table2[% Away From 52W Low],"&gt;=10")/Table3[[#This Row],[Count]]</f>
        <v>1</v>
      </c>
      <c r="R55" s="1">
        <f>COUNTIFS(Table2[Sub-Sector],Table3[[#This Row],[Sub-Sector]],Table2[% Price above 20 EMA],"&gt;=0")/Table3[[#This Row],[Count]]</f>
        <v>0</v>
      </c>
      <c r="S55" s="1">
        <f>COUNTIFS(Table2[Sub-Sector],Table3[[#This Row],[Sub-Sector]],Table2[% Price above 50 EMA],"&gt;=0")/Table3[[#This Row],[Count]]</f>
        <v>0</v>
      </c>
      <c r="T55" s="1">
        <f>COUNTIFS(Table2[Sub-Sector],Table3[[#This Row],[Sub-Sector]],Table2[% Price above 200 EMA],"&gt;=0")/Table3[[#This Row],[Count]]</f>
        <v>1</v>
      </c>
      <c r="U55" s="1">
        <f>COUNTIFS(Table2[Sub-Sector],Table3[[#This Row],[Sub-Sector]],Table2[Rate of Change - Zone],"Positive")/Table3[[#This Row],[Count]]</f>
        <v>0</v>
      </c>
      <c r="V55" s="1">
        <f>COUNTIFS(Table2[Sub-Sector],Table3[[#This Row],[Sub-Sector]],Table2[Sharpe Ratio],"&gt;=0.10")/Table3[[#This Row],[Count]]</f>
        <v>0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423.5</v>
      </c>
      <c r="X55">
        <f>_xlfn.RANK.AVG(Table3[[#This Row],[Score]],Table3[Score],1)</f>
        <v>58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</v>
      </c>
      <c r="Z55">
        <f>_xlfn.RANK.AVG(Table3[[#This Row],[Score 2 ]],Table3[[Score 2 ]],1)</f>
        <v>54</v>
      </c>
    </row>
    <row r="56" spans="1:26" x14ac:dyDescent="0.3">
      <c r="A56" t="s">
        <v>362</v>
      </c>
      <c r="B56">
        <f>COUNTIFS(Table2[Sub-Sector],Table3[[#This Row],[Sub-Sector]])</f>
        <v>5</v>
      </c>
      <c r="C56" s="1">
        <f>COUNTIFS(Table2[Sub-Sector],Table3[[#This Row],[Sub-Sector]],Table2[Uptrend],"Uptrend")/Table3[[#This Row],[Count]]</f>
        <v>0.4</v>
      </c>
      <c r="D56" s="1">
        <f>COUNTIFS(Table2[Sub-Sector],Table3[[#This Row],[Sub-Sector]],Table2[1W Return vs Nifty],"&gt;=5")/Table3[[#This Row],[Count]]</f>
        <v>0</v>
      </c>
      <c r="E56" s="1">
        <f>COUNTIFS(Table2[Sub-Sector],Table3[[#This Row],[Sub-Sector]],Table2[1M Return vs Nifty],"&gt;=5")/Table3[[#This Row],[Count]]</f>
        <v>0.2</v>
      </c>
      <c r="F56" s="1">
        <f>COUNTIFS(Table2[Sub-Sector],Table3[[#This Row],[Sub-Sector]],Table2[6M Return vs Nifty],"&gt;=10")/Table3[[#This Row],[Count]]</f>
        <v>0.4</v>
      </c>
      <c r="G56" s="1">
        <f>COUNTIFS(Table2[Sub-Sector],Table3[[#This Row],[Sub-Sector]],Table2[1Y Return vs Nifty],"&gt;=10")/Table3[[#This Row],[Count]]</f>
        <v>0.4</v>
      </c>
      <c r="H56" s="1">
        <f>COUNTIFS(Table2[Sub-Sector],Table3[[#This Row],[Sub-Sector]],Table2[RSI Exponential â€“ 14D],"&gt;=50")/Table3[[#This Row],[Count]]</f>
        <v>0.4</v>
      </c>
      <c r="I56" s="1">
        <f>COUNTIFS(Table2[Sub-Sector],Table3[[#This Row],[Sub-Sector]],Table2[Relative Volume],"&gt;=1")/Table3[[#This Row],[Count]]</f>
        <v>0</v>
      </c>
      <c r="J56" s="1">
        <f>COUNTIFS(Table2[Sub-Sector],Table3[[#This Row],[Sub-Sector]],Table2[% Away From Day Low],"&gt;=0.05")/Table3[[#This Row],[Count]]</f>
        <v>0.2</v>
      </c>
      <c r="K56" s="1">
        <f>COUNTIFS(Table2[Sub-Sector],Table3[[#This Row],[Sub-Sector]],Table2[% Away From Day High],"&lt;=0.05")/Table3[[#This Row],[Count]]</f>
        <v>1</v>
      </c>
      <c r="L56" s="1">
        <f>COUNTIFS(Table2[Sub-Sector],Table3[[#This Row],[Sub-Sector]],Table2[% Away From Current Week Low],"&gt;=0.05")/Table3[[#This Row],[Count]]</f>
        <v>0.2</v>
      </c>
      <c r="M56" s="1">
        <f>COUNTIFS(Table2[Sub-Sector],Table3[[#This Row],[Sub-Sector]],Table2[% Away From Current Week High],"&lt;=0.05")/Table3[[#This Row],[Count]]</f>
        <v>1</v>
      </c>
      <c r="N56" s="1">
        <f>COUNTIFS(Table2[Sub-Sector],Table3[[#This Row],[Sub-Sector]],Table2[% Away From Current Month Low],"&gt;=0.05")/Table3[[#This Row],[Count]]</f>
        <v>0.4</v>
      </c>
      <c r="O56" s="1">
        <f>COUNTIFS(Table2[Sub-Sector],Table3[[#This Row],[Sub-Sector]],Table2[% Away From Current Month High],"&lt;=0.05")/Table3[[#This Row],[Count]]</f>
        <v>0.4</v>
      </c>
      <c r="P56" s="1">
        <f>COUNTIFS(Table2[Sub-Sector],Table3[[#This Row],[Sub-Sector]],Table2[% Away From 52W High],"&lt;=10")/Table3[[#This Row],[Count]]</f>
        <v>0.2</v>
      </c>
      <c r="Q56" s="1">
        <f>COUNTIFS(Table2[Sub-Sector],Table3[[#This Row],[Sub-Sector]],Table2[% Away From 52W Low],"&gt;=10")/Table3[[#This Row],[Count]]</f>
        <v>0.8</v>
      </c>
      <c r="R56" s="1">
        <f>COUNTIFS(Table2[Sub-Sector],Table3[[#This Row],[Sub-Sector]],Table2[% Price above 20 EMA],"&gt;=0")/Table3[[#This Row],[Count]]</f>
        <v>0.4</v>
      </c>
      <c r="S56" s="1">
        <f>COUNTIFS(Table2[Sub-Sector],Table3[[#This Row],[Sub-Sector]],Table2[% Price above 50 EMA],"&gt;=0")/Table3[[#This Row],[Count]]</f>
        <v>0.2</v>
      </c>
      <c r="T56" s="1">
        <f>COUNTIFS(Table2[Sub-Sector],Table3[[#This Row],[Sub-Sector]],Table2[% Price above 200 EMA],"&gt;=0")/Table3[[#This Row],[Count]]</f>
        <v>0.6</v>
      </c>
      <c r="U56" s="1">
        <f>COUNTIFS(Table2[Sub-Sector],Table3[[#This Row],[Sub-Sector]],Table2[Rate of Change - Zone],"Positive")/Table3[[#This Row],[Count]]</f>
        <v>1</v>
      </c>
      <c r="V56" s="1">
        <f>COUNTIFS(Table2[Sub-Sector],Table3[[#This Row],[Sub-Sector]],Table2[Sharpe Ratio],"&gt;=0.10")/Table3[[#This Row],[Count]]</f>
        <v>0.2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389</v>
      </c>
      <c r="X56">
        <f>_xlfn.RANK.AVG(Table3[[#This Row],[Score]],Table3[Score],1)</f>
        <v>51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235.5</v>
      </c>
      <c r="Z56">
        <f>_xlfn.RANK.AVG(Table3[[#This Row],[Score 2 ]],Table3[[Score 2 ]],1)</f>
        <v>55.5</v>
      </c>
    </row>
    <row r="57" spans="1:26" x14ac:dyDescent="0.3">
      <c r="A57" t="s">
        <v>160</v>
      </c>
      <c r="B57">
        <f>COUNTIFS(Table2[Sub-Sector],Table3[[#This Row],[Sub-Sector]])</f>
        <v>9</v>
      </c>
      <c r="C57" s="1">
        <f>COUNTIFS(Table2[Sub-Sector],Table3[[#This Row],[Sub-Sector]],Table2[Uptrend],"Uptrend")/Table3[[#This Row],[Count]]</f>
        <v>0.55555555555555558</v>
      </c>
      <c r="D57" s="1">
        <f>COUNTIFS(Table2[Sub-Sector],Table3[[#This Row],[Sub-Sector]],Table2[1W Return vs Nifty],"&gt;=5")/Table3[[#This Row],[Count]]</f>
        <v>0.1111111111111111</v>
      </c>
      <c r="E57" s="1">
        <f>COUNTIFS(Table2[Sub-Sector],Table3[[#This Row],[Sub-Sector]],Table2[1M Return vs Nifty],"&gt;=5")/Table3[[#This Row],[Count]]</f>
        <v>0.1111111111111111</v>
      </c>
      <c r="F57" s="1">
        <f>COUNTIFS(Table2[Sub-Sector],Table3[[#This Row],[Sub-Sector]],Table2[6M Return vs Nifty],"&gt;=10")/Table3[[#This Row],[Count]]</f>
        <v>0.55555555555555558</v>
      </c>
      <c r="G57" s="1">
        <f>COUNTIFS(Table2[Sub-Sector],Table3[[#This Row],[Sub-Sector]],Table2[1Y Return vs Nifty],"&gt;=10")/Table3[[#This Row],[Count]]</f>
        <v>0.44444444444444442</v>
      </c>
      <c r="H57" s="1">
        <f>COUNTIFS(Table2[Sub-Sector],Table3[[#This Row],[Sub-Sector]],Table2[RSI Exponential â€“ 14D],"&gt;=50")/Table3[[#This Row],[Count]]</f>
        <v>0.33333333333333331</v>
      </c>
      <c r="I57" s="1">
        <f>COUNTIFS(Table2[Sub-Sector],Table3[[#This Row],[Sub-Sector]],Table2[Relative Volume],"&gt;=1")/Table3[[#This Row],[Count]]</f>
        <v>0.1111111111111111</v>
      </c>
      <c r="J57" s="1">
        <f>COUNTIFS(Table2[Sub-Sector],Table3[[#This Row],[Sub-Sector]],Table2[% Away From Day Low],"&gt;=0.05")/Table3[[#This Row],[Count]]</f>
        <v>0</v>
      </c>
      <c r="K57" s="1">
        <f>COUNTIFS(Table2[Sub-Sector],Table3[[#This Row],[Sub-Sector]],Table2[% Away From Day High],"&lt;=0.05")/Table3[[#This Row],[Count]]</f>
        <v>0.77777777777777779</v>
      </c>
      <c r="L57" s="1">
        <f>COUNTIFS(Table2[Sub-Sector],Table3[[#This Row],[Sub-Sector]],Table2[% Away From Current Week Low],"&gt;=0.05")/Table3[[#This Row],[Count]]</f>
        <v>0</v>
      </c>
      <c r="M57" s="1">
        <f>COUNTIFS(Table2[Sub-Sector],Table3[[#This Row],[Sub-Sector]],Table2[% Away From Current Week High],"&lt;=0.05")/Table3[[#This Row],[Count]]</f>
        <v>0.77777777777777779</v>
      </c>
      <c r="N57" s="1">
        <f>COUNTIFS(Table2[Sub-Sector],Table3[[#This Row],[Sub-Sector]],Table2[% Away From Current Month Low],"&gt;=0.05")/Table3[[#This Row],[Count]]</f>
        <v>0</v>
      </c>
      <c r="O57" s="1">
        <f>COUNTIFS(Table2[Sub-Sector],Table3[[#This Row],[Sub-Sector]],Table2[% Away From Current Month High],"&lt;=0.05")/Table3[[#This Row],[Count]]</f>
        <v>0.33333333333333331</v>
      </c>
      <c r="P57" s="1">
        <f>COUNTIFS(Table2[Sub-Sector],Table3[[#This Row],[Sub-Sector]],Table2[% Away From 52W High],"&lt;=10")/Table3[[#This Row],[Count]]</f>
        <v>0.33333333333333331</v>
      </c>
      <c r="Q57" s="1">
        <f>COUNTIFS(Table2[Sub-Sector],Table3[[#This Row],[Sub-Sector]],Table2[% Away From 52W Low],"&gt;=10")/Table3[[#This Row],[Count]]</f>
        <v>0.88888888888888884</v>
      </c>
      <c r="R57" s="1">
        <f>COUNTIFS(Table2[Sub-Sector],Table3[[#This Row],[Sub-Sector]],Table2[% Price above 20 EMA],"&gt;=0")/Table3[[#This Row],[Count]]</f>
        <v>0.22222222222222221</v>
      </c>
      <c r="S57" s="1">
        <f>COUNTIFS(Table2[Sub-Sector],Table3[[#This Row],[Sub-Sector]],Table2[% Price above 50 EMA],"&gt;=0")/Table3[[#This Row],[Count]]</f>
        <v>0.44444444444444442</v>
      </c>
      <c r="T57" s="1">
        <f>COUNTIFS(Table2[Sub-Sector],Table3[[#This Row],[Sub-Sector]],Table2[% Price above 200 EMA],"&gt;=0")/Table3[[#This Row],[Count]]</f>
        <v>0.88888888888888884</v>
      </c>
      <c r="U57" s="1">
        <f>COUNTIFS(Table2[Sub-Sector],Table3[[#This Row],[Sub-Sector]],Table2[Rate of Change - Zone],"Positive")/Table3[[#This Row],[Count]]</f>
        <v>0.44444444444444442</v>
      </c>
      <c r="V57" s="1">
        <f>COUNTIFS(Table2[Sub-Sector],Table3[[#This Row],[Sub-Sector]],Table2[Sharpe Ratio],"&gt;=0.10")/Table3[[#This Row],[Count]]</f>
        <v>0.1111111111111111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332.5</v>
      </c>
      <c r="X57">
        <f>_xlfn.RANK.AVG(Table3[[#This Row],[Score]],Table3[Score],1)</f>
        <v>34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235.5</v>
      </c>
      <c r="Z57">
        <f>_xlfn.RANK.AVG(Table3[[#This Row],[Score 2 ]],Table3[[Score 2 ]],1)</f>
        <v>55.5</v>
      </c>
    </row>
    <row r="58" spans="1:26" x14ac:dyDescent="0.3">
      <c r="A58" t="s">
        <v>168</v>
      </c>
      <c r="B58">
        <f>COUNTIFS(Table2[Sub-Sector],Table3[[#This Row],[Sub-Sector]])</f>
        <v>1</v>
      </c>
      <c r="C58" s="1">
        <f>COUNTIFS(Table2[Sub-Sector],Table3[[#This Row],[Sub-Sector]],Table2[Uptrend],"Uptrend")/Table3[[#This Row],[Count]]</f>
        <v>0</v>
      </c>
      <c r="D58" s="1">
        <f>COUNTIFS(Table2[Sub-Sector],Table3[[#This Row],[Sub-Sector]],Table2[1W Return vs Nifty],"&gt;=5")/Table3[[#This Row],[Count]]</f>
        <v>0</v>
      </c>
      <c r="E58" s="1">
        <f>COUNTIFS(Table2[Sub-Sector],Table3[[#This Row],[Sub-Sector]],Table2[1M Return vs Nifty],"&gt;=5")/Table3[[#This Row],[Count]]</f>
        <v>0</v>
      </c>
      <c r="F58" s="1">
        <f>COUNTIFS(Table2[Sub-Sector],Table3[[#This Row],[Sub-Sector]],Table2[6M Return vs Nifty],"&gt;=10")/Table3[[#This Row],[Count]]</f>
        <v>0</v>
      </c>
      <c r="G58" s="1">
        <f>COUNTIFS(Table2[Sub-Sector],Table3[[#This Row],[Sub-Sector]],Table2[1Y Return vs Nifty],"&gt;=10")/Table3[[#This Row],[Count]]</f>
        <v>1</v>
      </c>
      <c r="H58" s="1">
        <f>COUNTIFS(Table2[Sub-Sector],Table3[[#This Row],[Sub-Sector]],Table2[RSI Exponential â€“ 14D],"&gt;=50")/Table3[[#This Row],[Count]]</f>
        <v>0</v>
      </c>
      <c r="I58" s="1">
        <f>COUNTIFS(Table2[Sub-Sector],Table3[[#This Row],[Sub-Sector]],Table2[Relative Volume],"&gt;=1")/Table3[[#This Row],[Count]]</f>
        <v>1</v>
      </c>
      <c r="J58" s="1">
        <f>COUNTIFS(Table2[Sub-Sector],Table3[[#This Row],[Sub-Sector]],Table2[% Away From Day Low],"&gt;=0.05")/Table3[[#This Row],[Count]]</f>
        <v>0</v>
      </c>
      <c r="K58" s="1">
        <f>COUNTIFS(Table2[Sub-Sector],Table3[[#This Row],[Sub-Sector]],Table2[% Away From Day High],"&lt;=0.05")/Table3[[#This Row],[Count]]</f>
        <v>1</v>
      </c>
      <c r="L58" s="1">
        <f>COUNTIFS(Table2[Sub-Sector],Table3[[#This Row],[Sub-Sector]],Table2[% Away From Current Week Low],"&gt;=0.05")/Table3[[#This Row],[Count]]</f>
        <v>0</v>
      </c>
      <c r="M58" s="1">
        <f>COUNTIFS(Table2[Sub-Sector],Table3[[#This Row],[Sub-Sector]],Table2[% Away From Current Week High],"&lt;=0.05")/Table3[[#This Row],[Count]]</f>
        <v>1</v>
      </c>
      <c r="N58" s="1">
        <f>COUNTIFS(Table2[Sub-Sector],Table3[[#This Row],[Sub-Sector]],Table2[% Away From Current Month Low],"&gt;=0.05")/Table3[[#This Row],[Count]]</f>
        <v>0</v>
      </c>
      <c r="O58" s="1">
        <f>COUNTIFS(Table2[Sub-Sector],Table3[[#This Row],[Sub-Sector]],Table2[% Away From Current Month High],"&lt;=0.05")/Table3[[#This Row],[Count]]</f>
        <v>1</v>
      </c>
      <c r="P58" s="1">
        <f>COUNTIFS(Table2[Sub-Sector],Table3[[#This Row],[Sub-Sector]],Table2[% Away From 52W High],"&lt;=10")/Table3[[#This Row],[Count]]</f>
        <v>0</v>
      </c>
      <c r="Q58" s="1">
        <f>COUNTIFS(Table2[Sub-Sector],Table3[[#This Row],[Sub-Sector]],Table2[% Away From 52W Low],"&gt;=10")/Table3[[#This Row],[Count]]</f>
        <v>1</v>
      </c>
      <c r="R58" s="1">
        <f>COUNTIFS(Table2[Sub-Sector],Table3[[#This Row],[Sub-Sector]],Table2[% Price above 20 EMA],"&gt;=0")/Table3[[#This Row],[Count]]</f>
        <v>0</v>
      </c>
      <c r="S58" s="1">
        <f>COUNTIFS(Table2[Sub-Sector],Table3[[#This Row],[Sub-Sector]],Table2[% Price above 50 EMA],"&gt;=0")/Table3[[#This Row],[Count]]</f>
        <v>0</v>
      </c>
      <c r="T58" s="1">
        <f>COUNTIFS(Table2[Sub-Sector],Table3[[#This Row],[Sub-Sector]],Table2[% Price above 200 EMA],"&gt;=0")/Table3[[#This Row],[Count]]</f>
        <v>0</v>
      </c>
      <c r="U58" s="1">
        <f>COUNTIFS(Table2[Sub-Sector],Table3[[#This Row],[Sub-Sector]],Table2[Rate of Change - Zone],"Positive")/Table3[[#This Row],[Count]]</f>
        <v>0</v>
      </c>
      <c r="V58" s="1">
        <f>COUNTIFS(Table2[Sub-Sector],Table3[[#This Row],[Sub-Sector]],Table2[Sharpe Ratio],"&gt;=0.10")/Table3[[#This Row],[Count]]</f>
        <v>0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507.5</v>
      </c>
      <c r="X58">
        <f>_xlfn.RANK.AVG(Table3[[#This Row],[Score]],Table3[Score],1)</f>
        <v>77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237.5</v>
      </c>
      <c r="Z58">
        <f>_xlfn.RANK.AVG(Table3[[#This Row],[Score 2 ]],Table3[[Score 2 ]],1)</f>
        <v>57</v>
      </c>
    </row>
    <row r="59" spans="1:26" x14ac:dyDescent="0.3">
      <c r="A59" t="s">
        <v>21</v>
      </c>
      <c r="B59">
        <f>COUNTIFS(Table2[Sub-Sector],Table3[[#This Row],[Sub-Sector]])</f>
        <v>21</v>
      </c>
      <c r="C59" s="1">
        <f>COUNTIFS(Table2[Sub-Sector],Table3[[#This Row],[Sub-Sector]],Table2[Uptrend],"Uptrend")/Table3[[#This Row],[Count]]</f>
        <v>0.33333333333333331</v>
      </c>
      <c r="D59" s="1">
        <f>COUNTIFS(Table2[Sub-Sector],Table3[[#This Row],[Sub-Sector]],Table2[1W Return vs Nifty],"&gt;=5")/Table3[[#This Row],[Count]]</f>
        <v>4.7619047619047616E-2</v>
      </c>
      <c r="E59" s="1">
        <f>COUNTIFS(Table2[Sub-Sector],Table3[[#This Row],[Sub-Sector]],Table2[1M Return vs Nifty],"&gt;=5")/Table3[[#This Row],[Count]]</f>
        <v>0.38095238095238093</v>
      </c>
      <c r="F59" s="1">
        <f>COUNTIFS(Table2[Sub-Sector],Table3[[#This Row],[Sub-Sector]],Table2[6M Return vs Nifty],"&gt;=10")/Table3[[#This Row],[Count]]</f>
        <v>0.47619047619047616</v>
      </c>
      <c r="G59" s="1">
        <f>COUNTIFS(Table2[Sub-Sector],Table3[[#This Row],[Sub-Sector]],Table2[1Y Return vs Nifty],"&gt;=10")/Table3[[#This Row],[Count]]</f>
        <v>0.38095238095238093</v>
      </c>
      <c r="H59" s="1">
        <f>COUNTIFS(Table2[Sub-Sector],Table3[[#This Row],[Sub-Sector]],Table2[RSI Exponential â€“ 14D],"&gt;=50")/Table3[[#This Row],[Count]]</f>
        <v>0.5714285714285714</v>
      </c>
      <c r="I59" s="1">
        <f>COUNTIFS(Table2[Sub-Sector],Table3[[#This Row],[Sub-Sector]],Table2[Relative Volume],"&gt;=1")/Table3[[#This Row],[Count]]</f>
        <v>9.5238095238095233E-2</v>
      </c>
      <c r="J59" s="1">
        <f>COUNTIFS(Table2[Sub-Sector],Table3[[#This Row],[Sub-Sector]],Table2[% Away From Day Low],"&gt;=0.05")/Table3[[#This Row],[Count]]</f>
        <v>0</v>
      </c>
      <c r="K59" s="1">
        <f>COUNTIFS(Table2[Sub-Sector],Table3[[#This Row],[Sub-Sector]],Table2[% Away From Day High],"&lt;=0.05")/Table3[[#This Row],[Count]]</f>
        <v>0.95238095238095233</v>
      </c>
      <c r="L59" s="1">
        <f>COUNTIFS(Table2[Sub-Sector],Table3[[#This Row],[Sub-Sector]],Table2[% Away From Current Week Low],"&gt;=0.05")/Table3[[#This Row],[Count]]</f>
        <v>0</v>
      </c>
      <c r="M59" s="1">
        <f>COUNTIFS(Table2[Sub-Sector],Table3[[#This Row],[Sub-Sector]],Table2[% Away From Current Week High],"&lt;=0.05")/Table3[[#This Row],[Count]]</f>
        <v>0.95238095238095233</v>
      </c>
      <c r="N59" s="1">
        <f>COUNTIFS(Table2[Sub-Sector],Table3[[#This Row],[Sub-Sector]],Table2[% Away From Current Month Low],"&gt;=0.05")/Table3[[#This Row],[Count]]</f>
        <v>0.52380952380952384</v>
      </c>
      <c r="O59" s="1">
        <f>COUNTIFS(Table2[Sub-Sector],Table3[[#This Row],[Sub-Sector]],Table2[% Away From Current Month High],"&lt;=0.05")/Table3[[#This Row],[Count]]</f>
        <v>0.7142857142857143</v>
      </c>
      <c r="P59" s="1">
        <f>COUNTIFS(Table2[Sub-Sector],Table3[[#This Row],[Sub-Sector]],Table2[% Away From 52W High],"&lt;=10")/Table3[[#This Row],[Count]]</f>
        <v>0.38095238095238093</v>
      </c>
      <c r="Q59" s="1">
        <f>COUNTIFS(Table2[Sub-Sector],Table3[[#This Row],[Sub-Sector]],Table2[% Away From 52W Low],"&gt;=10")/Table3[[#This Row],[Count]]</f>
        <v>0.76190476190476186</v>
      </c>
      <c r="R59" s="1">
        <f>COUNTIFS(Table2[Sub-Sector],Table3[[#This Row],[Sub-Sector]],Table2[% Price above 20 EMA],"&gt;=0")/Table3[[#This Row],[Count]]</f>
        <v>0.5714285714285714</v>
      </c>
      <c r="S59" s="1">
        <f>COUNTIFS(Table2[Sub-Sector],Table3[[#This Row],[Sub-Sector]],Table2[% Price above 50 EMA],"&gt;=0")/Table3[[#This Row],[Count]]</f>
        <v>0.52380952380952384</v>
      </c>
      <c r="T59" s="1">
        <f>COUNTIFS(Table2[Sub-Sector],Table3[[#This Row],[Sub-Sector]],Table2[% Price above 200 EMA],"&gt;=0")/Table3[[#This Row],[Count]]</f>
        <v>0.61904761904761907</v>
      </c>
      <c r="U59" s="1">
        <f>COUNTIFS(Table2[Sub-Sector],Table3[[#This Row],[Sub-Sector]],Table2[Rate of Change - Zone],"Positive")/Table3[[#This Row],[Count]]</f>
        <v>0.5714285714285714</v>
      </c>
      <c r="V59" s="1">
        <f>COUNTIFS(Table2[Sub-Sector],Table3[[#This Row],[Sub-Sector]],Table2[Sharpe Ratio],"&gt;=0.10")/Table3[[#This Row],[Count]]</f>
        <v>9.5238095238095233E-2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334.5</v>
      </c>
      <c r="X59">
        <f>_xlfn.RANK.AVG(Table3[[#This Row],[Score]],Table3[Score],1)</f>
        <v>35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239.5</v>
      </c>
      <c r="Z59">
        <f>_xlfn.RANK.AVG(Table3[[#This Row],[Score 2 ]],Table3[[Score 2 ]],1)</f>
        <v>58</v>
      </c>
    </row>
    <row r="60" spans="1:26" x14ac:dyDescent="0.3">
      <c r="A60" t="s">
        <v>125</v>
      </c>
      <c r="B60">
        <f>COUNTIFS(Table2[Sub-Sector],Table3[[#This Row],[Sub-Sector]])</f>
        <v>9</v>
      </c>
      <c r="C60" s="1">
        <f>COUNTIFS(Table2[Sub-Sector],Table3[[#This Row],[Sub-Sector]],Table2[Uptrend],"Uptrend")/Table3[[#This Row],[Count]]</f>
        <v>0.33333333333333331</v>
      </c>
      <c r="D60" s="1">
        <f>COUNTIFS(Table2[Sub-Sector],Table3[[#This Row],[Sub-Sector]],Table2[1W Return vs Nifty],"&gt;=5")/Table3[[#This Row],[Count]]</f>
        <v>0</v>
      </c>
      <c r="E60" s="1">
        <f>COUNTIFS(Table2[Sub-Sector],Table3[[#This Row],[Sub-Sector]],Table2[1M Return vs Nifty],"&gt;=5")/Table3[[#This Row],[Count]]</f>
        <v>0</v>
      </c>
      <c r="F60" s="1">
        <f>COUNTIFS(Table2[Sub-Sector],Table3[[#This Row],[Sub-Sector]],Table2[6M Return vs Nifty],"&gt;=10")/Table3[[#This Row],[Count]]</f>
        <v>0.44444444444444442</v>
      </c>
      <c r="G60" s="1">
        <f>COUNTIFS(Table2[Sub-Sector],Table3[[#This Row],[Sub-Sector]],Table2[1Y Return vs Nifty],"&gt;=10")/Table3[[#This Row],[Count]]</f>
        <v>0.44444444444444442</v>
      </c>
      <c r="H60" s="1">
        <f>COUNTIFS(Table2[Sub-Sector],Table3[[#This Row],[Sub-Sector]],Table2[RSI Exponential â€“ 14D],"&gt;=50")/Table3[[#This Row],[Count]]</f>
        <v>0</v>
      </c>
      <c r="I60" s="1">
        <f>COUNTIFS(Table2[Sub-Sector],Table3[[#This Row],[Sub-Sector]],Table2[Relative Volume],"&gt;=1")/Table3[[#This Row],[Count]]</f>
        <v>0.22222222222222221</v>
      </c>
      <c r="J60" s="1">
        <f>COUNTIFS(Table2[Sub-Sector],Table3[[#This Row],[Sub-Sector]],Table2[% Away From Day Low],"&gt;=0.05")/Table3[[#This Row],[Count]]</f>
        <v>0</v>
      </c>
      <c r="K60" s="1">
        <f>COUNTIFS(Table2[Sub-Sector],Table3[[#This Row],[Sub-Sector]],Table2[% Away From Day High],"&lt;=0.05")/Table3[[#This Row],[Count]]</f>
        <v>0.77777777777777779</v>
      </c>
      <c r="L60" s="1">
        <f>COUNTIFS(Table2[Sub-Sector],Table3[[#This Row],[Sub-Sector]],Table2[% Away From Current Week Low],"&gt;=0.05")/Table3[[#This Row],[Count]]</f>
        <v>0</v>
      </c>
      <c r="M60" s="1">
        <f>COUNTIFS(Table2[Sub-Sector],Table3[[#This Row],[Sub-Sector]],Table2[% Away From Current Week High],"&lt;=0.05")/Table3[[#This Row],[Count]]</f>
        <v>0.77777777777777779</v>
      </c>
      <c r="N60" s="1">
        <f>COUNTIFS(Table2[Sub-Sector],Table3[[#This Row],[Sub-Sector]],Table2[% Away From Current Month Low],"&gt;=0.05")/Table3[[#This Row],[Count]]</f>
        <v>0</v>
      </c>
      <c r="O60" s="1">
        <f>COUNTIFS(Table2[Sub-Sector],Table3[[#This Row],[Sub-Sector]],Table2[% Away From Current Month High],"&lt;=0.05")/Table3[[#This Row],[Count]]</f>
        <v>0.22222222222222221</v>
      </c>
      <c r="P60" s="1">
        <f>COUNTIFS(Table2[Sub-Sector],Table3[[#This Row],[Sub-Sector]],Table2[% Away From 52W High],"&lt;=10")/Table3[[#This Row],[Count]]</f>
        <v>0</v>
      </c>
      <c r="Q60" s="1">
        <f>COUNTIFS(Table2[Sub-Sector],Table3[[#This Row],[Sub-Sector]],Table2[% Away From 52W Low],"&gt;=10")/Table3[[#This Row],[Count]]</f>
        <v>0.88888888888888884</v>
      </c>
      <c r="R60" s="1">
        <f>COUNTIFS(Table2[Sub-Sector],Table3[[#This Row],[Sub-Sector]],Table2[% Price above 20 EMA],"&gt;=0")/Table3[[#This Row],[Count]]</f>
        <v>0</v>
      </c>
      <c r="S60" s="1">
        <f>COUNTIFS(Table2[Sub-Sector],Table3[[#This Row],[Sub-Sector]],Table2[% Price above 50 EMA],"&gt;=0")/Table3[[#This Row],[Count]]</f>
        <v>0</v>
      </c>
      <c r="T60" s="1">
        <f>COUNTIFS(Table2[Sub-Sector],Table3[[#This Row],[Sub-Sector]],Table2[% Price above 200 EMA],"&gt;=0")/Table3[[#This Row],[Count]]</f>
        <v>0.66666666666666663</v>
      </c>
      <c r="U60" s="1">
        <f>COUNTIFS(Table2[Sub-Sector],Table3[[#This Row],[Sub-Sector]],Table2[Rate of Change - Zone],"Positive")/Table3[[#This Row],[Count]]</f>
        <v>0.44444444444444442</v>
      </c>
      <c r="V60" s="1">
        <f>COUNTIFS(Table2[Sub-Sector],Table3[[#This Row],[Sub-Sector]],Table2[Sharpe Ratio],"&gt;=0.10")/Table3[[#This Row],[Count]]</f>
        <v>0.1111111111111111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454</v>
      </c>
      <c r="X60">
        <f>_xlfn.RANK.AVG(Table3[[#This Row],[Score]],Table3[Score],1)</f>
        <v>65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</v>
      </c>
      <c r="Z60">
        <f>_xlfn.RANK.AVG(Table3[[#This Row],[Score 2 ]],Table3[[Score 2 ]],1)</f>
        <v>59</v>
      </c>
    </row>
    <row r="61" spans="1:26" x14ac:dyDescent="0.3">
      <c r="A61" t="s">
        <v>206</v>
      </c>
      <c r="B61">
        <f>COUNTIFS(Table2[Sub-Sector],Table3[[#This Row],[Sub-Sector]])</f>
        <v>28</v>
      </c>
      <c r="C61" s="1">
        <f>COUNTIFS(Table2[Sub-Sector],Table3[[#This Row],[Sub-Sector]],Table2[Uptrend],"Uptrend")/Table3[[#This Row],[Count]]</f>
        <v>0.21428571428571427</v>
      </c>
      <c r="D61" s="1">
        <f>COUNTIFS(Table2[Sub-Sector],Table3[[#This Row],[Sub-Sector]],Table2[1W Return vs Nifty],"&gt;=5")/Table3[[#This Row],[Count]]</f>
        <v>3.5714285714285712E-2</v>
      </c>
      <c r="E61" s="1">
        <f>COUNTIFS(Table2[Sub-Sector],Table3[[#This Row],[Sub-Sector]],Table2[1M Return vs Nifty],"&gt;=5")/Table3[[#This Row],[Count]]</f>
        <v>0.14285714285714285</v>
      </c>
      <c r="F61" s="1">
        <f>COUNTIFS(Table2[Sub-Sector],Table3[[#This Row],[Sub-Sector]],Table2[6M Return vs Nifty],"&gt;=10")/Table3[[#This Row],[Count]]</f>
        <v>0.42857142857142855</v>
      </c>
      <c r="G61" s="1">
        <f>COUNTIFS(Table2[Sub-Sector],Table3[[#This Row],[Sub-Sector]],Table2[1Y Return vs Nifty],"&gt;=10")/Table3[[#This Row],[Count]]</f>
        <v>0.5714285714285714</v>
      </c>
      <c r="H61" s="1">
        <f>COUNTIFS(Table2[Sub-Sector],Table3[[#This Row],[Sub-Sector]],Table2[RSI Exponential â€“ 14D],"&gt;=50")/Table3[[#This Row],[Count]]</f>
        <v>0.21428571428571427</v>
      </c>
      <c r="I61" s="1">
        <f>COUNTIFS(Table2[Sub-Sector],Table3[[#This Row],[Sub-Sector]],Table2[Relative Volume],"&gt;=1")/Table3[[#This Row],[Count]]</f>
        <v>0.10714285714285714</v>
      </c>
      <c r="J61" s="1">
        <f>COUNTIFS(Table2[Sub-Sector],Table3[[#This Row],[Sub-Sector]],Table2[% Away From Day Low],"&gt;=0.05")/Table3[[#This Row],[Count]]</f>
        <v>0</v>
      </c>
      <c r="K61" s="1">
        <f>COUNTIFS(Table2[Sub-Sector],Table3[[#This Row],[Sub-Sector]],Table2[% Away From Day High],"&lt;=0.05")/Table3[[#This Row],[Count]]</f>
        <v>0.8928571428571429</v>
      </c>
      <c r="L61" s="1">
        <f>COUNTIFS(Table2[Sub-Sector],Table3[[#This Row],[Sub-Sector]],Table2[% Away From Current Week Low],"&gt;=0.05")/Table3[[#This Row],[Count]]</f>
        <v>0</v>
      </c>
      <c r="M61" s="1">
        <f>COUNTIFS(Table2[Sub-Sector],Table3[[#This Row],[Sub-Sector]],Table2[% Away From Current Week High],"&lt;=0.05")/Table3[[#This Row],[Count]]</f>
        <v>0.8928571428571429</v>
      </c>
      <c r="N61" s="1">
        <f>COUNTIFS(Table2[Sub-Sector],Table3[[#This Row],[Sub-Sector]],Table2[% Away From Current Month Low],"&gt;=0.05")/Table3[[#This Row],[Count]]</f>
        <v>7.1428571428571425E-2</v>
      </c>
      <c r="O61" s="1">
        <f>COUNTIFS(Table2[Sub-Sector],Table3[[#This Row],[Sub-Sector]],Table2[% Away From Current Month High],"&lt;=0.05")/Table3[[#This Row],[Count]]</f>
        <v>0.2857142857142857</v>
      </c>
      <c r="P61" s="1">
        <f>COUNTIFS(Table2[Sub-Sector],Table3[[#This Row],[Sub-Sector]],Table2[% Away From 52W High],"&lt;=10")/Table3[[#This Row],[Count]]</f>
        <v>7.1428571428571425E-2</v>
      </c>
      <c r="Q61" s="1">
        <f>COUNTIFS(Table2[Sub-Sector],Table3[[#This Row],[Sub-Sector]],Table2[% Away From 52W Low],"&gt;=10")/Table3[[#This Row],[Count]]</f>
        <v>0.9285714285714286</v>
      </c>
      <c r="R61" s="1">
        <f>COUNTIFS(Table2[Sub-Sector],Table3[[#This Row],[Sub-Sector]],Table2[% Price above 20 EMA],"&gt;=0")/Table3[[#This Row],[Count]]</f>
        <v>0.21428571428571427</v>
      </c>
      <c r="S61" s="1">
        <f>COUNTIFS(Table2[Sub-Sector],Table3[[#This Row],[Sub-Sector]],Table2[% Price above 50 EMA],"&gt;=0")/Table3[[#This Row],[Count]]</f>
        <v>0.14285714285714285</v>
      </c>
      <c r="T61" s="1">
        <f>COUNTIFS(Table2[Sub-Sector],Table3[[#This Row],[Sub-Sector]],Table2[% Price above 200 EMA],"&gt;=0")/Table3[[#This Row],[Count]]</f>
        <v>0.6428571428571429</v>
      </c>
      <c r="U61" s="1">
        <f>COUNTIFS(Table2[Sub-Sector],Table3[[#This Row],[Sub-Sector]],Table2[Rate of Change - Zone],"Positive")/Table3[[#This Row],[Count]]</f>
        <v>0.42857142857142855</v>
      </c>
      <c r="V61" s="1">
        <f>COUNTIFS(Table2[Sub-Sector],Table3[[#This Row],[Sub-Sector]],Table2[Sharpe Ratio],"&gt;=0.10")/Table3[[#This Row],[Count]]</f>
        <v>0.35714285714285715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387.5</v>
      </c>
      <c r="X61">
        <f>_xlfn.RANK.AVG(Table3[[#This Row],[Score]],Table3[Score],1)</f>
        <v>50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240.5</v>
      </c>
      <c r="Z61">
        <f>_xlfn.RANK.AVG(Table3[[#This Row],[Score 2 ]],Table3[[Score 2 ]],1)</f>
        <v>60</v>
      </c>
    </row>
    <row r="62" spans="1:26" x14ac:dyDescent="0.3">
      <c r="A62" t="s">
        <v>457</v>
      </c>
      <c r="B62">
        <f>COUNTIFS(Table2[Sub-Sector],Table3[[#This Row],[Sub-Sector]])</f>
        <v>4</v>
      </c>
      <c r="C62" s="1">
        <f>COUNTIFS(Table2[Sub-Sector],Table3[[#This Row],[Sub-Sector]],Table2[Uptrend],"Uptrend")/Table3[[#This Row],[Count]]</f>
        <v>0.25</v>
      </c>
      <c r="D62" s="1">
        <f>COUNTIFS(Table2[Sub-Sector],Table3[[#This Row],[Sub-Sector]],Table2[1W Return vs Nifty],"&gt;=5")/Table3[[#This Row],[Count]]</f>
        <v>0</v>
      </c>
      <c r="E62" s="1">
        <f>COUNTIFS(Table2[Sub-Sector],Table3[[#This Row],[Sub-Sector]],Table2[1M Return vs Nifty],"&gt;=5")/Table3[[#This Row],[Count]]</f>
        <v>0.25</v>
      </c>
      <c r="F62" s="1">
        <f>COUNTIFS(Table2[Sub-Sector],Table3[[#This Row],[Sub-Sector]],Table2[6M Return vs Nifty],"&gt;=10")/Table3[[#This Row],[Count]]</f>
        <v>0.25</v>
      </c>
      <c r="G62" s="1">
        <f>COUNTIFS(Table2[Sub-Sector],Table3[[#This Row],[Sub-Sector]],Table2[1Y Return vs Nifty],"&gt;=10")/Table3[[#This Row],[Count]]</f>
        <v>0.75</v>
      </c>
      <c r="H62" s="1">
        <f>COUNTIFS(Table2[Sub-Sector],Table3[[#This Row],[Sub-Sector]],Table2[RSI Exponential â€“ 14D],"&gt;=50")/Table3[[#This Row],[Count]]</f>
        <v>0</v>
      </c>
      <c r="I62" s="1">
        <f>COUNTIFS(Table2[Sub-Sector],Table3[[#This Row],[Sub-Sector]],Table2[Relative Volume],"&gt;=1")/Table3[[#This Row],[Count]]</f>
        <v>0.25</v>
      </c>
      <c r="J62" s="1">
        <f>COUNTIFS(Table2[Sub-Sector],Table3[[#This Row],[Sub-Sector]],Table2[% Away From Day Low],"&gt;=0.05")/Table3[[#This Row],[Count]]</f>
        <v>0</v>
      </c>
      <c r="K62" s="1">
        <f>COUNTIFS(Table2[Sub-Sector],Table3[[#This Row],[Sub-Sector]],Table2[% Away From Day High],"&lt;=0.05")/Table3[[#This Row],[Count]]</f>
        <v>1</v>
      </c>
      <c r="L62" s="1">
        <f>COUNTIFS(Table2[Sub-Sector],Table3[[#This Row],[Sub-Sector]],Table2[% Away From Current Week Low],"&gt;=0.05")/Table3[[#This Row],[Count]]</f>
        <v>0</v>
      </c>
      <c r="M62" s="1">
        <f>COUNTIFS(Table2[Sub-Sector],Table3[[#This Row],[Sub-Sector]],Table2[% Away From Current Week High],"&lt;=0.05")/Table3[[#This Row],[Count]]</f>
        <v>1</v>
      </c>
      <c r="N62" s="1">
        <f>COUNTIFS(Table2[Sub-Sector],Table3[[#This Row],[Sub-Sector]],Table2[% Away From Current Month Low],"&gt;=0.05")/Table3[[#This Row],[Count]]</f>
        <v>0</v>
      </c>
      <c r="O62" s="1">
        <f>COUNTIFS(Table2[Sub-Sector],Table3[[#This Row],[Sub-Sector]],Table2[% Away From Current Month High],"&lt;=0.05")/Table3[[#This Row],[Count]]</f>
        <v>0</v>
      </c>
      <c r="P62" s="1">
        <f>COUNTIFS(Table2[Sub-Sector],Table3[[#This Row],[Sub-Sector]],Table2[% Away From 52W High],"&lt;=10")/Table3[[#This Row],[Count]]</f>
        <v>0</v>
      </c>
      <c r="Q62" s="1">
        <f>COUNTIFS(Table2[Sub-Sector],Table3[[#This Row],[Sub-Sector]],Table2[% Away From 52W Low],"&gt;=10")/Table3[[#This Row],[Count]]</f>
        <v>1</v>
      </c>
      <c r="R62" s="1">
        <f>COUNTIFS(Table2[Sub-Sector],Table3[[#This Row],[Sub-Sector]],Table2[% Price above 20 EMA],"&gt;=0")/Table3[[#This Row],[Count]]</f>
        <v>0</v>
      </c>
      <c r="S62" s="1">
        <f>COUNTIFS(Table2[Sub-Sector],Table3[[#This Row],[Sub-Sector]],Table2[% Price above 50 EMA],"&gt;=0")/Table3[[#This Row],[Count]]</f>
        <v>0</v>
      </c>
      <c r="T62" s="1">
        <f>COUNTIFS(Table2[Sub-Sector],Table3[[#This Row],[Sub-Sector]],Table2[% Price above 200 EMA],"&gt;=0")/Table3[[#This Row],[Count]]</f>
        <v>0.75</v>
      </c>
      <c r="U62" s="1">
        <f>COUNTIFS(Table2[Sub-Sector],Table3[[#This Row],[Sub-Sector]],Table2[Rate of Change - Zone],"Positive")/Table3[[#This Row],[Count]]</f>
        <v>0.25</v>
      </c>
      <c r="V62" s="1">
        <f>COUNTIFS(Table2[Sub-Sector],Table3[[#This Row],[Sub-Sector]],Table2[Sharpe Ratio],"&gt;=0.10")/Table3[[#This Row],[Count]]</f>
        <v>0.5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419.5</v>
      </c>
      <c r="X62">
        <f>_xlfn.RANK.AVG(Table3[[#This Row],[Score]],Table3[Score],1)</f>
        <v>57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245.5</v>
      </c>
      <c r="Z62">
        <f>_xlfn.RANK.AVG(Table3[[#This Row],[Score 2 ]],Table3[[Score 2 ]],1)</f>
        <v>61</v>
      </c>
    </row>
    <row r="63" spans="1:26" x14ac:dyDescent="0.3">
      <c r="A63" t="s">
        <v>114</v>
      </c>
      <c r="B63">
        <f>COUNTIFS(Table2[Sub-Sector],Table3[[#This Row],[Sub-Sector]])</f>
        <v>23</v>
      </c>
      <c r="C63" s="1">
        <f>COUNTIFS(Table2[Sub-Sector],Table3[[#This Row],[Sub-Sector]],Table2[Uptrend],"Uptrend")/Table3[[#This Row],[Count]]</f>
        <v>0.39130434782608697</v>
      </c>
      <c r="D63" s="1">
        <f>COUNTIFS(Table2[Sub-Sector],Table3[[#This Row],[Sub-Sector]],Table2[1W Return vs Nifty],"&gt;=5")/Table3[[#This Row],[Count]]</f>
        <v>4.3478260869565216E-2</v>
      </c>
      <c r="E63" s="1">
        <f>COUNTIFS(Table2[Sub-Sector],Table3[[#This Row],[Sub-Sector]],Table2[1M Return vs Nifty],"&gt;=5")/Table3[[#This Row],[Count]]</f>
        <v>0.17391304347826086</v>
      </c>
      <c r="F63" s="1">
        <f>COUNTIFS(Table2[Sub-Sector],Table3[[#This Row],[Sub-Sector]],Table2[6M Return vs Nifty],"&gt;=10")/Table3[[#This Row],[Count]]</f>
        <v>0.2608695652173913</v>
      </c>
      <c r="G63" s="1">
        <f>COUNTIFS(Table2[Sub-Sector],Table3[[#This Row],[Sub-Sector]],Table2[1Y Return vs Nifty],"&gt;=10")/Table3[[#This Row],[Count]]</f>
        <v>0.47826086956521741</v>
      </c>
      <c r="H63" s="1">
        <f>COUNTIFS(Table2[Sub-Sector],Table3[[#This Row],[Sub-Sector]],Table2[RSI Exponential â€“ 14D],"&gt;=50")/Table3[[#This Row],[Count]]</f>
        <v>0.34782608695652173</v>
      </c>
      <c r="I63" s="1">
        <f>COUNTIFS(Table2[Sub-Sector],Table3[[#This Row],[Sub-Sector]],Table2[Relative Volume],"&gt;=1")/Table3[[#This Row],[Count]]</f>
        <v>0.13043478260869565</v>
      </c>
      <c r="J63" s="1">
        <f>COUNTIFS(Table2[Sub-Sector],Table3[[#This Row],[Sub-Sector]],Table2[% Away From Day Low],"&gt;=0.05")/Table3[[#This Row],[Count]]</f>
        <v>8.6956521739130432E-2</v>
      </c>
      <c r="K63" s="1">
        <f>COUNTIFS(Table2[Sub-Sector],Table3[[#This Row],[Sub-Sector]],Table2[% Away From Day High],"&lt;=0.05")/Table3[[#This Row],[Count]]</f>
        <v>1</v>
      </c>
      <c r="L63" s="1">
        <f>COUNTIFS(Table2[Sub-Sector],Table3[[#This Row],[Sub-Sector]],Table2[% Away From Current Week Low],"&gt;=0.05")/Table3[[#This Row],[Count]]</f>
        <v>8.6956521739130432E-2</v>
      </c>
      <c r="M63" s="1">
        <f>COUNTIFS(Table2[Sub-Sector],Table3[[#This Row],[Sub-Sector]],Table2[% Away From Current Week High],"&lt;=0.05")/Table3[[#This Row],[Count]]</f>
        <v>1</v>
      </c>
      <c r="N63" s="1">
        <f>COUNTIFS(Table2[Sub-Sector],Table3[[#This Row],[Sub-Sector]],Table2[% Away From Current Month Low],"&gt;=0.05")/Table3[[#This Row],[Count]]</f>
        <v>0.2608695652173913</v>
      </c>
      <c r="O63" s="1">
        <f>COUNTIFS(Table2[Sub-Sector],Table3[[#This Row],[Sub-Sector]],Table2[% Away From Current Month High],"&lt;=0.05")/Table3[[#This Row],[Count]]</f>
        <v>0.30434782608695654</v>
      </c>
      <c r="P63" s="1">
        <f>COUNTIFS(Table2[Sub-Sector],Table3[[#This Row],[Sub-Sector]],Table2[% Away From 52W High],"&lt;=10")/Table3[[#This Row],[Count]]</f>
        <v>8.6956521739130432E-2</v>
      </c>
      <c r="Q63" s="1">
        <f>COUNTIFS(Table2[Sub-Sector],Table3[[#This Row],[Sub-Sector]],Table2[% Away From 52W Low],"&gt;=10")/Table3[[#This Row],[Count]]</f>
        <v>1</v>
      </c>
      <c r="R63" s="1">
        <f>COUNTIFS(Table2[Sub-Sector],Table3[[#This Row],[Sub-Sector]],Table2[% Price above 20 EMA],"&gt;=0")/Table3[[#This Row],[Count]]</f>
        <v>0.30434782608695654</v>
      </c>
      <c r="S63" s="1">
        <f>COUNTIFS(Table2[Sub-Sector],Table3[[#This Row],[Sub-Sector]],Table2[% Price above 50 EMA],"&gt;=0")/Table3[[#This Row],[Count]]</f>
        <v>0.30434782608695654</v>
      </c>
      <c r="T63" s="1">
        <f>COUNTIFS(Table2[Sub-Sector],Table3[[#This Row],[Sub-Sector]],Table2[% Price above 200 EMA],"&gt;=0")/Table3[[#This Row],[Count]]</f>
        <v>0.60869565217391308</v>
      </c>
      <c r="U63" s="1">
        <f>COUNTIFS(Table2[Sub-Sector],Table3[[#This Row],[Sub-Sector]],Table2[Rate of Change - Zone],"Positive")/Table3[[#This Row],[Count]]</f>
        <v>0.56521739130434778</v>
      </c>
      <c r="V63" s="1">
        <f>COUNTIFS(Table2[Sub-Sector],Table3[[#This Row],[Sub-Sector]],Table2[Sharpe Ratio],"&gt;=0.10")/Table3[[#This Row],[Count]]</f>
        <v>0.43478260869565216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356</v>
      </c>
      <c r="X63">
        <f>_xlfn.RANK.AVG(Table3[[#This Row],[Score]],Table3[Score],1)</f>
        <v>39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246</v>
      </c>
      <c r="Z63">
        <f>_xlfn.RANK.AVG(Table3[[#This Row],[Score 2 ]],Table3[[Score 2 ]],1)</f>
        <v>62</v>
      </c>
    </row>
    <row r="64" spans="1:26" x14ac:dyDescent="0.3">
      <c r="A64" t="s">
        <v>57</v>
      </c>
      <c r="B64">
        <f>COUNTIFS(Table2[Sub-Sector],Table3[[#This Row],[Sub-Sector]])</f>
        <v>4</v>
      </c>
      <c r="C64" s="1">
        <f>COUNTIFS(Table2[Sub-Sector],Table3[[#This Row],[Sub-Sector]],Table2[Uptrend],"Uptrend")/Table3[[#This Row],[Count]]</f>
        <v>0</v>
      </c>
      <c r="D64" s="1">
        <f>COUNTIFS(Table2[Sub-Sector],Table3[[#This Row],[Sub-Sector]],Table2[1W Return vs Nifty],"&gt;=5")/Table3[[#This Row],[Count]]</f>
        <v>0</v>
      </c>
      <c r="E64" s="1">
        <f>COUNTIFS(Table2[Sub-Sector],Table3[[#This Row],[Sub-Sector]],Table2[1M Return vs Nifty],"&gt;=5")/Table3[[#This Row],[Count]]</f>
        <v>0</v>
      </c>
      <c r="F64" s="1">
        <f>COUNTIFS(Table2[Sub-Sector],Table3[[#This Row],[Sub-Sector]],Table2[6M Return vs Nifty],"&gt;=10")/Table3[[#This Row],[Count]]</f>
        <v>0.5</v>
      </c>
      <c r="G64" s="1">
        <f>COUNTIFS(Table2[Sub-Sector],Table3[[#This Row],[Sub-Sector]],Table2[1Y Return vs Nifty],"&gt;=10")/Table3[[#This Row],[Count]]</f>
        <v>1</v>
      </c>
      <c r="H64" s="1">
        <f>COUNTIFS(Table2[Sub-Sector],Table3[[#This Row],[Sub-Sector]],Table2[RSI Exponential â€“ 14D],"&gt;=50")/Table3[[#This Row],[Count]]</f>
        <v>0.25</v>
      </c>
      <c r="I64" s="1">
        <f>COUNTIFS(Table2[Sub-Sector],Table3[[#This Row],[Sub-Sector]],Table2[Relative Volume],"&gt;=1")/Table3[[#This Row],[Count]]</f>
        <v>0</v>
      </c>
      <c r="J64" s="1">
        <f>COUNTIFS(Table2[Sub-Sector],Table3[[#This Row],[Sub-Sector]],Table2[% Away From Day Low],"&gt;=0.05")/Table3[[#This Row],[Count]]</f>
        <v>0</v>
      </c>
      <c r="K64" s="1">
        <f>COUNTIFS(Table2[Sub-Sector],Table3[[#This Row],[Sub-Sector]],Table2[% Away From Day High],"&lt;=0.05")/Table3[[#This Row],[Count]]</f>
        <v>1</v>
      </c>
      <c r="L64" s="1">
        <f>COUNTIFS(Table2[Sub-Sector],Table3[[#This Row],[Sub-Sector]],Table2[% Away From Current Week Low],"&gt;=0.05")/Table3[[#This Row],[Count]]</f>
        <v>0</v>
      </c>
      <c r="M64" s="1">
        <f>COUNTIFS(Table2[Sub-Sector],Table3[[#This Row],[Sub-Sector]],Table2[% Away From Current Week High],"&lt;=0.05")/Table3[[#This Row],[Count]]</f>
        <v>1</v>
      </c>
      <c r="N64" s="1">
        <f>COUNTIFS(Table2[Sub-Sector],Table3[[#This Row],[Sub-Sector]],Table2[% Away From Current Month Low],"&gt;=0.05")/Table3[[#This Row],[Count]]</f>
        <v>0.25</v>
      </c>
      <c r="O64" s="1">
        <f>COUNTIFS(Table2[Sub-Sector],Table3[[#This Row],[Sub-Sector]],Table2[% Away From Current Month High],"&lt;=0.05")/Table3[[#This Row],[Count]]</f>
        <v>0.5</v>
      </c>
      <c r="P64" s="1">
        <f>COUNTIFS(Table2[Sub-Sector],Table3[[#This Row],[Sub-Sector]],Table2[% Away From 52W High],"&lt;=10")/Table3[[#This Row],[Count]]</f>
        <v>0.25</v>
      </c>
      <c r="Q64" s="1">
        <f>COUNTIFS(Table2[Sub-Sector],Table3[[#This Row],[Sub-Sector]],Table2[% Away From 52W Low],"&gt;=10")/Table3[[#This Row],[Count]]</f>
        <v>1</v>
      </c>
      <c r="R64" s="1">
        <f>COUNTIFS(Table2[Sub-Sector],Table3[[#This Row],[Sub-Sector]],Table2[% Price above 20 EMA],"&gt;=0")/Table3[[#This Row],[Count]]</f>
        <v>0.25</v>
      </c>
      <c r="S64" s="1">
        <f>COUNTIFS(Table2[Sub-Sector],Table3[[#This Row],[Sub-Sector]],Table2[% Price above 50 EMA],"&gt;=0")/Table3[[#This Row],[Count]]</f>
        <v>0.25</v>
      </c>
      <c r="T64" s="1">
        <f>COUNTIFS(Table2[Sub-Sector],Table3[[#This Row],[Sub-Sector]],Table2[% Price above 200 EMA],"&gt;=0")/Table3[[#This Row],[Count]]</f>
        <v>0.75</v>
      </c>
      <c r="U64" s="1">
        <f>COUNTIFS(Table2[Sub-Sector],Table3[[#This Row],[Sub-Sector]],Table2[Rate of Change - Zone],"Positive")/Table3[[#This Row],[Count]]</f>
        <v>0.25</v>
      </c>
      <c r="V64" s="1">
        <f>COUNTIFS(Table2[Sub-Sector],Table3[[#This Row],[Sub-Sector]],Table2[Sharpe Ratio],"&gt;=0.10")/Table3[[#This Row],[Count]]</f>
        <v>0.5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516.5</v>
      </c>
      <c r="X64">
        <f>_xlfn.RANK.AVG(Table3[[#This Row],[Score]],Table3[Score],1)</f>
        <v>80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246.5</v>
      </c>
      <c r="Z64">
        <f>_xlfn.RANK.AVG(Table3[[#This Row],[Score 2 ]],Table3[[Score 2 ]],1)</f>
        <v>63</v>
      </c>
    </row>
    <row r="65" spans="1:26" x14ac:dyDescent="0.3">
      <c r="A65" t="s">
        <v>241</v>
      </c>
      <c r="B65">
        <f>COUNTIFS(Table2[Sub-Sector],Table3[[#This Row],[Sub-Sector]])</f>
        <v>12</v>
      </c>
      <c r="C65" s="1">
        <f>COUNTIFS(Table2[Sub-Sector],Table3[[#This Row],[Sub-Sector]],Table2[Uptrend],"Uptrend")/Table3[[#This Row],[Count]]</f>
        <v>0.41666666666666669</v>
      </c>
      <c r="D65" s="1">
        <f>COUNTIFS(Table2[Sub-Sector],Table3[[#This Row],[Sub-Sector]],Table2[1W Return vs Nifty],"&gt;=5")/Table3[[#This Row],[Count]]</f>
        <v>0.25</v>
      </c>
      <c r="E65" s="1">
        <f>COUNTIFS(Table2[Sub-Sector],Table3[[#This Row],[Sub-Sector]],Table2[1M Return vs Nifty],"&gt;=5")/Table3[[#This Row],[Count]]</f>
        <v>0.25</v>
      </c>
      <c r="F65" s="1">
        <f>COUNTIFS(Table2[Sub-Sector],Table3[[#This Row],[Sub-Sector]],Table2[6M Return vs Nifty],"&gt;=10")/Table3[[#This Row],[Count]]</f>
        <v>0.41666666666666669</v>
      </c>
      <c r="G65" s="1">
        <f>COUNTIFS(Table2[Sub-Sector],Table3[[#This Row],[Sub-Sector]],Table2[1Y Return vs Nifty],"&gt;=10")/Table3[[#This Row],[Count]]</f>
        <v>0.33333333333333331</v>
      </c>
      <c r="H65" s="1">
        <f>COUNTIFS(Table2[Sub-Sector],Table3[[#This Row],[Sub-Sector]],Table2[RSI Exponential â€“ 14D],"&gt;=50")/Table3[[#This Row],[Count]]</f>
        <v>0.41666666666666669</v>
      </c>
      <c r="I65" s="1">
        <f>COUNTIFS(Table2[Sub-Sector],Table3[[#This Row],[Sub-Sector]],Table2[Relative Volume],"&gt;=1")/Table3[[#This Row],[Count]]</f>
        <v>0.25</v>
      </c>
      <c r="J65" s="1">
        <f>COUNTIFS(Table2[Sub-Sector],Table3[[#This Row],[Sub-Sector]],Table2[% Away From Day Low],"&gt;=0.05")/Table3[[#This Row],[Count]]</f>
        <v>0</v>
      </c>
      <c r="K65" s="1">
        <f>COUNTIFS(Table2[Sub-Sector],Table3[[#This Row],[Sub-Sector]],Table2[% Away From Day High],"&lt;=0.05")/Table3[[#This Row],[Count]]</f>
        <v>0.83333333333333337</v>
      </c>
      <c r="L65" s="1">
        <f>COUNTIFS(Table2[Sub-Sector],Table3[[#This Row],[Sub-Sector]],Table2[% Away From Current Week Low],"&gt;=0.05")/Table3[[#This Row],[Count]]</f>
        <v>0</v>
      </c>
      <c r="M65" s="1">
        <f>COUNTIFS(Table2[Sub-Sector],Table3[[#This Row],[Sub-Sector]],Table2[% Away From Current Week High],"&lt;=0.05")/Table3[[#This Row],[Count]]</f>
        <v>0.83333333333333337</v>
      </c>
      <c r="N65" s="1">
        <f>COUNTIFS(Table2[Sub-Sector],Table3[[#This Row],[Sub-Sector]],Table2[% Away From Current Month Low],"&gt;=0.05")/Table3[[#This Row],[Count]]</f>
        <v>0.25</v>
      </c>
      <c r="O65" s="1">
        <f>COUNTIFS(Table2[Sub-Sector],Table3[[#This Row],[Sub-Sector]],Table2[% Away From Current Month High],"&lt;=0.05")/Table3[[#This Row],[Count]]</f>
        <v>0.58333333333333337</v>
      </c>
      <c r="P65" s="1">
        <f>COUNTIFS(Table2[Sub-Sector],Table3[[#This Row],[Sub-Sector]],Table2[% Away From 52W High],"&lt;=10")/Table3[[#This Row],[Count]]</f>
        <v>0.16666666666666666</v>
      </c>
      <c r="Q65" s="1">
        <f>COUNTIFS(Table2[Sub-Sector],Table3[[#This Row],[Sub-Sector]],Table2[% Away From 52W Low],"&gt;=10")/Table3[[#This Row],[Count]]</f>
        <v>0.83333333333333337</v>
      </c>
      <c r="R65" s="1">
        <f>COUNTIFS(Table2[Sub-Sector],Table3[[#This Row],[Sub-Sector]],Table2[% Price above 20 EMA],"&gt;=0")/Table3[[#This Row],[Count]]</f>
        <v>0.41666666666666669</v>
      </c>
      <c r="S65" s="1">
        <f>COUNTIFS(Table2[Sub-Sector],Table3[[#This Row],[Sub-Sector]],Table2[% Price above 50 EMA],"&gt;=0")/Table3[[#This Row],[Count]]</f>
        <v>0.41666666666666669</v>
      </c>
      <c r="T65" s="1">
        <f>COUNTIFS(Table2[Sub-Sector],Table3[[#This Row],[Sub-Sector]],Table2[% Price above 200 EMA],"&gt;=0")/Table3[[#This Row],[Count]]</f>
        <v>0.66666666666666663</v>
      </c>
      <c r="U65" s="1">
        <f>COUNTIFS(Table2[Sub-Sector],Table3[[#This Row],[Sub-Sector]],Table2[Rate of Change - Zone],"Positive")/Table3[[#This Row],[Count]]</f>
        <v>0.41666666666666669</v>
      </c>
      <c r="V65" s="1">
        <f>COUNTIFS(Table2[Sub-Sector],Table3[[#This Row],[Sub-Sector]],Table2[Sharpe Ratio],"&gt;=0.10")/Table3[[#This Row],[Count]]</f>
        <v>0.33333333333333331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324</v>
      </c>
      <c r="X65">
        <f>_xlfn.RANK.AVG(Table3[[#This Row],[Score]],Table3[Score],1)</f>
        <v>31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247.5</v>
      </c>
      <c r="Z65">
        <f>_xlfn.RANK.AVG(Table3[[#This Row],[Score 2 ]],Table3[[Score 2 ]],1)</f>
        <v>64</v>
      </c>
    </row>
    <row r="66" spans="1:26" x14ac:dyDescent="0.3">
      <c r="A66" t="s">
        <v>313</v>
      </c>
      <c r="B66">
        <f>COUNTIFS(Table2[Sub-Sector],Table3[[#This Row],[Sub-Sector]])</f>
        <v>3</v>
      </c>
      <c r="C66" s="1">
        <f>COUNTIFS(Table2[Sub-Sector],Table3[[#This Row],[Sub-Sector]],Table2[Uptrend],"Uptrend")/Table3[[#This Row],[Count]]</f>
        <v>0</v>
      </c>
      <c r="D66" s="1">
        <f>COUNTIFS(Table2[Sub-Sector],Table3[[#This Row],[Sub-Sector]],Table2[1W Return vs Nifty],"&gt;=5")/Table3[[#This Row],[Count]]</f>
        <v>0</v>
      </c>
      <c r="E66" s="1">
        <f>COUNTIFS(Table2[Sub-Sector],Table3[[#This Row],[Sub-Sector]],Table2[1M Return vs Nifty],"&gt;=5")/Table3[[#This Row],[Count]]</f>
        <v>0</v>
      </c>
      <c r="F66" s="1">
        <f>COUNTIFS(Table2[Sub-Sector],Table3[[#This Row],[Sub-Sector]],Table2[6M Return vs Nifty],"&gt;=10")/Table3[[#This Row],[Count]]</f>
        <v>0.66666666666666663</v>
      </c>
      <c r="G66" s="1">
        <f>COUNTIFS(Table2[Sub-Sector],Table3[[#This Row],[Sub-Sector]],Table2[1Y Return vs Nifty],"&gt;=10")/Table3[[#This Row],[Count]]</f>
        <v>1</v>
      </c>
      <c r="H66" s="1">
        <f>COUNTIFS(Table2[Sub-Sector],Table3[[#This Row],[Sub-Sector]],Table2[RSI Exponential â€“ 14D],"&gt;=50")/Table3[[#This Row],[Count]]</f>
        <v>0</v>
      </c>
      <c r="I66" s="1">
        <f>COUNTIFS(Table2[Sub-Sector],Table3[[#This Row],[Sub-Sector]],Table2[Relative Volume],"&gt;=1")/Table3[[#This Row],[Count]]</f>
        <v>0</v>
      </c>
      <c r="J66" s="1">
        <f>COUNTIFS(Table2[Sub-Sector],Table3[[#This Row],[Sub-Sector]],Table2[% Away From Day Low],"&gt;=0.05")/Table3[[#This Row],[Count]]</f>
        <v>0</v>
      </c>
      <c r="K66" s="1">
        <f>COUNTIFS(Table2[Sub-Sector],Table3[[#This Row],[Sub-Sector]],Table2[% Away From Day High],"&lt;=0.05")/Table3[[#This Row],[Count]]</f>
        <v>1</v>
      </c>
      <c r="L66" s="1">
        <f>COUNTIFS(Table2[Sub-Sector],Table3[[#This Row],[Sub-Sector]],Table2[% Away From Current Week Low],"&gt;=0.05")/Table3[[#This Row],[Count]]</f>
        <v>0</v>
      </c>
      <c r="M66" s="1">
        <f>COUNTIFS(Table2[Sub-Sector],Table3[[#This Row],[Sub-Sector]],Table2[% Away From Current Week High],"&lt;=0.05")/Table3[[#This Row],[Count]]</f>
        <v>1</v>
      </c>
      <c r="N66" s="1">
        <f>COUNTIFS(Table2[Sub-Sector],Table3[[#This Row],[Sub-Sector]],Table2[% Away From Current Month Low],"&gt;=0.05")/Table3[[#This Row],[Count]]</f>
        <v>0</v>
      </c>
      <c r="O66" s="1">
        <f>COUNTIFS(Table2[Sub-Sector],Table3[[#This Row],[Sub-Sector]],Table2[% Away From Current Month High],"&lt;=0.05")/Table3[[#This Row],[Count]]</f>
        <v>0</v>
      </c>
      <c r="P66" s="1">
        <f>COUNTIFS(Table2[Sub-Sector],Table3[[#This Row],[Sub-Sector]],Table2[% Away From 52W High],"&lt;=10")/Table3[[#This Row],[Count]]</f>
        <v>0</v>
      </c>
      <c r="Q66" s="1">
        <f>COUNTIFS(Table2[Sub-Sector],Table3[[#This Row],[Sub-Sector]],Table2[% Away From 52W Low],"&gt;=10")/Table3[[#This Row],[Count]]</f>
        <v>1</v>
      </c>
      <c r="R66" s="1">
        <f>COUNTIFS(Table2[Sub-Sector],Table3[[#This Row],[Sub-Sector]],Table2[% Price above 20 EMA],"&gt;=0")/Table3[[#This Row],[Count]]</f>
        <v>0</v>
      </c>
      <c r="S66" s="1">
        <f>COUNTIFS(Table2[Sub-Sector],Table3[[#This Row],[Sub-Sector]],Table2[% Price above 50 EMA],"&gt;=0")/Table3[[#This Row],[Count]]</f>
        <v>0</v>
      </c>
      <c r="T66" s="1">
        <f>COUNTIFS(Table2[Sub-Sector],Table3[[#This Row],[Sub-Sector]],Table2[% Price above 200 EMA],"&gt;=0")/Table3[[#This Row],[Count]]</f>
        <v>0.33333333333333331</v>
      </c>
      <c r="U66" s="1">
        <f>COUNTIFS(Table2[Sub-Sector],Table3[[#This Row],[Sub-Sector]],Table2[Rate of Change - Zone],"Positive")/Table3[[#This Row],[Count]]</f>
        <v>0</v>
      </c>
      <c r="V66" s="1">
        <f>COUNTIFS(Table2[Sub-Sector],Table3[[#This Row],[Sub-Sector]],Table2[Sharpe Ratio],"&gt;=0.10")/Table3[[#This Row],[Count]]</f>
        <v>1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518</v>
      </c>
      <c r="X66">
        <f>_xlfn.RANK.AVG(Table3[[#This Row],[Score]],Table3[Score],1)</f>
        <v>82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</v>
      </c>
      <c r="Z66">
        <f>_xlfn.RANK.AVG(Table3[[#This Row],[Score 2 ]],Table3[[Score 2 ]],1)</f>
        <v>65</v>
      </c>
    </row>
    <row r="67" spans="1:26" x14ac:dyDescent="0.3">
      <c r="A67" t="s">
        <v>194</v>
      </c>
      <c r="B67">
        <f>COUNTIFS(Table2[Sub-Sector],Table3[[#This Row],[Sub-Sector]])</f>
        <v>2</v>
      </c>
      <c r="C67" s="1">
        <f>COUNTIFS(Table2[Sub-Sector],Table3[[#This Row],[Sub-Sector]],Table2[Uptrend],"Uptrend")/Table3[[#This Row],[Count]]</f>
        <v>0.5</v>
      </c>
      <c r="D67" s="1">
        <f>COUNTIFS(Table2[Sub-Sector],Table3[[#This Row],[Sub-Sector]],Table2[1W Return vs Nifty],"&gt;=5")/Table3[[#This Row],[Count]]</f>
        <v>0.5</v>
      </c>
      <c r="E67" s="1">
        <f>COUNTIFS(Table2[Sub-Sector],Table3[[#This Row],[Sub-Sector]],Table2[1M Return vs Nifty],"&gt;=5")/Table3[[#This Row],[Count]]</f>
        <v>0</v>
      </c>
      <c r="F67" s="1">
        <f>COUNTIFS(Table2[Sub-Sector],Table3[[#This Row],[Sub-Sector]],Table2[6M Return vs Nifty],"&gt;=10")/Table3[[#This Row],[Count]]</f>
        <v>0</v>
      </c>
      <c r="G67" s="1">
        <f>COUNTIFS(Table2[Sub-Sector],Table3[[#This Row],[Sub-Sector]],Table2[1Y Return vs Nifty],"&gt;=10")/Table3[[#This Row],[Count]]</f>
        <v>0</v>
      </c>
      <c r="H67" s="1">
        <f>COUNTIFS(Table2[Sub-Sector],Table3[[#This Row],[Sub-Sector]],Table2[RSI Exponential â€“ 14D],"&gt;=50")/Table3[[#This Row],[Count]]</f>
        <v>0.5</v>
      </c>
      <c r="I67" s="1">
        <f>COUNTIFS(Table2[Sub-Sector],Table3[[#This Row],[Sub-Sector]],Table2[Relative Volume],"&gt;=1")/Table3[[#This Row],[Count]]</f>
        <v>0.5</v>
      </c>
      <c r="J67" s="1">
        <f>COUNTIFS(Table2[Sub-Sector],Table3[[#This Row],[Sub-Sector]],Table2[% Away From Day Low],"&gt;=0.05")/Table3[[#This Row],[Count]]</f>
        <v>0</v>
      </c>
      <c r="K67" s="1">
        <f>COUNTIFS(Table2[Sub-Sector],Table3[[#This Row],[Sub-Sector]],Table2[% Away From Day High],"&lt;=0.05")/Table3[[#This Row],[Count]]</f>
        <v>1</v>
      </c>
      <c r="L67" s="1">
        <f>COUNTIFS(Table2[Sub-Sector],Table3[[#This Row],[Sub-Sector]],Table2[% Away From Current Week Low],"&gt;=0.05")/Table3[[#This Row],[Count]]</f>
        <v>0</v>
      </c>
      <c r="M67" s="1">
        <f>COUNTIFS(Table2[Sub-Sector],Table3[[#This Row],[Sub-Sector]],Table2[% Away From Current Week High],"&lt;=0.05")/Table3[[#This Row],[Count]]</f>
        <v>1</v>
      </c>
      <c r="N67" s="1">
        <f>COUNTIFS(Table2[Sub-Sector],Table3[[#This Row],[Sub-Sector]],Table2[% Away From Current Month Low],"&gt;=0.05")/Table3[[#This Row],[Count]]</f>
        <v>0.5</v>
      </c>
      <c r="O67" s="1">
        <f>COUNTIFS(Table2[Sub-Sector],Table3[[#This Row],[Sub-Sector]],Table2[% Away From Current Month High],"&lt;=0.05")/Table3[[#This Row],[Count]]</f>
        <v>1</v>
      </c>
      <c r="P67" s="1">
        <f>COUNTIFS(Table2[Sub-Sector],Table3[[#This Row],[Sub-Sector]],Table2[% Away From 52W High],"&lt;=10")/Table3[[#This Row],[Count]]</f>
        <v>0.5</v>
      </c>
      <c r="Q67" s="1">
        <f>COUNTIFS(Table2[Sub-Sector],Table3[[#This Row],[Sub-Sector]],Table2[% Away From 52W Low],"&gt;=10")/Table3[[#This Row],[Count]]</f>
        <v>1</v>
      </c>
      <c r="R67" s="1">
        <f>COUNTIFS(Table2[Sub-Sector],Table3[[#This Row],[Sub-Sector]],Table2[% Price above 20 EMA],"&gt;=0")/Table3[[#This Row],[Count]]</f>
        <v>0.5</v>
      </c>
      <c r="S67" s="1">
        <f>COUNTIFS(Table2[Sub-Sector],Table3[[#This Row],[Sub-Sector]],Table2[% Price above 50 EMA],"&gt;=0")/Table3[[#This Row],[Count]]</f>
        <v>0</v>
      </c>
      <c r="T67" s="1">
        <f>COUNTIFS(Table2[Sub-Sector],Table3[[#This Row],[Sub-Sector]],Table2[% Price above 200 EMA],"&gt;=0")/Table3[[#This Row],[Count]]</f>
        <v>1</v>
      </c>
      <c r="U67" s="1">
        <f>COUNTIFS(Table2[Sub-Sector],Table3[[#This Row],[Sub-Sector]],Table2[Rate of Change - Zone],"Positive")/Table3[[#This Row],[Count]]</f>
        <v>1</v>
      </c>
      <c r="V67" s="1">
        <f>COUNTIFS(Table2[Sub-Sector],Table3[[#This Row],[Sub-Sector]],Table2[Sharpe Ratio],"&gt;=0.10")/Table3[[#This Row],[Count]]</f>
        <v>0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374.5</v>
      </c>
      <c r="X67">
        <f>_xlfn.RANK.AVG(Table3[[#This Row],[Score]],Table3[Score],1)</f>
        <v>45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252</v>
      </c>
      <c r="Z67">
        <f>_xlfn.RANK.AVG(Table3[[#This Row],[Score 2 ]],Table3[[Score 2 ]],1)</f>
        <v>66</v>
      </c>
    </row>
    <row r="68" spans="1:26" x14ac:dyDescent="0.3">
      <c r="A68" t="s">
        <v>1007</v>
      </c>
      <c r="B68">
        <f>COUNTIFS(Table2[Sub-Sector],Table3[[#This Row],[Sub-Sector]])</f>
        <v>2</v>
      </c>
      <c r="C68" s="1">
        <f>COUNTIFS(Table2[Sub-Sector],Table3[[#This Row],[Sub-Sector]],Table2[Uptrend],"Uptrend")/Table3[[#This Row],[Count]]</f>
        <v>0</v>
      </c>
      <c r="D68" s="1">
        <f>COUNTIFS(Table2[Sub-Sector],Table3[[#This Row],[Sub-Sector]],Table2[1W Return vs Nifty],"&gt;=5")/Table3[[#This Row],[Count]]</f>
        <v>0</v>
      </c>
      <c r="E68" s="1">
        <f>COUNTIFS(Table2[Sub-Sector],Table3[[#This Row],[Sub-Sector]],Table2[1M Return vs Nifty],"&gt;=5")/Table3[[#This Row],[Count]]</f>
        <v>0</v>
      </c>
      <c r="F68" s="1">
        <f>COUNTIFS(Table2[Sub-Sector],Table3[[#This Row],[Sub-Sector]],Table2[6M Return vs Nifty],"&gt;=10")/Table3[[#This Row],[Count]]</f>
        <v>0.5</v>
      </c>
      <c r="G68" s="1">
        <f>COUNTIFS(Table2[Sub-Sector],Table3[[#This Row],[Sub-Sector]],Table2[1Y Return vs Nifty],"&gt;=10")/Table3[[#This Row],[Count]]</f>
        <v>0.5</v>
      </c>
      <c r="H68" s="1">
        <f>COUNTIFS(Table2[Sub-Sector],Table3[[#This Row],[Sub-Sector]],Table2[RSI Exponential â€“ 14D],"&gt;=50")/Table3[[#This Row],[Count]]</f>
        <v>0</v>
      </c>
      <c r="I68" s="1">
        <f>COUNTIFS(Table2[Sub-Sector],Table3[[#This Row],[Sub-Sector]],Table2[Relative Volume],"&gt;=1")/Table3[[#This Row],[Count]]</f>
        <v>0</v>
      </c>
      <c r="J68" s="1">
        <f>COUNTIFS(Table2[Sub-Sector],Table3[[#This Row],[Sub-Sector]],Table2[% Away From Day Low],"&gt;=0.05")/Table3[[#This Row],[Count]]</f>
        <v>0</v>
      </c>
      <c r="K68" s="1">
        <f>COUNTIFS(Table2[Sub-Sector],Table3[[#This Row],[Sub-Sector]],Table2[% Away From Day High],"&lt;=0.05")/Table3[[#This Row],[Count]]</f>
        <v>1</v>
      </c>
      <c r="L68" s="1">
        <f>COUNTIFS(Table2[Sub-Sector],Table3[[#This Row],[Sub-Sector]],Table2[% Away From Current Week Low],"&gt;=0.05")/Table3[[#This Row],[Count]]</f>
        <v>0</v>
      </c>
      <c r="M68" s="1">
        <f>COUNTIFS(Table2[Sub-Sector],Table3[[#This Row],[Sub-Sector]],Table2[% Away From Current Week High],"&lt;=0.05")/Table3[[#This Row],[Count]]</f>
        <v>1</v>
      </c>
      <c r="N68" s="1">
        <f>COUNTIFS(Table2[Sub-Sector],Table3[[#This Row],[Sub-Sector]],Table2[% Away From Current Month Low],"&gt;=0.05")/Table3[[#This Row],[Count]]</f>
        <v>0</v>
      </c>
      <c r="O68" s="1">
        <f>COUNTIFS(Table2[Sub-Sector],Table3[[#This Row],[Sub-Sector]],Table2[% Away From Current Month High],"&lt;=0.05")/Table3[[#This Row],[Count]]</f>
        <v>1</v>
      </c>
      <c r="P68" s="1">
        <f>COUNTIFS(Table2[Sub-Sector],Table3[[#This Row],[Sub-Sector]],Table2[% Away From 52W High],"&lt;=10")/Table3[[#This Row],[Count]]</f>
        <v>0</v>
      </c>
      <c r="Q68" s="1">
        <f>COUNTIFS(Table2[Sub-Sector],Table3[[#This Row],[Sub-Sector]],Table2[% Away From 52W Low],"&gt;=10")/Table3[[#This Row],[Count]]</f>
        <v>0.5</v>
      </c>
      <c r="R68" s="1">
        <f>COUNTIFS(Table2[Sub-Sector],Table3[[#This Row],[Sub-Sector]],Table2[% Price above 20 EMA],"&gt;=0")/Table3[[#This Row],[Count]]</f>
        <v>0</v>
      </c>
      <c r="S68" s="1">
        <f>COUNTIFS(Table2[Sub-Sector],Table3[[#This Row],[Sub-Sector]],Table2[% Price above 50 EMA],"&gt;=0")/Table3[[#This Row],[Count]]</f>
        <v>0</v>
      </c>
      <c r="T68" s="1">
        <f>COUNTIFS(Table2[Sub-Sector],Table3[[#This Row],[Sub-Sector]],Table2[% Price above 200 EMA],"&gt;=0")/Table3[[#This Row],[Count]]</f>
        <v>0.5</v>
      </c>
      <c r="U68" s="1">
        <f>COUNTIFS(Table2[Sub-Sector],Table3[[#This Row],[Sub-Sector]],Table2[Rate of Change - Zone],"Positive")/Table3[[#This Row],[Count]]</f>
        <v>0.5</v>
      </c>
      <c r="V68" s="1">
        <f>COUNTIFS(Table2[Sub-Sector],Table3[[#This Row],[Sub-Sector]],Table2[Sharpe Ratio],"&gt;=0.10")/Table3[[#This Row],[Count]]</f>
        <v>0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524.5</v>
      </c>
      <c r="X68">
        <f>_xlfn.RANK.AVG(Table3[[#This Row],[Score]],Table3[Score],1)</f>
        <v>86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254.5</v>
      </c>
      <c r="Z68">
        <f>_xlfn.RANK.AVG(Table3[[#This Row],[Score 2 ]],Table3[[Score 2 ]],1)</f>
        <v>67</v>
      </c>
    </row>
    <row r="69" spans="1:26" x14ac:dyDescent="0.3">
      <c r="A69" t="s">
        <v>24</v>
      </c>
      <c r="B69">
        <f>COUNTIFS(Table2[Sub-Sector],Table3[[#This Row],[Sub-Sector]])</f>
        <v>20</v>
      </c>
      <c r="C69" s="1">
        <f>COUNTIFS(Table2[Sub-Sector],Table3[[#This Row],[Sub-Sector]],Table2[Uptrend],"Uptrend")/Table3[[#This Row],[Count]]</f>
        <v>0.25</v>
      </c>
      <c r="D69" s="1">
        <f>COUNTIFS(Table2[Sub-Sector],Table3[[#This Row],[Sub-Sector]],Table2[1W Return vs Nifty],"&gt;=5")/Table3[[#This Row],[Count]]</f>
        <v>0</v>
      </c>
      <c r="E69" s="1">
        <f>COUNTIFS(Table2[Sub-Sector],Table3[[#This Row],[Sub-Sector]],Table2[1M Return vs Nifty],"&gt;=5")/Table3[[#This Row],[Count]]</f>
        <v>0.3</v>
      </c>
      <c r="F69" s="1">
        <f>COUNTIFS(Table2[Sub-Sector],Table3[[#This Row],[Sub-Sector]],Table2[6M Return vs Nifty],"&gt;=10")/Table3[[#This Row],[Count]]</f>
        <v>0.15</v>
      </c>
      <c r="G69" s="1">
        <f>COUNTIFS(Table2[Sub-Sector],Table3[[#This Row],[Sub-Sector]],Table2[1Y Return vs Nifty],"&gt;=10")/Table3[[#This Row],[Count]]</f>
        <v>0.15</v>
      </c>
      <c r="H69" s="1">
        <f>COUNTIFS(Table2[Sub-Sector],Table3[[#This Row],[Sub-Sector]],Table2[RSI Exponential â€“ 14D],"&gt;=50")/Table3[[#This Row],[Count]]</f>
        <v>0.4</v>
      </c>
      <c r="I69" s="1">
        <f>COUNTIFS(Table2[Sub-Sector],Table3[[#This Row],[Sub-Sector]],Table2[Relative Volume],"&gt;=1")/Table3[[#This Row],[Count]]</f>
        <v>0.4</v>
      </c>
      <c r="J69" s="1">
        <f>COUNTIFS(Table2[Sub-Sector],Table3[[#This Row],[Sub-Sector]],Table2[% Away From Day Low],"&gt;=0.05")/Table3[[#This Row],[Count]]</f>
        <v>0</v>
      </c>
      <c r="K69" s="1">
        <f>COUNTIFS(Table2[Sub-Sector],Table3[[#This Row],[Sub-Sector]],Table2[% Away From Day High],"&lt;=0.05")/Table3[[#This Row],[Count]]</f>
        <v>1</v>
      </c>
      <c r="L69" s="1">
        <f>COUNTIFS(Table2[Sub-Sector],Table3[[#This Row],[Sub-Sector]],Table2[% Away From Current Week Low],"&gt;=0.05")/Table3[[#This Row],[Count]]</f>
        <v>0</v>
      </c>
      <c r="M69" s="1">
        <f>COUNTIFS(Table2[Sub-Sector],Table3[[#This Row],[Sub-Sector]],Table2[% Away From Current Week High],"&lt;=0.05")/Table3[[#This Row],[Count]]</f>
        <v>1</v>
      </c>
      <c r="N69" s="1">
        <f>COUNTIFS(Table2[Sub-Sector],Table3[[#This Row],[Sub-Sector]],Table2[% Away From Current Month Low],"&gt;=0.05")/Table3[[#This Row],[Count]]</f>
        <v>0</v>
      </c>
      <c r="O69" s="1">
        <f>COUNTIFS(Table2[Sub-Sector],Table3[[#This Row],[Sub-Sector]],Table2[% Away From Current Month High],"&lt;=0.05")/Table3[[#This Row],[Count]]</f>
        <v>0.65</v>
      </c>
      <c r="P69" s="1">
        <f>COUNTIFS(Table2[Sub-Sector],Table3[[#This Row],[Sub-Sector]],Table2[% Away From 52W High],"&lt;=10")/Table3[[#This Row],[Count]]</f>
        <v>0.25</v>
      </c>
      <c r="Q69" s="1">
        <f>COUNTIFS(Table2[Sub-Sector],Table3[[#This Row],[Sub-Sector]],Table2[% Away From 52W Low],"&gt;=10")/Table3[[#This Row],[Count]]</f>
        <v>0.55000000000000004</v>
      </c>
      <c r="R69" s="1">
        <f>COUNTIFS(Table2[Sub-Sector],Table3[[#This Row],[Sub-Sector]],Table2[% Price above 20 EMA],"&gt;=0")/Table3[[#This Row],[Count]]</f>
        <v>0.4</v>
      </c>
      <c r="S69" s="1">
        <f>COUNTIFS(Table2[Sub-Sector],Table3[[#This Row],[Sub-Sector]],Table2[% Price above 50 EMA],"&gt;=0")/Table3[[#This Row],[Count]]</f>
        <v>0.3</v>
      </c>
      <c r="T69" s="1">
        <f>COUNTIFS(Table2[Sub-Sector],Table3[[#This Row],[Sub-Sector]],Table2[% Price above 200 EMA],"&gt;=0")/Table3[[#This Row],[Count]]</f>
        <v>0.3</v>
      </c>
      <c r="U69" s="1">
        <f>COUNTIFS(Table2[Sub-Sector],Table3[[#This Row],[Sub-Sector]],Table2[Rate of Change - Zone],"Positive")/Table3[[#This Row],[Count]]</f>
        <v>0.55000000000000004</v>
      </c>
      <c r="V69" s="1">
        <f>COUNTIFS(Table2[Sub-Sector],Table3[[#This Row],[Sub-Sector]],Table2[Sharpe Ratio],"&gt;=0.10")/Table3[[#This Row],[Count]]</f>
        <v>0.25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425.5</v>
      </c>
      <c r="X69">
        <f>_xlfn.RANK.AVG(Table3[[#This Row],[Score]],Table3[Score],1)</f>
        <v>59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</v>
      </c>
      <c r="Z69">
        <f>_xlfn.RANK.AVG(Table3[[#This Row],[Score 2 ]],Table3[[Score 2 ]],1)</f>
        <v>68</v>
      </c>
    </row>
    <row r="70" spans="1:26" x14ac:dyDescent="0.3">
      <c r="A70" t="s">
        <v>78</v>
      </c>
      <c r="B70">
        <f>COUNTIFS(Table2[Sub-Sector],Table3[[#This Row],[Sub-Sector]])</f>
        <v>3</v>
      </c>
      <c r="C70" s="1">
        <f>COUNTIFS(Table2[Sub-Sector],Table3[[#This Row],[Sub-Sector]],Table2[Uptrend],"Uptrend")/Table3[[#This Row],[Count]]</f>
        <v>0.33333333333333331</v>
      </c>
      <c r="D70" s="1">
        <f>COUNTIFS(Table2[Sub-Sector],Table3[[#This Row],[Sub-Sector]],Table2[1W Return vs Nifty],"&gt;=5")/Table3[[#This Row],[Count]]</f>
        <v>0</v>
      </c>
      <c r="E70" s="1">
        <f>COUNTIFS(Table2[Sub-Sector],Table3[[#This Row],[Sub-Sector]],Table2[1M Return vs Nifty],"&gt;=5")/Table3[[#This Row],[Count]]</f>
        <v>0</v>
      </c>
      <c r="F70" s="1">
        <f>COUNTIFS(Table2[Sub-Sector],Table3[[#This Row],[Sub-Sector]],Table2[6M Return vs Nifty],"&gt;=10")/Table3[[#This Row],[Count]]</f>
        <v>0.33333333333333331</v>
      </c>
      <c r="G70" s="1">
        <f>COUNTIFS(Table2[Sub-Sector],Table3[[#This Row],[Sub-Sector]],Table2[1Y Return vs Nifty],"&gt;=10")/Table3[[#This Row],[Count]]</f>
        <v>1</v>
      </c>
      <c r="H70" s="1">
        <f>COUNTIFS(Table2[Sub-Sector],Table3[[#This Row],[Sub-Sector]],Table2[RSI Exponential â€“ 14D],"&gt;=50")/Table3[[#This Row],[Count]]</f>
        <v>0.33333333333333331</v>
      </c>
      <c r="I70" s="1">
        <f>COUNTIFS(Table2[Sub-Sector],Table3[[#This Row],[Sub-Sector]],Table2[Relative Volume],"&gt;=1")/Table3[[#This Row],[Count]]</f>
        <v>0</v>
      </c>
      <c r="J70" s="1">
        <f>COUNTIFS(Table2[Sub-Sector],Table3[[#This Row],[Sub-Sector]],Table2[% Away From Day Low],"&gt;=0.05")/Table3[[#This Row],[Count]]</f>
        <v>0.33333333333333331</v>
      </c>
      <c r="K70" s="1">
        <f>COUNTIFS(Table2[Sub-Sector],Table3[[#This Row],[Sub-Sector]],Table2[% Away From Day High],"&lt;=0.05")/Table3[[#This Row],[Count]]</f>
        <v>1</v>
      </c>
      <c r="L70" s="1">
        <f>COUNTIFS(Table2[Sub-Sector],Table3[[#This Row],[Sub-Sector]],Table2[% Away From Current Week Low],"&gt;=0.05")/Table3[[#This Row],[Count]]</f>
        <v>0.33333333333333331</v>
      </c>
      <c r="M70" s="1">
        <f>COUNTIFS(Table2[Sub-Sector],Table3[[#This Row],[Sub-Sector]],Table2[% Away From Current Week High],"&lt;=0.05")/Table3[[#This Row],[Count]]</f>
        <v>1</v>
      </c>
      <c r="N70" s="1">
        <f>COUNTIFS(Table2[Sub-Sector],Table3[[#This Row],[Sub-Sector]],Table2[% Away From Current Month Low],"&gt;=0.05")/Table3[[#This Row],[Count]]</f>
        <v>0.33333333333333331</v>
      </c>
      <c r="O70" s="1">
        <f>COUNTIFS(Table2[Sub-Sector],Table3[[#This Row],[Sub-Sector]],Table2[% Away From Current Month High],"&lt;=0.05")/Table3[[#This Row],[Count]]</f>
        <v>0.33333333333333331</v>
      </c>
      <c r="P70" s="1">
        <f>COUNTIFS(Table2[Sub-Sector],Table3[[#This Row],[Sub-Sector]],Table2[% Away From 52W High],"&lt;=10")/Table3[[#This Row],[Count]]</f>
        <v>0</v>
      </c>
      <c r="Q70" s="1">
        <f>COUNTIFS(Table2[Sub-Sector],Table3[[#This Row],[Sub-Sector]],Table2[% Away From 52W Low],"&gt;=10")/Table3[[#This Row],[Count]]</f>
        <v>1</v>
      </c>
      <c r="R70" s="1">
        <f>COUNTIFS(Table2[Sub-Sector],Table3[[#This Row],[Sub-Sector]],Table2[% Price above 20 EMA],"&gt;=0")/Table3[[#This Row],[Count]]</f>
        <v>0.33333333333333331</v>
      </c>
      <c r="S70" s="1">
        <f>COUNTIFS(Table2[Sub-Sector],Table3[[#This Row],[Sub-Sector]],Table2[% Price above 50 EMA],"&gt;=0")/Table3[[#This Row],[Count]]</f>
        <v>0.33333333333333331</v>
      </c>
      <c r="T70" s="1">
        <f>COUNTIFS(Table2[Sub-Sector],Table3[[#This Row],[Sub-Sector]],Table2[% Price above 200 EMA],"&gt;=0")/Table3[[#This Row],[Count]]</f>
        <v>1</v>
      </c>
      <c r="U70" s="1">
        <f>COUNTIFS(Table2[Sub-Sector],Table3[[#This Row],[Sub-Sector]],Table2[Rate of Change - Zone],"Positive")/Table3[[#This Row],[Count]]</f>
        <v>0.33333333333333331</v>
      </c>
      <c r="V70" s="1">
        <f>COUNTIFS(Table2[Sub-Sector],Table3[[#This Row],[Sub-Sector]],Table2[Sharpe Ratio],"&gt;=0.10")/Table3[[#This Row],[Count]]</f>
        <v>0.66666666666666663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471.5</v>
      </c>
      <c r="X70">
        <f>_xlfn.RANK.AVG(Table3[[#This Row],[Score]],Table3[Score],1)</f>
        <v>67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257.5</v>
      </c>
      <c r="Z70">
        <f>_xlfn.RANK.AVG(Table3[[#This Row],[Score 2 ]],Table3[[Score 2 ]],1)</f>
        <v>69</v>
      </c>
    </row>
    <row r="71" spans="1:26" x14ac:dyDescent="0.3">
      <c r="A71" t="s">
        <v>576</v>
      </c>
      <c r="B71">
        <f>COUNTIFS(Table2[Sub-Sector],Table3[[#This Row],[Sub-Sector]])</f>
        <v>14</v>
      </c>
      <c r="C71" s="1">
        <f>COUNTIFS(Table2[Sub-Sector],Table3[[#This Row],[Sub-Sector]],Table2[Uptrend],"Uptrend")/Table3[[#This Row],[Count]]</f>
        <v>0.35714285714285715</v>
      </c>
      <c r="D71" s="1">
        <f>COUNTIFS(Table2[Sub-Sector],Table3[[#This Row],[Sub-Sector]],Table2[1W Return vs Nifty],"&gt;=5")/Table3[[#This Row],[Count]]</f>
        <v>7.1428571428571425E-2</v>
      </c>
      <c r="E71" s="1">
        <f>COUNTIFS(Table2[Sub-Sector],Table3[[#This Row],[Sub-Sector]],Table2[1M Return vs Nifty],"&gt;=5")/Table3[[#This Row],[Count]]</f>
        <v>0.21428571428571427</v>
      </c>
      <c r="F71" s="1">
        <f>COUNTIFS(Table2[Sub-Sector],Table3[[#This Row],[Sub-Sector]],Table2[6M Return vs Nifty],"&gt;=10")/Table3[[#This Row],[Count]]</f>
        <v>0.2857142857142857</v>
      </c>
      <c r="G71" s="1">
        <f>COUNTIFS(Table2[Sub-Sector],Table3[[#This Row],[Sub-Sector]],Table2[1Y Return vs Nifty],"&gt;=10")/Table3[[#This Row],[Count]]</f>
        <v>0.21428571428571427</v>
      </c>
      <c r="H71" s="1">
        <f>COUNTIFS(Table2[Sub-Sector],Table3[[#This Row],[Sub-Sector]],Table2[RSI Exponential â€“ 14D],"&gt;=50")/Table3[[#This Row],[Count]]</f>
        <v>0.35714285714285715</v>
      </c>
      <c r="I71" s="1">
        <f>COUNTIFS(Table2[Sub-Sector],Table3[[#This Row],[Sub-Sector]],Table2[Relative Volume],"&gt;=1")/Table3[[#This Row],[Count]]</f>
        <v>0.14285714285714285</v>
      </c>
      <c r="J71" s="1">
        <f>COUNTIFS(Table2[Sub-Sector],Table3[[#This Row],[Sub-Sector]],Table2[% Away From Day Low],"&gt;=0.05")/Table3[[#This Row],[Count]]</f>
        <v>0</v>
      </c>
      <c r="K71" s="1">
        <f>COUNTIFS(Table2[Sub-Sector],Table3[[#This Row],[Sub-Sector]],Table2[% Away From Day High],"&lt;=0.05")/Table3[[#This Row],[Count]]</f>
        <v>0.9285714285714286</v>
      </c>
      <c r="L71" s="1">
        <f>COUNTIFS(Table2[Sub-Sector],Table3[[#This Row],[Sub-Sector]],Table2[% Away From Current Week Low],"&gt;=0.05")/Table3[[#This Row],[Count]]</f>
        <v>0</v>
      </c>
      <c r="M71" s="1">
        <f>COUNTIFS(Table2[Sub-Sector],Table3[[#This Row],[Sub-Sector]],Table2[% Away From Current Week High],"&lt;=0.05")/Table3[[#This Row],[Count]]</f>
        <v>0.9285714285714286</v>
      </c>
      <c r="N71" s="1">
        <f>COUNTIFS(Table2[Sub-Sector],Table3[[#This Row],[Sub-Sector]],Table2[% Away From Current Month Low],"&gt;=0.05")/Table3[[#This Row],[Count]]</f>
        <v>0.35714285714285715</v>
      </c>
      <c r="O71" s="1">
        <f>COUNTIFS(Table2[Sub-Sector],Table3[[#This Row],[Sub-Sector]],Table2[% Away From Current Month High],"&lt;=0.05")/Table3[[#This Row],[Count]]</f>
        <v>0.2857142857142857</v>
      </c>
      <c r="P71" s="1">
        <f>COUNTIFS(Table2[Sub-Sector],Table3[[#This Row],[Sub-Sector]],Table2[% Away From 52W High],"&lt;=10")/Table3[[#This Row],[Count]]</f>
        <v>0.14285714285714285</v>
      </c>
      <c r="Q71" s="1">
        <f>COUNTIFS(Table2[Sub-Sector],Table3[[#This Row],[Sub-Sector]],Table2[% Away From 52W Low],"&gt;=10")/Table3[[#This Row],[Count]]</f>
        <v>0.9285714285714286</v>
      </c>
      <c r="R71" s="1">
        <f>COUNTIFS(Table2[Sub-Sector],Table3[[#This Row],[Sub-Sector]],Table2[% Price above 20 EMA],"&gt;=0")/Table3[[#This Row],[Count]]</f>
        <v>0.35714285714285715</v>
      </c>
      <c r="S71" s="1">
        <f>COUNTIFS(Table2[Sub-Sector],Table3[[#This Row],[Sub-Sector]],Table2[% Price above 50 EMA],"&gt;=0")/Table3[[#This Row],[Count]]</f>
        <v>0.35714285714285715</v>
      </c>
      <c r="T71" s="1">
        <f>COUNTIFS(Table2[Sub-Sector],Table3[[#This Row],[Sub-Sector]],Table2[% Price above 200 EMA],"&gt;=0")/Table3[[#This Row],[Count]]</f>
        <v>0.42857142857142855</v>
      </c>
      <c r="U71" s="1">
        <f>COUNTIFS(Table2[Sub-Sector],Table3[[#This Row],[Sub-Sector]],Table2[Rate of Change - Zone],"Positive")/Table3[[#This Row],[Count]]</f>
        <v>0.5714285714285714</v>
      </c>
      <c r="V71" s="1">
        <f>COUNTIFS(Table2[Sub-Sector],Table3[[#This Row],[Sub-Sector]],Table2[Sharpe Ratio],"&gt;=0.10")/Table3[[#This Row],[Count]]</f>
        <v>0.21428571428571427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365</v>
      </c>
      <c r="X71">
        <f>_xlfn.RANK.AVG(Table3[[#This Row],[Score]],Table3[Score],1)</f>
        <v>41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263.5</v>
      </c>
      <c r="Z71">
        <f>_xlfn.RANK.AVG(Table3[[#This Row],[Score 2 ]],Table3[[Score 2 ]],1)</f>
        <v>70</v>
      </c>
    </row>
    <row r="72" spans="1:26" x14ac:dyDescent="0.3">
      <c r="A72" t="s">
        <v>18</v>
      </c>
      <c r="B72">
        <f>COUNTIFS(Table2[Sub-Sector],Table3[[#This Row],[Sub-Sector]])</f>
        <v>6</v>
      </c>
      <c r="C72" s="1">
        <f>COUNTIFS(Table2[Sub-Sector],Table3[[#This Row],[Sub-Sector]],Table2[Uptrend],"Uptrend")/Table3[[#This Row],[Count]]</f>
        <v>0</v>
      </c>
      <c r="D72" s="1">
        <f>COUNTIFS(Table2[Sub-Sector],Table3[[#This Row],[Sub-Sector]],Table2[1W Return vs Nifty],"&gt;=5")/Table3[[#This Row],[Count]]</f>
        <v>0.16666666666666666</v>
      </c>
      <c r="E72" s="1">
        <f>COUNTIFS(Table2[Sub-Sector],Table3[[#This Row],[Sub-Sector]],Table2[1M Return vs Nifty],"&gt;=5")/Table3[[#This Row],[Count]]</f>
        <v>0</v>
      </c>
      <c r="F72" s="1">
        <f>COUNTIFS(Table2[Sub-Sector],Table3[[#This Row],[Sub-Sector]],Table2[6M Return vs Nifty],"&gt;=10")/Table3[[#This Row],[Count]]</f>
        <v>0</v>
      </c>
      <c r="G72" s="1">
        <f>COUNTIFS(Table2[Sub-Sector],Table3[[#This Row],[Sub-Sector]],Table2[1Y Return vs Nifty],"&gt;=10")/Table3[[#This Row],[Count]]</f>
        <v>0.66666666666666663</v>
      </c>
      <c r="H72" s="1">
        <f>COUNTIFS(Table2[Sub-Sector],Table3[[#This Row],[Sub-Sector]],Table2[RSI Exponential â€“ 14D],"&gt;=50")/Table3[[#This Row],[Count]]</f>
        <v>0.16666666666666666</v>
      </c>
      <c r="I72" s="1">
        <f>COUNTIFS(Table2[Sub-Sector],Table3[[#This Row],[Sub-Sector]],Table2[Relative Volume],"&gt;=1")/Table3[[#This Row],[Count]]</f>
        <v>0.5</v>
      </c>
      <c r="J72" s="1">
        <f>COUNTIFS(Table2[Sub-Sector],Table3[[#This Row],[Sub-Sector]],Table2[% Away From Day Low],"&gt;=0.05")/Table3[[#This Row],[Count]]</f>
        <v>0</v>
      </c>
      <c r="K72" s="1">
        <f>COUNTIFS(Table2[Sub-Sector],Table3[[#This Row],[Sub-Sector]],Table2[% Away From Day High],"&lt;=0.05")/Table3[[#This Row],[Count]]</f>
        <v>1</v>
      </c>
      <c r="L72" s="1">
        <f>COUNTIFS(Table2[Sub-Sector],Table3[[#This Row],[Sub-Sector]],Table2[% Away From Current Week Low],"&gt;=0.05")/Table3[[#This Row],[Count]]</f>
        <v>0</v>
      </c>
      <c r="M72" s="1">
        <f>COUNTIFS(Table2[Sub-Sector],Table3[[#This Row],[Sub-Sector]],Table2[% Away From Current Week High],"&lt;=0.05")/Table3[[#This Row],[Count]]</f>
        <v>1</v>
      </c>
      <c r="N72" s="1">
        <f>COUNTIFS(Table2[Sub-Sector],Table3[[#This Row],[Sub-Sector]],Table2[% Away From Current Month Low],"&gt;=0.05")/Table3[[#This Row],[Count]]</f>
        <v>0.33333333333333331</v>
      </c>
      <c r="O72" s="1">
        <f>COUNTIFS(Table2[Sub-Sector],Table3[[#This Row],[Sub-Sector]],Table2[% Away From Current Month High],"&lt;=0.05")/Table3[[#This Row],[Count]]</f>
        <v>0.33333333333333331</v>
      </c>
      <c r="P72" s="1">
        <f>COUNTIFS(Table2[Sub-Sector],Table3[[#This Row],[Sub-Sector]],Table2[% Away From 52W High],"&lt;=10")/Table3[[#This Row],[Count]]</f>
        <v>0</v>
      </c>
      <c r="Q72" s="1">
        <f>COUNTIFS(Table2[Sub-Sector],Table3[[#This Row],[Sub-Sector]],Table2[% Away From 52W Low],"&gt;=10")/Table3[[#This Row],[Count]]</f>
        <v>0.83333333333333337</v>
      </c>
      <c r="R72" s="1">
        <f>COUNTIFS(Table2[Sub-Sector],Table3[[#This Row],[Sub-Sector]],Table2[% Price above 20 EMA],"&gt;=0")/Table3[[#This Row],[Count]]</f>
        <v>0</v>
      </c>
      <c r="S72" s="1">
        <f>COUNTIFS(Table2[Sub-Sector],Table3[[#This Row],[Sub-Sector]],Table2[% Price above 50 EMA],"&gt;=0")/Table3[[#This Row],[Count]]</f>
        <v>0</v>
      </c>
      <c r="T72" s="1">
        <f>COUNTIFS(Table2[Sub-Sector],Table3[[#This Row],[Sub-Sector]],Table2[% Price above 200 EMA],"&gt;=0")/Table3[[#This Row],[Count]]</f>
        <v>0.33333333333333331</v>
      </c>
      <c r="U72" s="1">
        <f>COUNTIFS(Table2[Sub-Sector],Table3[[#This Row],[Sub-Sector]],Table2[Rate of Change - Zone],"Positive")/Table3[[#This Row],[Count]]</f>
        <v>0.16666666666666666</v>
      </c>
      <c r="V72" s="1">
        <f>COUNTIFS(Table2[Sub-Sector],Table3[[#This Row],[Sub-Sector]],Table2[Sharpe Ratio],"&gt;=0.10")/Table3[[#This Row],[Count]]</f>
        <v>0.33333333333333331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475</v>
      </c>
      <c r="X72">
        <f>_xlfn.RANK.AVG(Table3[[#This Row],[Score]],Table3[Score],1)</f>
        <v>68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267.5</v>
      </c>
      <c r="Z72">
        <f>_xlfn.RANK.AVG(Table3[[#This Row],[Score 2 ]],Table3[[Score 2 ]],1)</f>
        <v>71</v>
      </c>
    </row>
    <row r="73" spans="1:26" x14ac:dyDescent="0.3">
      <c r="A73" t="s">
        <v>246</v>
      </c>
      <c r="B73">
        <f>COUNTIFS(Table2[Sub-Sector],Table3[[#This Row],[Sub-Sector]])</f>
        <v>8</v>
      </c>
      <c r="C73" s="1">
        <f>COUNTIFS(Table2[Sub-Sector],Table3[[#This Row],[Sub-Sector]],Table2[Uptrend],"Uptrend")/Table3[[#This Row],[Count]]</f>
        <v>0.25</v>
      </c>
      <c r="D73" s="1">
        <f>COUNTIFS(Table2[Sub-Sector],Table3[[#This Row],[Sub-Sector]],Table2[1W Return vs Nifty],"&gt;=5")/Table3[[#This Row],[Count]]</f>
        <v>0</v>
      </c>
      <c r="E73" s="1">
        <f>COUNTIFS(Table2[Sub-Sector],Table3[[#This Row],[Sub-Sector]],Table2[1M Return vs Nifty],"&gt;=5")/Table3[[#This Row],[Count]]</f>
        <v>0</v>
      </c>
      <c r="F73" s="1">
        <f>COUNTIFS(Table2[Sub-Sector],Table3[[#This Row],[Sub-Sector]],Table2[6M Return vs Nifty],"&gt;=10")/Table3[[#This Row],[Count]]</f>
        <v>0.25</v>
      </c>
      <c r="G73" s="1">
        <f>COUNTIFS(Table2[Sub-Sector],Table3[[#This Row],[Sub-Sector]],Table2[1Y Return vs Nifty],"&gt;=10")/Table3[[#This Row],[Count]]</f>
        <v>0.5</v>
      </c>
      <c r="H73" s="1">
        <f>COUNTIFS(Table2[Sub-Sector],Table3[[#This Row],[Sub-Sector]],Table2[RSI Exponential â€“ 14D],"&gt;=50")/Table3[[#This Row],[Count]]</f>
        <v>0.25</v>
      </c>
      <c r="I73" s="1">
        <f>COUNTIFS(Table2[Sub-Sector],Table3[[#This Row],[Sub-Sector]],Table2[Relative Volume],"&gt;=1")/Table3[[#This Row],[Count]]</f>
        <v>0.125</v>
      </c>
      <c r="J73" s="1">
        <f>COUNTIFS(Table2[Sub-Sector],Table3[[#This Row],[Sub-Sector]],Table2[% Away From Day Low],"&gt;=0.05")/Table3[[#This Row],[Count]]</f>
        <v>0</v>
      </c>
      <c r="K73" s="1">
        <f>COUNTIFS(Table2[Sub-Sector],Table3[[#This Row],[Sub-Sector]],Table2[% Away From Day High],"&lt;=0.05")/Table3[[#This Row],[Count]]</f>
        <v>1</v>
      </c>
      <c r="L73" s="1">
        <f>COUNTIFS(Table2[Sub-Sector],Table3[[#This Row],[Sub-Sector]],Table2[% Away From Current Week Low],"&gt;=0.05")/Table3[[#This Row],[Count]]</f>
        <v>0</v>
      </c>
      <c r="M73" s="1">
        <f>COUNTIFS(Table2[Sub-Sector],Table3[[#This Row],[Sub-Sector]],Table2[% Away From Current Week High],"&lt;=0.05")/Table3[[#This Row],[Count]]</f>
        <v>1</v>
      </c>
      <c r="N73" s="1">
        <f>COUNTIFS(Table2[Sub-Sector],Table3[[#This Row],[Sub-Sector]],Table2[% Away From Current Month Low],"&gt;=0.05")/Table3[[#This Row],[Count]]</f>
        <v>0.25</v>
      </c>
      <c r="O73" s="1">
        <f>COUNTIFS(Table2[Sub-Sector],Table3[[#This Row],[Sub-Sector]],Table2[% Away From Current Month High],"&lt;=0.05")/Table3[[#This Row],[Count]]</f>
        <v>0.25</v>
      </c>
      <c r="P73" s="1">
        <f>COUNTIFS(Table2[Sub-Sector],Table3[[#This Row],[Sub-Sector]],Table2[% Away From 52W High],"&lt;=10")/Table3[[#This Row],[Count]]</f>
        <v>0.125</v>
      </c>
      <c r="Q73" s="1">
        <f>COUNTIFS(Table2[Sub-Sector],Table3[[#This Row],[Sub-Sector]],Table2[% Away From 52W Low],"&gt;=10")/Table3[[#This Row],[Count]]</f>
        <v>1</v>
      </c>
      <c r="R73" s="1">
        <f>COUNTIFS(Table2[Sub-Sector],Table3[[#This Row],[Sub-Sector]],Table2[% Price above 20 EMA],"&gt;=0")/Table3[[#This Row],[Count]]</f>
        <v>0.125</v>
      </c>
      <c r="S73" s="1">
        <f>COUNTIFS(Table2[Sub-Sector],Table3[[#This Row],[Sub-Sector]],Table2[% Price above 50 EMA],"&gt;=0")/Table3[[#This Row],[Count]]</f>
        <v>0.125</v>
      </c>
      <c r="T73" s="1">
        <f>COUNTIFS(Table2[Sub-Sector],Table3[[#This Row],[Sub-Sector]],Table2[% Price above 200 EMA],"&gt;=0")/Table3[[#This Row],[Count]]</f>
        <v>0.625</v>
      </c>
      <c r="U73" s="1">
        <f>COUNTIFS(Table2[Sub-Sector],Table3[[#This Row],[Sub-Sector]],Table2[Rate of Change - Zone],"Positive")/Table3[[#This Row],[Count]]</f>
        <v>0.375</v>
      </c>
      <c r="V73" s="1">
        <f>COUNTIFS(Table2[Sub-Sector],Table3[[#This Row],[Sub-Sector]],Table2[Sharpe Ratio],"&gt;=0.10")/Table3[[#This Row],[Count]]</f>
        <v>0.25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501</v>
      </c>
      <c r="X73">
        <f>_xlfn.RANK.AVG(Table3[[#This Row],[Score]],Table3[Score],1)</f>
        <v>74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272.5</v>
      </c>
      <c r="Z73">
        <f>_xlfn.RANK.AVG(Table3[[#This Row],[Score 2 ]],Table3[[Score 2 ]],1)</f>
        <v>72.5</v>
      </c>
    </row>
    <row r="74" spans="1:26" x14ac:dyDescent="0.3">
      <c r="A74" t="s">
        <v>131</v>
      </c>
      <c r="B74">
        <f>COUNTIFS(Table2[Sub-Sector],Table3[[#This Row],[Sub-Sector]])</f>
        <v>4</v>
      </c>
      <c r="C74" s="1">
        <f>COUNTIFS(Table2[Sub-Sector],Table3[[#This Row],[Sub-Sector]],Table2[Uptrend],"Uptrend")/Table3[[#This Row],[Count]]</f>
        <v>0</v>
      </c>
      <c r="D74" s="1">
        <f>COUNTIFS(Table2[Sub-Sector],Table3[[#This Row],[Sub-Sector]],Table2[1W Return vs Nifty],"&gt;=5")/Table3[[#This Row],[Count]]</f>
        <v>0</v>
      </c>
      <c r="E74" s="1">
        <f>COUNTIFS(Table2[Sub-Sector],Table3[[#This Row],[Sub-Sector]],Table2[1M Return vs Nifty],"&gt;=5")/Table3[[#This Row],[Count]]</f>
        <v>0.25</v>
      </c>
      <c r="F74" s="1">
        <f>COUNTIFS(Table2[Sub-Sector],Table3[[#This Row],[Sub-Sector]],Table2[6M Return vs Nifty],"&gt;=10")/Table3[[#This Row],[Count]]</f>
        <v>0.25</v>
      </c>
      <c r="G74" s="1">
        <f>COUNTIFS(Table2[Sub-Sector],Table3[[#This Row],[Sub-Sector]],Table2[1Y Return vs Nifty],"&gt;=10")/Table3[[#This Row],[Count]]</f>
        <v>0.5</v>
      </c>
      <c r="H74" s="1">
        <f>COUNTIFS(Table2[Sub-Sector],Table3[[#This Row],[Sub-Sector]],Table2[RSI Exponential â€“ 14D],"&gt;=50")/Table3[[#This Row],[Count]]</f>
        <v>0.25</v>
      </c>
      <c r="I74" s="1">
        <f>COUNTIFS(Table2[Sub-Sector],Table3[[#This Row],[Sub-Sector]],Table2[Relative Volume],"&gt;=1")/Table3[[#This Row],[Count]]</f>
        <v>0.25</v>
      </c>
      <c r="J74" s="1">
        <f>COUNTIFS(Table2[Sub-Sector],Table3[[#This Row],[Sub-Sector]],Table2[% Away From Day Low],"&gt;=0.05")/Table3[[#This Row],[Count]]</f>
        <v>0</v>
      </c>
      <c r="K74" s="1">
        <f>COUNTIFS(Table2[Sub-Sector],Table3[[#This Row],[Sub-Sector]],Table2[% Away From Day High],"&lt;=0.05")/Table3[[#This Row],[Count]]</f>
        <v>1</v>
      </c>
      <c r="L74" s="1">
        <f>COUNTIFS(Table2[Sub-Sector],Table3[[#This Row],[Sub-Sector]],Table2[% Away From Current Week Low],"&gt;=0.05")/Table3[[#This Row],[Count]]</f>
        <v>0</v>
      </c>
      <c r="M74" s="1">
        <f>COUNTIFS(Table2[Sub-Sector],Table3[[#This Row],[Sub-Sector]],Table2[% Away From Current Week High],"&lt;=0.05")/Table3[[#This Row],[Count]]</f>
        <v>1</v>
      </c>
      <c r="N74" s="1">
        <f>COUNTIFS(Table2[Sub-Sector],Table3[[#This Row],[Sub-Sector]],Table2[% Away From Current Month Low],"&gt;=0.05")/Table3[[#This Row],[Count]]</f>
        <v>0</v>
      </c>
      <c r="O74" s="1">
        <f>COUNTIFS(Table2[Sub-Sector],Table3[[#This Row],[Sub-Sector]],Table2[% Away From Current Month High],"&lt;=0.05")/Table3[[#This Row],[Count]]</f>
        <v>0</v>
      </c>
      <c r="P74" s="1">
        <f>COUNTIFS(Table2[Sub-Sector],Table3[[#This Row],[Sub-Sector]],Table2[% Away From 52W High],"&lt;=10")/Table3[[#This Row],[Count]]</f>
        <v>0</v>
      </c>
      <c r="Q74" s="1">
        <f>COUNTIFS(Table2[Sub-Sector],Table3[[#This Row],[Sub-Sector]],Table2[% Away From 52W Low],"&gt;=10")/Table3[[#This Row],[Count]]</f>
        <v>1</v>
      </c>
      <c r="R74" s="1">
        <f>COUNTIFS(Table2[Sub-Sector],Table3[[#This Row],[Sub-Sector]],Table2[% Price above 20 EMA],"&gt;=0")/Table3[[#This Row],[Count]]</f>
        <v>0</v>
      </c>
      <c r="S74" s="1">
        <f>COUNTIFS(Table2[Sub-Sector],Table3[[#This Row],[Sub-Sector]],Table2[% Price above 50 EMA],"&gt;=0")/Table3[[#This Row],[Count]]</f>
        <v>0</v>
      </c>
      <c r="T74" s="1">
        <f>COUNTIFS(Table2[Sub-Sector],Table3[[#This Row],[Sub-Sector]],Table2[% Price above 200 EMA],"&gt;=0")/Table3[[#This Row],[Count]]</f>
        <v>0.5</v>
      </c>
      <c r="U74" s="1">
        <f>COUNTIFS(Table2[Sub-Sector],Table3[[#This Row],[Sub-Sector]],Table2[Rate of Change - Zone],"Positive")/Table3[[#This Row],[Count]]</f>
        <v>0.25</v>
      </c>
      <c r="V74" s="1">
        <f>COUNTIFS(Table2[Sub-Sector],Table3[[#This Row],[Sub-Sector]],Table2[Sharpe Ratio],"&gt;=0.10")/Table3[[#This Row],[Count]]</f>
        <v>0.5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488</v>
      </c>
      <c r="X74">
        <f>_xlfn.RANK.AVG(Table3[[#This Row],[Score]],Table3[Score],1)</f>
        <v>72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272.5</v>
      </c>
      <c r="Z74">
        <f>_xlfn.RANK.AVG(Table3[[#This Row],[Score 2 ]],Table3[[Score 2 ]],1)</f>
        <v>72.5</v>
      </c>
    </row>
    <row r="75" spans="1:26" x14ac:dyDescent="0.3">
      <c r="A75" t="s">
        <v>37</v>
      </c>
      <c r="B75">
        <f>COUNTIFS(Table2[Sub-Sector],Table3[[#This Row],[Sub-Sector]])</f>
        <v>3</v>
      </c>
      <c r="C75" s="1">
        <f>COUNTIFS(Table2[Sub-Sector],Table3[[#This Row],[Sub-Sector]],Table2[Uptrend],"Uptrend")/Table3[[#This Row],[Count]]</f>
        <v>0.33333333333333331</v>
      </c>
      <c r="D75" s="1">
        <f>COUNTIFS(Table2[Sub-Sector],Table3[[#This Row],[Sub-Sector]],Table2[1W Return vs Nifty],"&gt;=5")/Table3[[#This Row],[Count]]</f>
        <v>0</v>
      </c>
      <c r="E75" s="1">
        <f>COUNTIFS(Table2[Sub-Sector],Table3[[#This Row],[Sub-Sector]],Table2[1M Return vs Nifty],"&gt;=5")/Table3[[#This Row],[Count]]</f>
        <v>0</v>
      </c>
      <c r="F75" s="1">
        <f>COUNTIFS(Table2[Sub-Sector],Table3[[#This Row],[Sub-Sector]],Table2[6M Return vs Nifty],"&gt;=10")/Table3[[#This Row],[Count]]</f>
        <v>0.33333333333333331</v>
      </c>
      <c r="G75" s="1">
        <f>COUNTIFS(Table2[Sub-Sector],Table3[[#This Row],[Sub-Sector]],Table2[1Y Return vs Nifty],"&gt;=10")/Table3[[#This Row],[Count]]</f>
        <v>0.33333333333333331</v>
      </c>
      <c r="H75" s="1">
        <f>COUNTIFS(Table2[Sub-Sector],Table3[[#This Row],[Sub-Sector]],Table2[RSI Exponential â€“ 14D],"&gt;=50")/Table3[[#This Row],[Count]]</f>
        <v>0</v>
      </c>
      <c r="I75" s="1">
        <f>COUNTIFS(Table2[Sub-Sector],Table3[[#This Row],[Sub-Sector]],Table2[Relative Volume],"&gt;=1")/Table3[[#This Row],[Count]]</f>
        <v>0</v>
      </c>
      <c r="J75" s="1">
        <f>COUNTIFS(Table2[Sub-Sector],Table3[[#This Row],[Sub-Sector]],Table2[% Away From Day Low],"&gt;=0.05")/Table3[[#This Row],[Count]]</f>
        <v>0</v>
      </c>
      <c r="K75" s="1">
        <f>COUNTIFS(Table2[Sub-Sector],Table3[[#This Row],[Sub-Sector]],Table2[% Away From Day High],"&lt;=0.05")/Table3[[#This Row],[Count]]</f>
        <v>0.66666666666666663</v>
      </c>
      <c r="L75" s="1">
        <f>COUNTIFS(Table2[Sub-Sector],Table3[[#This Row],[Sub-Sector]],Table2[% Away From Current Week Low],"&gt;=0.05")/Table3[[#This Row],[Count]]</f>
        <v>0</v>
      </c>
      <c r="M75" s="1">
        <f>COUNTIFS(Table2[Sub-Sector],Table3[[#This Row],[Sub-Sector]],Table2[% Away From Current Week High],"&lt;=0.05")/Table3[[#This Row],[Count]]</f>
        <v>0.66666666666666663</v>
      </c>
      <c r="N75" s="1">
        <f>COUNTIFS(Table2[Sub-Sector],Table3[[#This Row],[Sub-Sector]],Table2[% Away From Current Month Low],"&gt;=0.05")/Table3[[#This Row],[Count]]</f>
        <v>0</v>
      </c>
      <c r="O75" s="1">
        <f>COUNTIFS(Table2[Sub-Sector],Table3[[#This Row],[Sub-Sector]],Table2[% Away From Current Month High],"&lt;=0.05")/Table3[[#This Row],[Count]]</f>
        <v>0.33333333333333331</v>
      </c>
      <c r="P75" s="1">
        <f>COUNTIFS(Table2[Sub-Sector],Table3[[#This Row],[Sub-Sector]],Table2[% Away From 52W High],"&lt;=10")/Table3[[#This Row],[Count]]</f>
        <v>0</v>
      </c>
      <c r="Q75" s="1">
        <f>COUNTIFS(Table2[Sub-Sector],Table3[[#This Row],[Sub-Sector]],Table2[% Away From 52W Low],"&gt;=10")/Table3[[#This Row],[Count]]</f>
        <v>1</v>
      </c>
      <c r="R75" s="1">
        <f>COUNTIFS(Table2[Sub-Sector],Table3[[#This Row],[Sub-Sector]],Table2[% Price above 20 EMA],"&gt;=0")/Table3[[#This Row],[Count]]</f>
        <v>0</v>
      </c>
      <c r="S75" s="1">
        <f>COUNTIFS(Table2[Sub-Sector],Table3[[#This Row],[Sub-Sector]],Table2[% Price above 50 EMA],"&gt;=0")/Table3[[#This Row],[Count]]</f>
        <v>0.33333333333333331</v>
      </c>
      <c r="T75" s="1">
        <f>COUNTIFS(Table2[Sub-Sector],Table3[[#This Row],[Sub-Sector]],Table2[% Price above 200 EMA],"&gt;=0")/Table3[[#This Row],[Count]]</f>
        <v>0.66666666666666663</v>
      </c>
      <c r="U75" s="1">
        <f>COUNTIFS(Table2[Sub-Sector],Table3[[#This Row],[Sub-Sector]],Table2[Rate of Change - Zone],"Positive")/Table3[[#This Row],[Count]]</f>
        <v>0.66666666666666663</v>
      </c>
      <c r="V75" s="1">
        <f>COUNTIFS(Table2[Sub-Sector],Table3[[#This Row],[Sub-Sector]],Table2[Sharpe Ratio],"&gt;=0.10")/Table3[[#This Row],[Count]]</f>
        <v>0.66666666666666663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487</v>
      </c>
      <c r="X75">
        <f>_xlfn.RANK.AVG(Table3[[#This Row],[Score]],Table3[Score],1)</f>
        <v>71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273</v>
      </c>
      <c r="Z75">
        <f>_xlfn.RANK.AVG(Table3[[#This Row],[Score 2 ]],Table3[[Score 2 ]],1)</f>
        <v>74</v>
      </c>
    </row>
    <row r="76" spans="1:26" x14ac:dyDescent="0.3">
      <c r="A76" t="s">
        <v>477</v>
      </c>
      <c r="B76">
        <f>COUNTIFS(Table2[Sub-Sector],Table3[[#This Row],[Sub-Sector]])</f>
        <v>9</v>
      </c>
      <c r="C76" s="1">
        <f>COUNTIFS(Table2[Sub-Sector],Table3[[#This Row],[Sub-Sector]],Table2[Uptrend],"Uptrend")/Table3[[#This Row],[Count]]</f>
        <v>0.22222222222222221</v>
      </c>
      <c r="D76" s="1">
        <f>COUNTIFS(Table2[Sub-Sector],Table3[[#This Row],[Sub-Sector]],Table2[1W Return vs Nifty],"&gt;=5")/Table3[[#This Row],[Count]]</f>
        <v>0</v>
      </c>
      <c r="E76" s="1">
        <f>COUNTIFS(Table2[Sub-Sector],Table3[[#This Row],[Sub-Sector]],Table2[1M Return vs Nifty],"&gt;=5")/Table3[[#This Row],[Count]]</f>
        <v>0</v>
      </c>
      <c r="F76" s="1">
        <f>COUNTIFS(Table2[Sub-Sector],Table3[[#This Row],[Sub-Sector]],Table2[6M Return vs Nifty],"&gt;=10")/Table3[[#This Row],[Count]]</f>
        <v>0</v>
      </c>
      <c r="G76" s="1">
        <f>COUNTIFS(Table2[Sub-Sector],Table3[[#This Row],[Sub-Sector]],Table2[1Y Return vs Nifty],"&gt;=10")/Table3[[#This Row],[Count]]</f>
        <v>0.22222222222222221</v>
      </c>
      <c r="H76" s="1">
        <f>COUNTIFS(Table2[Sub-Sector],Table3[[#This Row],[Sub-Sector]],Table2[RSI Exponential â€“ 14D],"&gt;=50")/Table3[[#This Row],[Count]]</f>
        <v>0.22222222222222221</v>
      </c>
      <c r="I76" s="1">
        <f>COUNTIFS(Table2[Sub-Sector],Table3[[#This Row],[Sub-Sector]],Table2[Relative Volume],"&gt;=1")/Table3[[#This Row],[Count]]</f>
        <v>0.55555555555555558</v>
      </c>
      <c r="J76" s="1">
        <f>COUNTIFS(Table2[Sub-Sector],Table3[[#This Row],[Sub-Sector]],Table2[% Away From Day Low],"&gt;=0.05")/Table3[[#This Row],[Count]]</f>
        <v>0</v>
      </c>
      <c r="K76" s="1">
        <f>COUNTIFS(Table2[Sub-Sector],Table3[[#This Row],[Sub-Sector]],Table2[% Away From Day High],"&lt;=0.05")/Table3[[#This Row],[Count]]</f>
        <v>0.77777777777777779</v>
      </c>
      <c r="L76" s="1">
        <f>COUNTIFS(Table2[Sub-Sector],Table3[[#This Row],[Sub-Sector]],Table2[% Away From Current Week Low],"&gt;=0.05")/Table3[[#This Row],[Count]]</f>
        <v>0</v>
      </c>
      <c r="M76" s="1">
        <f>COUNTIFS(Table2[Sub-Sector],Table3[[#This Row],[Sub-Sector]],Table2[% Away From Current Week High],"&lt;=0.05")/Table3[[#This Row],[Count]]</f>
        <v>0.77777777777777779</v>
      </c>
      <c r="N76" s="1">
        <f>COUNTIFS(Table2[Sub-Sector],Table3[[#This Row],[Sub-Sector]],Table2[% Away From Current Month Low],"&gt;=0.05")/Table3[[#This Row],[Count]]</f>
        <v>0.1111111111111111</v>
      </c>
      <c r="O76" s="1">
        <f>COUNTIFS(Table2[Sub-Sector],Table3[[#This Row],[Sub-Sector]],Table2[% Away From Current Month High],"&lt;=0.05")/Table3[[#This Row],[Count]]</f>
        <v>0.33333333333333331</v>
      </c>
      <c r="P76" s="1">
        <f>COUNTIFS(Table2[Sub-Sector],Table3[[#This Row],[Sub-Sector]],Table2[% Away From 52W High],"&lt;=10")/Table3[[#This Row],[Count]]</f>
        <v>0</v>
      </c>
      <c r="Q76" s="1">
        <f>COUNTIFS(Table2[Sub-Sector],Table3[[#This Row],[Sub-Sector]],Table2[% Away From 52W Low],"&gt;=10")/Table3[[#This Row],[Count]]</f>
        <v>0.66666666666666663</v>
      </c>
      <c r="R76" s="1">
        <f>COUNTIFS(Table2[Sub-Sector],Table3[[#This Row],[Sub-Sector]],Table2[% Price above 20 EMA],"&gt;=0")/Table3[[#This Row],[Count]]</f>
        <v>0.22222222222222221</v>
      </c>
      <c r="S76" s="1">
        <f>COUNTIFS(Table2[Sub-Sector],Table3[[#This Row],[Sub-Sector]],Table2[% Price above 50 EMA],"&gt;=0")/Table3[[#This Row],[Count]]</f>
        <v>0.22222222222222221</v>
      </c>
      <c r="T76" s="1">
        <f>COUNTIFS(Table2[Sub-Sector],Table3[[#This Row],[Sub-Sector]],Table2[% Price above 200 EMA],"&gt;=0")/Table3[[#This Row],[Count]]</f>
        <v>0.33333333333333331</v>
      </c>
      <c r="U76" s="1">
        <f>COUNTIFS(Table2[Sub-Sector],Table3[[#This Row],[Sub-Sector]],Table2[Rate of Change - Zone],"Positive")/Table3[[#This Row],[Count]]</f>
        <v>0.44444444444444442</v>
      </c>
      <c r="V76" s="1">
        <f>COUNTIFS(Table2[Sub-Sector],Table3[[#This Row],[Sub-Sector]],Table2[Sharpe Ratio],"&gt;=0.10")/Table3[[#This Row],[Count]]</f>
        <v>0.44444444444444442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509.5</v>
      </c>
      <c r="X76">
        <f>_xlfn.RANK.AVG(Table3[[#This Row],[Score]],Table3[Score],1)</f>
        <v>78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275.5</v>
      </c>
      <c r="Z76">
        <f>_xlfn.RANK.AVG(Table3[[#This Row],[Score 2 ]],Table3[[Score 2 ]],1)</f>
        <v>75</v>
      </c>
    </row>
    <row r="77" spans="1:26" x14ac:dyDescent="0.3">
      <c r="A77" t="s">
        <v>433</v>
      </c>
      <c r="B77">
        <f>COUNTIFS(Table2[Sub-Sector],Table3[[#This Row],[Sub-Sector]])</f>
        <v>4</v>
      </c>
      <c r="C77" s="1">
        <f>COUNTIFS(Table2[Sub-Sector],Table3[[#This Row],[Sub-Sector]],Table2[Uptrend],"Uptrend")/Table3[[#This Row],[Count]]</f>
        <v>0.5</v>
      </c>
      <c r="D77" s="1">
        <f>COUNTIFS(Table2[Sub-Sector],Table3[[#This Row],[Sub-Sector]],Table2[1W Return vs Nifty],"&gt;=5")/Table3[[#This Row],[Count]]</f>
        <v>0.25</v>
      </c>
      <c r="E77" s="1">
        <f>COUNTIFS(Table2[Sub-Sector],Table3[[#This Row],[Sub-Sector]],Table2[1M Return vs Nifty],"&gt;=5")/Table3[[#This Row],[Count]]</f>
        <v>0.5</v>
      </c>
      <c r="F77" s="1">
        <f>COUNTIFS(Table2[Sub-Sector],Table3[[#This Row],[Sub-Sector]],Table2[6M Return vs Nifty],"&gt;=10")/Table3[[#This Row],[Count]]</f>
        <v>0.5</v>
      </c>
      <c r="G77" s="1">
        <f>COUNTIFS(Table2[Sub-Sector],Table3[[#This Row],[Sub-Sector]],Table2[1Y Return vs Nifty],"&gt;=10")/Table3[[#This Row],[Count]]</f>
        <v>0.25</v>
      </c>
      <c r="H77" s="1">
        <f>COUNTIFS(Table2[Sub-Sector],Table3[[#This Row],[Sub-Sector]],Table2[RSI Exponential â€“ 14D],"&gt;=50")/Table3[[#This Row],[Count]]</f>
        <v>0.25</v>
      </c>
      <c r="I77" s="1">
        <f>COUNTIFS(Table2[Sub-Sector],Table3[[#This Row],[Sub-Sector]],Table2[Relative Volume],"&gt;=1")/Table3[[#This Row],[Count]]</f>
        <v>0</v>
      </c>
      <c r="J77" s="1">
        <f>COUNTIFS(Table2[Sub-Sector],Table3[[#This Row],[Sub-Sector]],Table2[% Away From Day Low],"&gt;=0.05")/Table3[[#This Row],[Count]]</f>
        <v>0</v>
      </c>
      <c r="K77" s="1">
        <f>COUNTIFS(Table2[Sub-Sector],Table3[[#This Row],[Sub-Sector]],Table2[% Away From Day High],"&lt;=0.05")/Table3[[#This Row],[Count]]</f>
        <v>1</v>
      </c>
      <c r="L77" s="1">
        <f>COUNTIFS(Table2[Sub-Sector],Table3[[#This Row],[Sub-Sector]],Table2[% Away From Current Week Low],"&gt;=0.05")/Table3[[#This Row],[Count]]</f>
        <v>0</v>
      </c>
      <c r="M77" s="1">
        <f>COUNTIFS(Table2[Sub-Sector],Table3[[#This Row],[Sub-Sector]],Table2[% Away From Current Week High],"&lt;=0.05")/Table3[[#This Row],[Count]]</f>
        <v>1</v>
      </c>
      <c r="N77" s="1">
        <f>COUNTIFS(Table2[Sub-Sector],Table3[[#This Row],[Sub-Sector]],Table2[% Away From Current Month Low],"&gt;=0.05")/Table3[[#This Row],[Count]]</f>
        <v>0.25</v>
      </c>
      <c r="O77" s="1">
        <f>COUNTIFS(Table2[Sub-Sector],Table3[[#This Row],[Sub-Sector]],Table2[% Away From Current Month High],"&lt;=0.05")/Table3[[#This Row],[Count]]</f>
        <v>0.25</v>
      </c>
      <c r="P77" s="1">
        <f>COUNTIFS(Table2[Sub-Sector],Table3[[#This Row],[Sub-Sector]],Table2[% Away From 52W High],"&lt;=10")/Table3[[#This Row],[Count]]</f>
        <v>0</v>
      </c>
      <c r="Q77" s="1">
        <f>COUNTIFS(Table2[Sub-Sector],Table3[[#This Row],[Sub-Sector]],Table2[% Away From 52W Low],"&gt;=10")/Table3[[#This Row],[Count]]</f>
        <v>1</v>
      </c>
      <c r="R77" s="1">
        <f>COUNTIFS(Table2[Sub-Sector],Table3[[#This Row],[Sub-Sector]],Table2[% Price above 20 EMA],"&gt;=0")/Table3[[#This Row],[Count]]</f>
        <v>0.25</v>
      </c>
      <c r="S77" s="1">
        <f>COUNTIFS(Table2[Sub-Sector],Table3[[#This Row],[Sub-Sector]],Table2[% Price above 50 EMA],"&gt;=0")/Table3[[#This Row],[Count]]</f>
        <v>0.25</v>
      </c>
      <c r="T77" s="1">
        <f>COUNTIFS(Table2[Sub-Sector],Table3[[#This Row],[Sub-Sector]],Table2[% Price above 200 EMA],"&gt;=0")/Table3[[#This Row],[Count]]</f>
        <v>0.5</v>
      </c>
      <c r="U77" s="1">
        <f>COUNTIFS(Table2[Sub-Sector],Table3[[#This Row],[Sub-Sector]],Table2[Rate of Change - Zone],"Positive")/Table3[[#This Row],[Count]]</f>
        <v>0.5</v>
      </c>
      <c r="V77" s="1">
        <f>COUNTIFS(Table2[Sub-Sector],Table3[[#This Row],[Sub-Sector]],Table2[Sharpe Ratio],"&gt;=0.10")/Table3[[#This Row],[Count]]</f>
        <v>0.25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331</v>
      </c>
      <c r="X77">
        <f>_xlfn.RANK.AVG(Table3[[#This Row],[Score]],Table3[Score],1)</f>
        <v>33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279</v>
      </c>
      <c r="Z77">
        <f>_xlfn.RANK.AVG(Table3[[#This Row],[Score 2 ]],Table3[[Score 2 ]],1)</f>
        <v>76.5</v>
      </c>
    </row>
    <row r="78" spans="1:26" x14ac:dyDescent="0.3">
      <c r="A78" t="s">
        <v>1369</v>
      </c>
      <c r="B78">
        <f>COUNTIFS(Table2[Sub-Sector],Table3[[#This Row],[Sub-Sector]])</f>
        <v>2</v>
      </c>
      <c r="C78" s="1">
        <f>COUNTIFS(Table2[Sub-Sector],Table3[[#This Row],[Sub-Sector]],Table2[Uptrend],"Uptrend")/Table3[[#This Row],[Count]]</f>
        <v>1</v>
      </c>
      <c r="D78" s="1">
        <f>COUNTIFS(Table2[Sub-Sector],Table3[[#This Row],[Sub-Sector]],Table2[1W Return vs Nifty],"&gt;=5")/Table3[[#This Row],[Count]]</f>
        <v>0</v>
      </c>
      <c r="E78" s="1">
        <f>COUNTIFS(Table2[Sub-Sector],Table3[[#This Row],[Sub-Sector]],Table2[1M Return vs Nifty],"&gt;=5")/Table3[[#This Row],[Count]]</f>
        <v>0.5</v>
      </c>
      <c r="F78" s="1">
        <f>COUNTIFS(Table2[Sub-Sector],Table3[[#This Row],[Sub-Sector]],Table2[6M Return vs Nifty],"&gt;=10")/Table3[[#This Row],[Count]]</f>
        <v>1</v>
      </c>
      <c r="G78" s="1">
        <f>COUNTIFS(Table2[Sub-Sector],Table3[[#This Row],[Sub-Sector]],Table2[1Y Return vs Nifty],"&gt;=10")/Table3[[#This Row],[Count]]</f>
        <v>0</v>
      </c>
      <c r="H78" s="1">
        <f>COUNTIFS(Table2[Sub-Sector],Table3[[#This Row],[Sub-Sector]],Table2[RSI Exponential â€“ 14D],"&gt;=50")/Table3[[#This Row],[Count]]</f>
        <v>0.5</v>
      </c>
      <c r="I78" s="1">
        <f>COUNTIFS(Table2[Sub-Sector],Table3[[#This Row],[Sub-Sector]],Table2[Relative Volume],"&gt;=1")/Table3[[#This Row],[Count]]</f>
        <v>0</v>
      </c>
      <c r="J78" s="1">
        <f>COUNTIFS(Table2[Sub-Sector],Table3[[#This Row],[Sub-Sector]],Table2[% Away From Day Low],"&gt;=0.05")/Table3[[#This Row],[Count]]</f>
        <v>0</v>
      </c>
      <c r="K78" s="1">
        <f>COUNTIFS(Table2[Sub-Sector],Table3[[#This Row],[Sub-Sector]],Table2[% Away From Day High],"&lt;=0.05")/Table3[[#This Row],[Count]]</f>
        <v>0.5</v>
      </c>
      <c r="L78" s="1">
        <f>COUNTIFS(Table2[Sub-Sector],Table3[[#This Row],[Sub-Sector]],Table2[% Away From Current Week Low],"&gt;=0.05")/Table3[[#This Row],[Count]]</f>
        <v>0</v>
      </c>
      <c r="M78" s="1">
        <f>COUNTIFS(Table2[Sub-Sector],Table3[[#This Row],[Sub-Sector]],Table2[% Away From Current Week High],"&lt;=0.05")/Table3[[#This Row],[Count]]</f>
        <v>0.5</v>
      </c>
      <c r="N78" s="1">
        <f>COUNTIFS(Table2[Sub-Sector],Table3[[#This Row],[Sub-Sector]],Table2[% Away From Current Month Low],"&gt;=0.05")/Table3[[#This Row],[Count]]</f>
        <v>0.5</v>
      </c>
      <c r="O78" s="1">
        <f>COUNTIFS(Table2[Sub-Sector],Table3[[#This Row],[Sub-Sector]],Table2[% Away From Current Month High],"&lt;=0.05")/Table3[[#This Row],[Count]]</f>
        <v>0</v>
      </c>
      <c r="P78" s="1">
        <f>COUNTIFS(Table2[Sub-Sector],Table3[[#This Row],[Sub-Sector]],Table2[% Away From 52W High],"&lt;=10")/Table3[[#This Row],[Count]]</f>
        <v>0</v>
      </c>
      <c r="Q78" s="1">
        <f>COUNTIFS(Table2[Sub-Sector],Table3[[#This Row],[Sub-Sector]],Table2[% Away From 52W Low],"&gt;=10")/Table3[[#This Row],[Count]]</f>
        <v>1</v>
      </c>
      <c r="R78" s="1">
        <f>COUNTIFS(Table2[Sub-Sector],Table3[[#This Row],[Sub-Sector]],Table2[% Price above 20 EMA],"&gt;=0")/Table3[[#This Row],[Count]]</f>
        <v>0.5</v>
      </c>
      <c r="S78" s="1">
        <f>COUNTIFS(Table2[Sub-Sector],Table3[[#This Row],[Sub-Sector]],Table2[% Price above 50 EMA],"&gt;=0")/Table3[[#This Row],[Count]]</f>
        <v>0.5</v>
      </c>
      <c r="T78" s="1">
        <f>COUNTIFS(Table2[Sub-Sector],Table3[[#This Row],[Sub-Sector]],Table2[% Price above 200 EMA],"&gt;=0")/Table3[[#This Row],[Count]]</f>
        <v>1</v>
      </c>
      <c r="U78" s="1">
        <f>COUNTIFS(Table2[Sub-Sector],Table3[[#This Row],[Sub-Sector]],Table2[Rate of Change - Zone],"Positive")/Table3[[#This Row],[Count]]</f>
        <v>0.5</v>
      </c>
      <c r="V78" s="1">
        <f>COUNTIFS(Table2[Sub-Sector],Table3[[#This Row],[Sub-Sector]],Table2[Sharpe Ratio],"&gt;=0.10")/Table3[[#This Row],[Count]]</f>
        <v>0.5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383</v>
      </c>
      <c r="X78">
        <f>_xlfn.RANK.AVG(Table3[[#This Row],[Score]],Table3[Score],1)</f>
        <v>48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279</v>
      </c>
      <c r="Z78">
        <f>_xlfn.RANK.AVG(Table3[[#This Row],[Score 2 ]],Table3[[Score 2 ]],1)</f>
        <v>76.5</v>
      </c>
    </row>
    <row r="79" spans="1:26" x14ac:dyDescent="0.3">
      <c r="A79" t="s">
        <v>105</v>
      </c>
      <c r="B79">
        <f>COUNTIFS(Table2[Sub-Sector],Table3[[#This Row],[Sub-Sector]])</f>
        <v>2</v>
      </c>
      <c r="C79" s="1">
        <f>COUNTIFS(Table2[Sub-Sector],Table3[[#This Row],[Sub-Sector]],Table2[Uptrend],"Uptrend")/Table3[[#This Row],[Count]]</f>
        <v>0</v>
      </c>
      <c r="D79" s="1">
        <f>COUNTIFS(Table2[Sub-Sector],Table3[[#This Row],[Sub-Sector]],Table2[1W Return vs Nifty],"&gt;=5")/Table3[[#This Row],[Count]]</f>
        <v>0</v>
      </c>
      <c r="E79" s="1">
        <f>COUNTIFS(Table2[Sub-Sector],Table3[[#This Row],[Sub-Sector]],Table2[1M Return vs Nifty],"&gt;=5")/Table3[[#This Row],[Count]]</f>
        <v>0</v>
      </c>
      <c r="F79" s="1">
        <f>COUNTIFS(Table2[Sub-Sector],Table3[[#This Row],[Sub-Sector]],Table2[6M Return vs Nifty],"&gt;=10")/Table3[[#This Row],[Count]]</f>
        <v>0</v>
      </c>
      <c r="G79" s="1">
        <f>COUNTIFS(Table2[Sub-Sector],Table3[[#This Row],[Sub-Sector]],Table2[1Y Return vs Nifty],"&gt;=10")/Table3[[#This Row],[Count]]</f>
        <v>1</v>
      </c>
      <c r="H79" s="1">
        <f>COUNTIFS(Table2[Sub-Sector],Table3[[#This Row],[Sub-Sector]],Table2[RSI Exponential â€“ 14D],"&gt;=50")/Table3[[#This Row],[Count]]</f>
        <v>0</v>
      </c>
      <c r="I79" s="1">
        <f>COUNTIFS(Table2[Sub-Sector],Table3[[#This Row],[Sub-Sector]],Table2[Relative Volume],"&gt;=1")/Table3[[#This Row],[Count]]</f>
        <v>0</v>
      </c>
      <c r="J79" s="1">
        <f>COUNTIFS(Table2[Sub-Sector],Table3[[#This Row],[Sub-Sector]],Table2[% Away From Day Low],"&gt;=0.05")/Table3[[#This Row],[Count]]</f>
        <v>0</v>
      </c>
      <c r="K79" s="1">
        <f>COUNTIFS(Table2[Sub-Sector],Table3[[#This Row],[Sub-Sector]],Table2[% Away From Day High],"&lt;=0.05")/Table3[[#This Row],[Count]]</f>
        <v>1</v>
      </c>
      <c r="L79" s="1">
        <f>COUNTIFS(Table2[Sub-Sector],Table3[[#This Row],[Sub-Sector]],Table2[% Away From Current Week Low],"&gt;=0.05")/Table3[[#This Row],[Count]]</f>
        <v>0</v>
      </c>
      <c r="M79" s="1">
        <f>COUNTIFS(Table2[Sub-Sector],Table3[[#This Row],[Sub-Sector]],Table2[% Away From Current Week High],"&lt;=0.05")/Table3[[#This Row],[Count]]</f>
        <v>1</v>
      </c>
      <c r="N79" s="1">
        <f>COUNTIFS(Table2[Sub-Sector],Table3[[#This Row],[Sub-Sector]],Table2[% Away From Current Month Low],"&gt;=0.05")/Table3[[#This Row],[Count]]</f>
        <v>0</v>
      </c>
      <c r="O79" s="1">
        <f>COUNTIFS(Table2[Sub-Sector],Table3[[#This Row],[Sub-Sector]],Table2[% Away From Current Month High],"&lt;=0.05")/Table3[[#This Row],[Count]]</f>
        <v>0.5</v>
      </c>
      <c r="P79" s="1">
        <f>COUNTIFS(Table2[Sub-Sector],Table3[[#This Row],[Sub-Sector]],Table2[% Away From 52W High],"&lt;=10")/Table3[[#This Row],[Count]]</f>
        <v>0</v>
      </c>
      <c r="Q79" s="1">
        <f>COUNTIFS(Table2[Sub-Sector],Table3[[#This Row],[Sub-Sector]],Table2[% Away From 52W Low],"&gt;=10")/Table3[[#This Row],[Count]]</f>
        <v>1</v>
      </c>
      <c r="R79" s="1">
        <f>COUNTIFS(Table2[Sub-Sector],Table3[[#This Row],[Sub-Sector]],Table2[% Price above 20 EMA],"&gt;=0")/Table3[[#This Row],[Count]]</f>
        <v>0</v>
      </c>
      <c r="S79" s="1">
        <f>COUNTIFS(Table2[Sub-Sector],Table3[[#This Row],[Sub-Sector]],Table2[% Price above 50 EMA],"&gt;=0")/Table3[[#This Row],[Count]]</f>
        <v>0</v>
      </c>
      <c r="T79" s="1">
        <f>COUNTIFS(Table2[Sub-Sector],Table3[[#This Row],[Sub-Sector]],Table2[% Price above 200 EMA],"&gt;=0")/Table3[[#This Row],[Count]]</f>
        <v>0.5</v>
      </c>
      <c r="U79" s="1">
        <f>COUNTIFS(Table2[Sub-Sector],Table3[[#This Row],[Sub-Sector]],Table2[Rate of Change - Zone],"Positive")/Table3[[#This Row],[Count]]</f>
        <v>0.5</v>
      </c>
      <c r="V79" s="1">
        <f>COUNTIFS(Table2[Sub-Sector],Table3[[#This Row],[Sub-Sector]],Table2[Sharpe Ratio],"&gt;=0.10")/Table3[[#This Row],[Count]]</f>
        <v>0.5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549.5</v>
      </c>
      <c r="X79">
        <f>_xlfn.RANK.AVG(Table3[[#This Row],[Score]],Table3[Score],1)</f>
        <v>90.5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279.5</v>
      </c>
      <c r="Z79">
        <f>_xlfn.RANK.AVG(Table3[[#This Row],[Score 2 ]],Table3[[Score 2 ]],1)</f>
        <v>78.5</v>
      </c>
    </row>
    <row r="80" spans="1:26" x14ac:dyDescent="0.3">
      <c r="A80" t="s">
        <v>1051</v>
      </c>
      <c r="B80">
        <f>COUNTIFS(Table2[Sub-Sector],Table3[[#This Row],[Sub-Sector]])</f>
        <v>2</v>
      </c>
      <c r="C80" s="1">
        <f>COUNTIFS(Table2[Sub-Sector],Table3[[#This Row],[Sub-Sector]],Table2[Uptrend],"Uptrend")/Table3[[#This Row],[Count]]</f>
        <v>0</v>
      </c>
      <c r="D80" s="1">
        <f>COUNTIFS(Table2[Sub-Sector],Table3[[#This Row],[Sub-Sector]],Table2[1W Return vs Nifty],"&gt;=5")/Table3[[#This Row],[Count]]</f>
        <v>0</v>
      </c>
      <c r="E80" s="1">
        <f>COUNTIFS(Table2[Sub-Sector],Table3[[#This Row],[Sub-Sector]],Table2[1M Return vs Nifty],"&gt;=5")/Table3[[#This Row],[Count]]</f>
        <v>0</v>
      </c>
      <c r="F80" s="1">
        <f>COUNTIFS(Table2[Sub-Sector],Table3[[#This Row],[Sub-Sector]],Table2[6M Return vs Nifty],"&gt;=10")/Table3[[#This Row],[Count]]</f>
        <v>0</v>
      </c>
      <c r="G80" s="1">
        <f>COUNTIFS(Table2[Sub-Sector],Table3[[#This Row],[Sub-Sector]],Table2[1Y Return vs Nifty],"&gt;=10")/Table3[[#This Row],[Count]]</f>
        <v>1</v>
      </c>
      <c r="H80" s="1">
        <f>COUNTIFS(Table2[Sub-Sector],Table3[[#This Row],[Sub-Sector]],Table2[RSI Exponential â€“ 14D],"&gt;=50")/Table3[[#This Row],[Count]]</f>
        <v>0.5</v>
      </c>
      <c r="I80" s="1">
        <f>COUNTIFS(Table2[Sub-Sector],Table3[[#This Row],[Sub-Sector]],Table2[Relative Volume],"&gt;=1")/Table3[[#This Row],[Count]]</f>
        <v>0</v>
      </c>
      <c r="J80" s="1">
        <f>COUNTIFS(Table2[Sub-Sector],Table3[[#This Row],[Sub-Sector]],Table2[% Away From Day Low],"&gt;=0.05")/Table3[[#This Row],[Count]]</f>
        <v>0</v>
      </c>
      <c r="K80" s="1">
        <f>COUNTIFS(Table2[Sub-Sector],Table3[[#This Row],[Sub-Sector]],Table2[% Away From Day High],"&lt;=0.05")/Table3[[#This Row],[Count]]</f>
        <v>1</v>
      </c>
      <c r="L80" s="1">
        <f>COUNTIFS(Table2[Sub-Sector],Table3[[#This Row],[Sub-Sector]],Table2[% Away From Current Week Low],"&gt;=0.05")/Table3[[#This Row],[Count]]</f>
        <v>0</v>
      </c>
      <c r="M80" s="1">
        <f>COUNTIFS(Table2[Sub-Sector],Table3[[#This Row],[Sub-Sector]],Table2[% Away From Current Week High],"&lt;=0.05")/Table3[[#This Row],[Count]]</f>
        <v>1</v>
      </c>
      <c r="N80" s="1">
        <f>COUNTIFS(Table2[Sub-Sector],Table3[[#This Row],[Sub-Sector]],Table2[% Away From Current Month Low],"&gt;=0.05")/Table3[[#This Row],[Count]]</f>
        <v>0</v>
      </c>
      <c r="O80" s="1">
        <f>COUNTIFS(Table2[Sub-Sector],Table3[[#This Row],[Sub-Sector]],Table2[% Away From Current Month High],"&lt;=0.05")/Table3[[#This Row],[Count]]</f>
        <v>0.5</v>
      </c>
      <c r="P80" s="1">
        <f>COUNTIFS(Table2[Sub-Sector],Table3[[#This Row],[Sub-Sector]],Table2[% Away From 52W High],"&lt;=10")/Table3[[#This Row],[Count]]</f>
        <v>0</v>
      </c>
      <c r="Q80" s="1">
        <f>COUNTIFS(Table2[Sub-Sector],Table3[[#This Row],[Sub-Sector]],Table2[% Away From 52W Low],"&gt;=10")/Table3[[#This Row],[Count]]</f>
        <v>1</v>
      </c>
      <c r="R80" s="1">
        <f>COUNTIFS(Table2[Sub-Sector],Table3[[#This Row],[Sub-Sector]],Table2[% Price above 20 EMA],"&gt;=0")/Table3[[#This Row],[Count]]</f>
        <v>0</v>
      </c>
      <c r="S80" s="1">
        <f>COUNTIFS(Table2[Sub-Sector],Table3[[#This Row],[Sub-Sector]],Table2[% Price above 50 EMA],"&gt;=0")/Table3[[#This Row],[Count]]</f>
        <v>0</v>
      </c>
      <c r="T80" s="1">
        <f>COUNTIFS(Table2[Sub-Sector],Table3[[#This Row],[Sub-Sector]],Table2[% Price above 200 EMA],"&gt;=0")/Table3[[#This Row],[Count]]</f>
        <v>0.5</v>
      </c>
      <c r="U80" s="1">
        <f>COUNTIFS(Table2[Sub-Sector],Table3[[#This Row],[Sub-Sector]],Table2[Rate of Change - Zone],"Positive")/Table3[[#This Row],[Count]]</f>
        <v>0.5</v>
      </c>
      <c r="V80" s="1">
        <f>COUNTIFS(Table2[Sub-Sector],Table3[[#This Row],[Sub-Sector]],Table2[Sharpe Ratio],"&gt;=0.10")/Table3[[#This Row],[Count]]</f>
        <v>1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549.5</v>
      </c>
      <c r="X80">
        <f>_xlfn.RANK.AVG(Table3[[#This Row],[Score]],Table3[Score],1)</f>
        <v>90.5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279.5</v>
      </c>
      <c r="Z80">
        <f>_xlfn.RANK.AVG(Table3[[#This Row],[Score 2 ]],Table3[[Score 2 ]],1)</f>
        <v>78.5</v>
      </c>
    </row>
    <row r="81" spans="1:26" x14ac:dyDescent="0.3">
      <c r="A81" t="s">
        <v>203</v>
      </c>
      <c r="B81">
        <f>COUNTIFS(Table2[Sub-Sector],Table3[[#This Row],[Sub-Sector]])</f>
        <v>9</v>
      </c>
      <c r="C81" s="1">
        <f>COUNTIFS(Table2[Sub-Sector],Table3[[#This Row],[Sub-Sector]],Table2[Uptrend],"Uptrend")/Table3[[#This Row],[Count]]</f>
        <v>0.1111111111111111</v>
      </c>
      <c r="D81" s="1">
        <f>COUNTIFS(Table2[Sub-Sector],Table3[[#This Row],[Sub-Sector]],Table2[1W Return vs Nifty],"&gt;=5")/Table3[[#This Row],[Count]]</f>
        <v>0</v>
      </c>
      <c r="E81" s="1">
        <f>COUNTIFS(Table2[Sub-Sector],Table3[[#This Row],[Sub-Sector]],Table2[1M Return vs Nifty],"&gt;=5")/Table3[[#This Row],[Count]]</f>
        <v>0.1111111111111111</v>
      </c>
      <c r="F81" s="1">
        <f>COUNTIFS(Table2[Sub-Sector],Table3[[#This Row],[Sub-Sector]],Table2[6M Return vs Nifty],"&gt;=10")/Table3[[#This Row],[Count]]</f>
        <v>0.22222222222222221</v>
      </c>
      <c r="G81" s="1">
        <f>COUNTIFS(Table2[Sub-Sector],Table3[[#This Row],[Sub-Sector]],Table2[1Y Return vs Nifty],"&gt;=10")/Table3[[#This Row],[Count]]</f>
        <v>0.22222222222222221</v>
      </c>
      <c r="H81" s="1">
        <f>COUNTIFS(Table2[Sub-Sector],Table3[[#This Row],[Sub-Sector]],Table2[RSI Exponential â€“ 14D],"&gt;=50")/Table3[[#This Row],[Count]]</f>
        <v>0.1111111111111111</v>
      </c>
      <c r="I81" s="1">
        <f>COUNTIFS(Table2[Sub-Sector],Table3[[#This Row],[Sub-Sector]],Table2[Relative Volume],"&gt;=1")/Table3[[#This Row],[Count]]</f>
        <v>0.33333333333333331</v>
      </c>
      <c r="J81" s="1">
        <f>COUNTIFS(Table2[Sub-Sector],Table3[[#This Row],[Sub-Sector]],Table2[% Away From Day Low],"&gt;=0.05")/Table3[[#This Row],[Count]]</f>
        <v>0</v>
      </c>
      <c r="K81" s="1">
        <f>COUNTIFS(Table2[Sub-Sector],Table3[[#This Row],[Sub-Sector]],Table2[% Away From Day High],"&lt;=0.05")/Table3[[#This Row],[Count]]</f>
        <v>1</v>
      </c>
      <c r="L81" s="1">
        <f>COUNTIFS(Table2[Sub-Sector],Table3[[#This Row],[Sub-Sector]],Table2[% Away From Current Week Low],"&gt;=0.05")/Table3[[#This Row],[Count]]</f>
        <v>0</v>
      </c>
      <c r="M81" s="1">
        <f>COUNTIFS(Table2[Sub-Sector],Table3[[#This Row],[Sub-Sector]],Table2[% Away From Current Week High],"&lt;=0.05")/Table3[[#This Row],[Count]]</f>
        <v>1</v>
      </c>
      <c r="N81" s="1">
        <f>COUNTIFS(Table2[Sub-Sector],Table3[[#This Row],[Sub-Sector]],Table2[% Away From Current Month Low],"&gt;=0.05")/Table3[[#This Row],[Count]]</f>
        <v>0</v>
      </c>
      <c r="O81" s="1">
        <f>COUNTIFS(Table2[Sub-Sector],Table3[[#This Row],[Sub-Sector]],Table2[% Away From Current Month High],"&lt;=0.05")/Table3[[#This Row],[Count]]</f>
        <v>0.1111111111111111</v>
      </c>
      <c r="P81" s="1">
        <f>COUNTIFS(Table2[Sub-Sector],Table3[[#This Row],[Sub-Sector]],Table2[% Away From 52W High],"&lt;=10")/Table3[[#This Row],[Count]]</f>
        <v>0</v>
      </c>
      <c r="Q81" s="1">
        <f>COUNTIFS(Table2[Sub-Sector],Table3[[#This Row],[Sub-Sector]],Table2[% Away From 52W Low],"&gt;=10")/Table3[[#This Row],[Count]]</f>
        <v>0.77777777777777779</v>
      </c>
      <c r="R81" s="1">
        <f>COUNTIFS(Table2[Sub-Sector],Table3[[#This Row],[Sub-Sector]],Table2[% Price above 20 EMA],"&gt;=0")/Table3[[#This Row],[Count]]</f>
        <v>0.1111111111111111</v>
      </c>
      <c r="S81" s="1">
        <f>COUNTIFS(Table2[Sub-Sector],Table3[[#This Row],[Sub-Sector]],Table2[% Price above 50 EMA],"&gt;=0")/Table3[[#This Row],[Count]]</f>
        <v>0.1111111111111111</v>
      </c>
      <c r="T81" s="1">
        <f>COUNTIFS(Table2[Sub-Sector],Table3[[#This Row],[Sub-Sector]],Table2[% Price above 200 EMA],"&gt;=0")/Table3[[#This Row],[Count]]</f>
        <v>0.22222222222222221</v>
      </c>
      <c r="U81" s="1">
        <f>COUNTIFS(Table2[Sub-Sector],Table3[[#This Row],[Sub-Sector]],Table2[Rate of Change - Zone],"Positive")/Table3[[#This Row],[Count]]</f>
        <v>0.33333333333333331</v>
      </c>
      <c r="V81" s="1">
        <f>COUNTIFS(Table2[Sub-Sector],Table3[[#This Row],[Sub-Sector]],Table2[Sharpe Ratio],"&gt;=0.10")/Table3[[#This Row],[Count]]</f>
        <v>0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485</v>
      </c>
      <c r="X81">
        <f>_xlfn.RANK.AVG(Table3[[#This Row],[Score]],Table3[Score],1)</f>
        <v>70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281.5</v>
      </c>
      <c r="Z81">
        <f>_xlfn.RANK.AVG(Table3[[#This Row],[Score 2 ]],Table3[[Score 2 ]],1)</f>
        <v>80.5</v>
      </c>
    </row>
    <row r="82" spans="1:26" x14ac:dyDescent="0.3">
      <c r="A82" t="s">
        <v>69</v>
      </c>
      <c r="B82">
        <f>COUNTIFS(Table2[Sub-Sector],Table3[[#This Row],[Sub-Sector]])</f>
        <v>3</v>
      </c>
      <c r="C82" s="1">
        <f>COUNTIFS(Table2[Sub-Sector],Table3[[#This Row],[Sub-Sector]],Table2[Uptrend],"Uptrend")/Table3[[#This Row],[Count]]</f>
        <v>0</v>
      </c>
      <c r="D82" s="1">
        <f>COUNTIFS(Table2[Sub-Sector],Table3[[#This Row],[Sub-Sector]],Table2[1W Return vs Nifty],"&gt;=5")/Table3[[#This Row],[Count]]</f>
        <v>0</v>
      </c>
      <c r="E82" s="1">
        <f>COUNTIFS(Table2[Sub-Sector],Table3[[#This Row],[Sub-Sector]],Table2[1M Return vs Nifty],"&gt;=5")/Table3[[#This Row],[Count]]</f>
        <v>0</v>
      </c>
      <c r="F82" s="1">
        <f>COUNTIFS(Table2[Sub-Sector],Table3[[#This Row],[Sub-Sector]],Table2[6M Return vs Nifty],"&gt;=10")/Table3[[#This Row],[Count]]</f>
        <v>0</v>
      </c>
      <c r="G82" s="1">
        <f>COUNTIFS(Table2[Sub-Sector],Table3[[#This Row],[Sub-Sector]],Table2[1Y Return vs Nifty],"&gt;=10")/Table3[[#This Row],[Count]]</f>
        <v>0.66666666666666663</v>
      </c>
      <c r="H82" s="1">
        <f>COUNTIFS(Table2[Sub-Sector],Table3[[#This Row],[Sub-Sector]],Table2[RSI Exponential â€“ 14D],"&gt;=50")/Table3[[#This Row],[Count]]</f>
        <v>0</v>
      </c>
      <c r="I82" s="1">
        <f>COUNTIFS(Table2[Sub-Sector],Table3[[#This Row],[Sub-Sector]],Table2[Relative Volume],"&gt;=1")/Table3[[#This Row],[Count]]</f>
        <v>0</v>
      </c>
      <c r="J82" s="1">
        <f>COUNTIFS(Table2[Sub-Sector],Table3[[#This Row],[Sub-Sector]],Table2[% Away From Day Low],"&gt;=0.05")/Table3[[#This Row],[Count]]</f>
        <v>0</v>
      </c>
      <c r="K82" s="1">
        <f>COUNTIFS(Table2[Sub-Sector],Table3[[#This Row],[Sub-Sector]],Table2[% Away From Day High],"&lt;=0.05")/Table3[[#This Row],[Count]]</f>
        <v>1</v>
      </c>
      <c r="L82" s="1">
        <f>COUNTIFS(Table2[Sub-Sector],Table3[[#This Row],[Sub-Sector]],Table2[% Away From Current Week Low],"&gt;=0.05")/Table3[[#This Row],[Count]]</f>
        <v>0</v>
      </c>
      <c r="M82" s="1">
        <f>COUNTIFS(Table2[Sub-Sector],Table3[[#This Row],[Sub-Sector]],Table2[% Away From Current Week High],"&lt;=0.05")/Table3[[#This Row],[Count]]</f>
        <v>1</v>
      </c>
      <c r="N82" s="1">
        <f>COUNTIFS(Table2[Sub-Sector],Table3[[#This Row],[Sub-Sector]],Table2[% Away From Current Month Low],"&gt;=0.05")/Table3[[#This Row],[Count]]</f>
        <v>0</v>
      </c>
      <c r="O82" s="1">
        <f>COUNTIFS(Table2[Sub-Sector],Table3[[#This Row],[Sub-Sector]],Table2[% Away From Current Month High],"&lt;=0.05")/Table3[[#This Row],[Count]]</f>
        <v>0</v>
      </c>
      <c r="P82" s="1">
        <f>COUNTIFS(Table2[Sub-Sector],Table3[[#This Row],[Sub-Sector]],Table2[% Away From 52W High],"&lt;=10")/Table3[[#This Row],[Count]]</f>
        <v>0</v>
      </c>
      <c r="Q82" s="1">
        <f>COUNTIFS(Table2[Sub-Sector],Table3[[#This Row],[Sub-Sector]],Table2[% Away From 52W Low],"&gt;=10")/Table3[[#This Row],[Count]]</f>
        <v>1</v>
      </c>
      <c r="R82" s="1">
        <f>COUNTIFS(Table2[Sub-Sector],Table3[[#This Row],[Sub-Sector]],Table2[% Price above 20 EMA],"&gt;=0")/Table3[[#This Row],[Count]]</f>
        <v>0</v>
      </c>
      <c r="S82" s="1">
        <f>COUNTIFS(Table2[Sub-Sector],Table3[[#This Row],[Sub-Sector]],Table2[% Price above 50 EMA],"&gt;=0")/Table3[[#This Row],[Count]]</f>
        <v>0</v>
      </c>
      <c r="T82" s="1">
        <f>COUNTIFS(Table2[Sub-Sector],Table3[[#This Row],[Sub-Sector]],Table2[% Price above 200 EMA],"&gt;=0")/Table3[[#This Row],[Count]]</f>
        <v>0</v>
      </c>
      <c r="U82" s="1">
        <f>COUNTIFS(Table2[Sub-Sector],Table3[[#This Row],[Sub-Sector]],Table2[Rate of Change - Zone],"Positive")/Table3[[#This Row],[Count]]</f>
        <v>0.66666666666666663</v>
      </c>
      <c r="V82" s="1">
        <f>COUNTIFS(Table2[Sub-Sector],Table3[[#This Row],[Sub-Sector]],Table2[Sharpe Ratio],"&gt;=0.10")/Table3[[#This Row],[Count]]</f>
        <v>0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551.5</v>
      </c>
      <c r="X82">
        <f>_xlfn.RANK.AVG(Table3[[#This Row],[Score]],Table3[Score],1)</f>
        <v>92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281.5</v>
      </c>
      <c r="Z82">
        <f>_xlfn.RANK.AVG(Table3[[#This Row],[Score 2 ]],Table3[[Score 2 ]],1)</f>
        <v>80.5</v>
      </c>
    </row>
    <row r="83" spans="1:26" x14ac:dyDescent="0.3">
      <c r="A83" t="s">
        <v>54</v>
      </c>
      <c r="B83">
        <f>COUNTIFS(Table2[Sub-Sector],Table3[[#This Row],[Sub-Sector]])</f>
        <v>17</v>
      </c>
      <c r="C83" s="1">
        <f>COUNTIFS(Table2[Sub-Sector],Table3[[#This Row],[Sub-Sector]],Table2[Uptrend],"Uptrend")/Table3[[#This Row],[Count]]</f>
        <v>0</v>
      </c>
      <c r="D83" s="1">
        <f>COUNTIFS(Table2[Sub-Sector],Table3[[#This Row],[Sub-Sector]],Table2[1W Return vs Nifty],"&gt;=5")/Table3[[#This Row],[Count]]</f>
        <v>0</v>
      </c>
      <c r="E83" s="1">
        <f>COUNTIFS(Table2[Sub-Sector],Table3[[#This Row],[Sub-Sector]],Table2[1M Return vs Nifty],"&gt;=5")/Table3[[#This Row],[Count]]</f>
        <v>5.8823529411764705E-2</v>
      </c>
      <c r="F83" s="1">
        <f>COUNTIFS(Table2[Sub-Sector],Table3[[#This Row],[Sub-Sector]],Table2[6M Return vs Nifty],"&gt;=10")/Table3[[#This Row],[Count]]</f>
        <v>5.8823529411764705E-2</v>
      </c>
      <c r="G83" s="1">
        <f>COUNTIFS(Table2[Sub-Sector],Table3[[#This Row],[Sub-Sector]],Table2[1Y Return vs Nifty],"&gt;=10")/Table3[[#This Row],[Count]]</f>
        <v>0.17647058823529413</v>
      </c>
      <c r="H83" s="1">
        <f>COUNTIFS(Table2[Sub-Sector],Table3[[#This Row],[Sub-Sector]],Table2[RSI Exponential â€“ 14D],"&gt;=50")/Table3[[#This Row],[Count]]</f>
        <v>5.8823529411764705E-2</v>
      </c>
      <c r="I83" s="1">
        <f>COUNTIFS(Table2[Sub-Sector],Table3[[#This Row],[Sub-Sector]],Table2[Relative Volume],"&gt;=1")/Table3[[#This Row],[Count]]</f>
        <v>0.52941176470588236</v>
      </c>
      <c r="J83" s="1">
        <f>COUNTIFS(Table2[Sub-Sector],Table3[[#This Row],[Sub-Sector]],Table2[% Away From Day Low],"&gt;=0.05")/Table3[[#This Row],[Count]]</f>
        <v>0.11764705882352941</v>
      </c>
      <c r="K83" s="1">
        <f>COUNTIFS(Table2[Sub-Sector],Table3[[#This Row],[Sub-Sector]],Table2[% Away From Day High],"&lt;=0.05")/Table3[[#This Row],[Count]]</f>
        <v>0.94117647058823528</v>
      </c>
      <c r="L83" s="1">
        <f>COUNTIFS(Table2[Sub-Sector],Table3[[#This Row],[Sub-Sector]],Table2[% Away From Current Week Low],"&gt;=0.05")/Table3[[#This Row],[Count]]</f>
        <v>0.11764705882352941</v>
      </c>
      <c r="M83" s="1">
        <f>COUNTIFS(Table2[Sub-Sector],Table3[[#This Row],[Sub-Sector]],Table2[% Away From Current Week High],"&lt;=0.05")/Table3[[#This Row],[Count]]</f>
        <v>0.94117647058823528</v>
      </c>
      <c r="N83" s="1">
        <f>COUNTIFS(Table2[Sub-Sector],Table3[[#This Row],[Sub-Sector]],Table2[% Away From Current Month Low],"&gt;=0.05")/Table3[[#This Row],[Count]]</f>
        <v>0.11764705882352941</v>
      </c>
      <c r="O83" s="1">
        <f>COUNTIFS(Table2[Sub-Sector],Table3[[#This Row],[Sub-Sector]],Table2[% Away From Current Month High],"&lt;=0.05")/Table3[[#This Row],[Count]]</f>
        <v>0.23529411764705882</v>
      </c>
      <c r="P83" s="1">
        <f>COUNTIFS(Table2[Sub-Sector],Table3[[#This Row],[Sub-Sector]],Table2[% Away From 52W High],"&lt;=10")/Table3[[#This Row],[Count]]</f>
        <v>0</v>
      </c>
      <c r="Q83" s="1">
        <f>COUNTIFS(Table2[Sub-Sector],Table3[[#This Row],[Sub-Sector]],Table2[% Away From 52W Low],"&gt;=10")/Table3[[#This Row],[Count]]</f>
        <v>0.52941176470588236</v>
      </c>
      <c r="R83" s="1">
        <f>COUNTIFS(Table2[Sub-Sector],Table3[[#This Row],[Sub-Sector]],Table2[% Price above 20 EMA],"&gt;=0")/Table3[[#This Row],[Count]]</f>
        <v>5.8823529411764705E-2</v>
      </c>
      <c r="S83" s="1">
        <f>COUNTIFS(Table2[Sub-Sector],Table3[[#This Row],[Sub-Sector]],Table2[% Price above 50 EMA],"&gt;=0")/Table3[[#This Row],[Count]]</f>
        <v>5.8823529411764705E-2</v>
      </c>
      <c r="T83" s="1">
        <f>COUNTIFS(Table2[Sub-Sector],Table3[[#This Row],[Sub-Sector]],Table2[% Price above 200 EMA],"&gt;=0")/Table3[[#This Row],[Count]]</f>
        <v>0.11764705882352941</v>
      </c>
      <c r="U83" s="1">
        <f>COUNTIFS(Table2[Sub-Sector],Table3[[#This Row],[Sub-Sector]],Table2[Rate of Change - Zone],"Positive")/Table3[[#This Row],[Count]]</f>
        <v>0.29411764705882354</v>
      </c>
      <c r="V83" s="1">
        <f>COUNTIFS(Table2[Sub-Sector],Table3[[#This Row],[Sub-Sector]],Table2[Sharpe Ratio],"&gt;=0.10")/Table3[[#This Row],[Count]]</f>
        <v>0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519.5</v>
      </c>
      <c r="X83">
        <f>_xlfn.RANK.AVG(Table3[[#This Row],[Score]],Table3[Score],1)</f>
        <v>84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283</v>
      </c>
      <c r="Z83">
        <f>_xlfn.RANK.AVG(Table3[[#This Row],[Score 2 ]],Table3[[Score 2 ]],1)</f>
        <v>82</v>
      </c>
    </row>
    <row r="84" spans="1:26" x14ac:dyDescent="0.3">
      <c r="A84" t="s">
        <v>546</v>
      </c>
      <c r="B84">
        <f>COUNTIFS(Table2[Sub-Sector],Table3[[#This Row],[Sub-Sector]])</f>
        <v>5</v>
      </c>
      <c r="C84" s="1">
        <f>COUNTIFS(Table2[Sub-Sector],Table3[[#This Row],[Sub-Sector]],Table2[Uptrend],"Uptrend")/Table3[[#This Row],[Count]]</f>
        <v>0</v>
      </c>
      <c r="D84" s="1">
        <f>COUNTIFS(Table2[Sub-Sector],Table3[[#This Row],[Sub-Sector]],Table2[1W Return vs Nifty],"&gt;=5")/Table3[[#This Row],[Count]]</f>
        <v>0</v>
      </c>
      <c r="E84" s="1">
        <f>COUNTIFS(Table2[Sub-Sector],Table3[[#This Row],[Sub-Sector]],Table2[1M Return vs Nifty],"&gt;=5")/Table3[[#This Row],[Count]]</f>
        <v>0.2</v>
      </c>
      <c r="F84" s="1">
        <f>COUNTIFS(Table2[Sub-Sector],Table3[[#This Row],[Sub-Sector]],Table2[6M Return vs Nifty],"&gt;=10")/Table3[[#This Row],[Count]]</f>
        <v>0</v>
      </c>
      <c r="G84" s="1">
        <f>COUNTIFS(Table2[Sub-Sector],Table3[[#This Row],[Sub-Sector]],Table2[1Y Return vs Nifty],"&gt;=10")/Table3[[#This Row],[Count]]</f>
        <v>0.2</v>
      </c>
      <c r="H84" s="1">
        <f>COUNTIFS(Table2[Sub-Sector],Table3[[#This Row],[Sub-Sector]],Table2[RSI Exponential â€“ 14D],"&gt;=50")/Table3[[#This Row],[Count]]</f>
        <v>0.2</v>
      </c>
      <c r="I84" s="1">
        <f>COUNTIFS(Table2[Sub-Sector],Table3[[#This Row],[Sub-Sector]],Table2[Relative Volume],"&gt;=1")/Table3[[#This Row],[Count]]</f>
        <v>0.2</v>
      </c>
      <c r="J84" s="1">
        <f>COUNTIFS(Table2[Sub-Sector],Table3[[#This Row],[Sub-Sector]],Table2[% Away From Day Low],"&gt;=0.05")/Table3[[#This Row],[Count]]</f>
        <v>0</v>
      </c>
      <c r="K84" s="1">
        <f>COUNTIFS(Table2[Sub-Sector],Table3[[#This Row],[Sub-Sector]],Table2[% Away From Day High],"&lt;=0.05")/Table3[[#This Row],[Count]]</f>
        <v>1</v>
      </c>
      <c r="L84" s="1">
        <f>COUNTIFS(Table2[Sub-Sector],Table3[[#This Row],[Sub-Sector]],Table2[% Away From Current Week Low],"&gt;=0.05")/Table3[[#This Row],[Count]]</f>
        <v>0</v>
      </c>
      <c r="M84" s="1">
        <f>COUNTIFS(Table2[Sub-Sector],Table3[[#This Row],[Sub-Sector]],Table2[% Away From Current Week High],"&lt;=0.05")/Table3[[#This Row],[Count]]</f>
        <v>1</v>
      </c>
      <c r="N84" s="1">
        <f>COUNTIFS(Table2[Sub-Sector],Table3[[#This Row],[Sub-Sector]],Table2[% Away From Current Month Low],"&gt;=0.05")/Table3[[#This Row],[Count]]</f>
        <v>0</v>
      </c>
      <c r="O84" s="1">
        <f>COUNTIFS(Table2[Sub-Sector],Table3[[#This Row],[Sub-Sector]],Table2[% Away From Current Month High],"&lt;=0.05")/Table3[[#This Row],[Count]]</f>
        <v>0.6</v>
      </c>
      <c r="P84" s="1">
        <f>COUNTIFS(Table2[Sub-Sector],Table3[[#This Row],[Sub-Sector]],Table2[% Away From 52W High],"&lt;=10")/Table3[[#This Row],[Count]]</f>
        <v>0</v>
      </c>
      <c r="Q84" s="1">
        <f>COUNTIFS(Table2[Sub-Sector],Table3[[#This Row],[Sub-Sector]],Table2[% Away From 52W Low],"&gt;=10")/Table3[[#This Row],[Count]]</f>
        <v>0.8</v>
      </c>
      <c r="R84" s="1">
        <f>COUNTIFS(Table2[Sub-Sector],Table3[[#This Row],[Sub-Sector]],Table2[% Price above 20 EMA],"&gt;=0")/Table3[[#This Row],[Count]]</f>
        <v>0.2</v>
      </c>
      <c r="S84" s="1">
        <f>COUNTIFS(Table2[Sub-Sector],Table3[[#This Row],[Sub-Sector]],Table2[% Price above 50 EMA],"&gt;=0")/Table3[[#This Row],[Count]]</f>
        <v>0.2</v>
      </c>
      <c r="T84" s="1">
        <f>COUNTIFS(Table2[Sub-Sector],Table3[[#This Row],[Sub-Sector]],Table2[% Price above 200 EMA],"&gt;=0")/Table3[[#This Row],[Count]]</f>
        <v>0.4</v>
      </c>
      <c r="U84" s="1">
        <f>COUNTIFS(Table2[Sub-Sector],Table3[[#This Row],[Sub-Sector]],Table2[Rate of Change - Zone],"Positive")/Table3[[#This Row],[Count]]</f>
        <v>0.6</v>
      </c>
      <c r="V84" s="1">
        <f>COUNTIFS(Table2[Sub-Sector],Table3[[#This Row],[Sub-Sector]],Table2[Sharpe Ratio],"&gt;=0.10")/Table3[[#This Row],[Count]]</f>
        <v>0.2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517</v>
      </c>
      <c r="X84">
        <f>_xlfn.RANK.AVG(Table3[[#This Row],[Score]],Table3[Score],1)</f>
        <v>81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295.5</v>
      </c>
      <c r="Z84">
        <f>_xlfn.RANK.AVG(Table3[[#This Row],[Score 2 ]],Table3[[Score 2 ]],1)</f>
        <v>83</v>
      </c>
    </row>
    <row r="85" spans="1:26" x14ac:dyDescent="0.3">
      <c r="A85" t="s">
        <v>987</v>
      </c>
      <c r="B85">
        <f>COUNTIFS(Table2[Sub-Sector],Table3[[#This Row],[Sub-Sector]])</f>
        <v>5</v>
      </c>
      <c r="C85" s="1">
        <f>COUNTIFS(Table2[Sub-Sector],Table3[[#This Row],[Sub-Sector]],Table2[Uptrend],"Uptrend")/Table3[[#This Row],[Count]]</f>
        <v>0.4</v>
      </c>
      <c r="D85" s="1">
        <f>COUNTIFS(Table2[Sub-Sector],Table3[[#This Row],[Sub-Sector]],Table2[1W Return vs Nifty],"&gt;=5")/Table3[[#This Row],[Count]]</f>
        <v>0</v>
      </c>
      <c r="E85" s="1">
        <f>COUNTIFS(Table2[Sub-Sector],Table3[[#This Row],[Sub-Sector]],Table2[1M Return vs Nifty],"&gt;=5")/Table3[[#This Row],[Count]]</f>
        <v>0.2</v>
      </c>
      <c r="F85" s="1">
        <f>COUNTIFS(Table2[Sub-Sector],Table3[[#This Row],[Sub-Sector]],Table2[6M Return vs Nifty],"&gt;=10")/Table3[[#This Row],[Count]]</f>
        <v>0.4</v>
      </c>
      <c r="G85" s="1">
        <f>COUNTIFS(Table2[Sub-Sector],Table3[[#This Row],[Sub-Sector]],Table2[1Y Return vs Nifty],"&gt;=10")/Table3[[#This Row],[Count]]</f>
        <v>0.4</v>
      </c>
      <c r="H85" s="1">
        <f>COUNTIFS(Table2[Sub-Sector],Table3[[#This Row],[Sub-Sector]],Table2[RSI Exponential â€“ 14D],"&gt;=50")/Table3[[#This Row],[Count]]</f>
        <v>0.2</v>
      </c>
      <c r="I85" s="1">
        <f>COUNTIFS(Table2[Sub-Sector],Table3[[#This Row],[Sub-Sector]],Table2[Relative Volume],"&gt;=1")/Table3[[#This Row],[Count]]</f>
        <v>0</v>
      </c>
      <c r="J85" s="1">
        <f>COUNTIFS(Table2[Sub-Sector],Table3[[#This Row],[Sub-Sector]],Table2[% Away From Day Low],"&gt;=0.05")/Table3[[#This Row],[Count]]</f>
        <v>0</v>
      </c>
      <c r="K85" s="1">
        <f>COUNTIFS(Table2[Sub-Sector],Table3[[#This Row],[Sub-Sector]],Table2[% Away From Day High],"&lt;=0.05")/Table3[[#This Row],[Count]]</f>
        <v>0.8</v>
      </c>
      <c r="L85" s="1">
        <f>COUNTIFS(Table2[Sub-Sector],Table3[[#This Row],[Sub-Sector]],Table2[% Away From Current Week Low],"&gt;=0.05")/Table3[[#This Row],[Count]]</f>
        <v>0</v>
      </c>
      <c r="M85" s="1">
        <f>COUNTIFS(Table2[Sub-Sector],Table3[[#This Row],[Sub-Sector]],Table2[% Away From Current Week High],"&lt;=0.05")/Table3[[#This Row],[Count]]</f>
        <v>0.8</v>
      </c>
      <c r="N85" s="1">
        <f>COUNTIFS(Table2[Sub-Sector],Table3[[#This Row],[Sub-Sector]],Table2[% Away From Current Month Low],"&gt;=0.05")/Table3[[#This Row],[Count]]</f>
        <v>0</v>
      </c>
      <c r="O85" s="1">
        <f>COUNTIFS(Table2[Sub-Sector],Table3[[#This Row],[Sub-Sector]],Table2[% Away From Current Month High],"&lt;=0.05")/Table3[[#This Row],[Count]]</f>
        <v>0</v>
      </c>
      <c r="P85" s="1">
        <f>COUNTIFS(Table2[Sub-Sector],Table3[[#This Row],[Sub-Sector]],Table2[% Away From 52W High],"&lt;=10")/Table3[[#This Row],[Count]]</f>
        <v>0.2</v>
      </c>
      <c r="Q85" s="1">
        <f>COUNTIFS(Table2[Sub-Sector],Table3[[#This Row],[Sub-Sector]],Table2[% Away From 52W Low],"&gt;=10")/Table3[[#This Row],[Count]]</f>
        <v>1</v>
      </c>
      <c r="R85" s="1">
        <f>COUNTIFS(Table2[Sub-Sector],Table3[[#This Row],[Sub-Sector]],Table2[% Price above 20 EMA],"&gt;=0")/Table3[[#This Row],[Count]]</f>
        <v>0.2</v>
      </c>
      <c r="S85" s="1">
        <f>COUNTIFS(Table2[Sub-Sector],Table3[[#This Row],[Sub-Sector]],Table2[% Price above 50 EMA],"&gt;=0")/Table3[[#This Row],[Count]]</f>
        <v>0.2</v>
      </c>
      <c r="T85" s="1">
        <f>COUNTIFS(Table2[Sub-Sector],Table3[[#This Row],[Sub-Sector]],Table2[% Price above 200 EMA],"&gt;=0")/Table3[[#This Row],[Count]]</f>
        <v>0.4</v>
      </c>
      <c r="U85" s="1">
        <f>COUNTIFS(Table2[Sub-Sector],Table3[[#This Row],[Sub-Sector]],Table2[Rate of Change - Zone],"Positive")/Table3[[#This Row],[Count]]</f>
        <v>0.4</v>
      </c>
      <c r="V85" s="1">
        <f>COUNTIFS(Table2[Sub-Sector],Table3[[#This Row],[Sub-Sector]],Table2[Sharpe Ratio],"&gt;=0.10")/Table3[[#This Row],[Count]]</f>
        <v>0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452</v>
      </c>
      <c r="X85">
        <f>_xlfn.RANK.AVG(Table3[[#This Row],[Score]],Table3[Score],1)</f>
        <v>64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298.5</v>
      </c>
      <c r="Z85">
        <f>_xlfn.RANK.AVG(Table3[[#This Row],[Score 2 ]],Table3[[Score 2 ]],1)</f>
        <v>84</v>
      </c>
    </row>
    <row r="86" spans="1:26" x14ac:dyDescent="0.3">
      <c r="A86" t="s">
        <v>472</v>
      </c>
      <c r="B86">
        <f>COUNTIFS(Table2[Sub-Sector],Table3[[#This Row],[Sub-Sector]])</f>
        <v>17</v>
      </c>
      <c r="C86" s="1">
        <f>COUNTIFS(Table2[Sub-Sector],Table3[[#This Row],[Sub-Sector]],Table2[Uptrend],"Uptrend")/Table3[[#This Row],[Count]]</f>
        <v>0.23529411764705882</v>
      </c>
      <c r="D86" s="1">
        <f>COUNTIFS(Table2[Sub-Sector],Table3[[#This Row],[Sub-Sector]],Table2[1W Return vs Nifty],"&gt;=5")/Table3[[#This Row],[Count]]</f>
        <v>5.8823529411764705E-2</v>
      </c>
      <c r="E86" s="1">
        <f>COUNTIFS(Table2[Sub-Sector],Table3[[#This Row],[Sub-Sector]],Table2[1M Return vs Nifty],"&gt;=5")/Table3[[#This Row],[Count]]</f>
        <v>5.8823529411764705E-2</v>
      </c>
      <c r="F86" s="1">
        <f>COUNTIFS(Table2[Sub-Sector],Table3[[#This Row],[Sub-Sector]],Table2[6M Return vs Nifty],"&gt;=10")/Table3[[#This Row],[Count]]</f>
        <v>0.17647058823529413</v>
      </c>
      <c r="G86" s="1">
        <f>COUNTIFS(Table2[Sub-Sector],Table3[[#This Row],[Sub-Sector]],Table2[1Y Return vs Nifty],"&gt;=10")/Table3[[#This Row],[Count]]</f>
        <v>0.11764705882352941</v>
      </c>
      <c r="H86" s="1">
        <f>COUNTIFS(Table2[Sub-Sector],Table3[[#This Row],[Sub-Sector]],Table2[RSI Exponential â€“ 14D],"&gt;=50")/Table3[[#This Row],[Count]]</f>
        <v>0.23529411764705882</v>
      </c>
      <c r="I86" s="1">
        <f>COUNTIFS(Table2[Sub-Sector],Table3[[#This Row],[Sub-Sector]],Table2[Relative Volume],"&gt;=1")/Table3[[#This Row],[Count]]</f>
        <v>0.17647058823529413</v>
      </c>
      <c r="J86" s="1">
        <f>COUNTIFS(Table2[Sub-Sector],Table3[[#This Row],[Sub-Sector]],Table2[% Away From Day Low],"&gt;=0.05")/Table3[[#This Row],[Count]]</f>
        <v>0</v>
      </c>
      <c r="K86" s="1">
        <f>COUNTIFS(Table2[Sub-Sector],Table3[[#This Row],[Sub-Sector]],Table2[% Away From Day High],"&lt;=0.05")/Table3[[#This Row],[Count]]</f>
        <v>0.82352941176470584</v>
      </c>
      <c r="L86" s="1">
        <f>COUNTIFS(Table2[Sub-Sector],Table3[[#This Row],[Sub-Sector]],Table2[% Away From Current Week Low],"&gt;=0.05")/Table3[[#This Row],[Count]]</f>
        <v>0</v>
      </c>
      <c r="M86" s="1">
        <f>COUNTIFS(Table2[Sub-Sector],Table3[[#This Row],[Sub-Sector]],Table2[% Away From Current Week High],"&lt;=0.05")/Table3[[#This Row],[Count]]</f>
        <v>0.82352941176470584</v>
      </c>
      <c r="N86" s="1">
        <f>COUNTIFS(Table2[Sub-Sector],Table3[[#This Row],[Sub-Sector]],Table2[% Away From Current Month Low],"&gt;=0.05")/Table3[[#This Row],[Count]]</f>
        <v>0.17647058823529413</v>
      </c>
      <c r="O86" s="1">
        <f>COUNTIFS(Table2[Sub-Sector],Table3[[#This Row],[Sub-Sector]],Table2[% Away From Current Month High],"&lt;=0.05")/Table3[[#This Row],[Count]]</f>
        <v>0.29411764705882354</v>
      </c>
      <c r="P86" s="1">
        <f>COUNTIFS(Table2[Sub-Sector],Table3[[#This Row],[Sub-Sector]],Table2[% Away From 52W High],"&lt;=10")/Table3[[#This Row],[Count]]</f>
        <v>0</v>
      </c>
      <c r="Q86" s="1">
        <f>COUNTIFS(Table2[Sub-Sector],Table3[[#This Row],[Sub-Sector]],Table2[% Away From 52W Low],"&gt;=10")/Table3[[#This Row],[Count]]</f>
        <v>0.76470588235294112</v>
      </c>
      <c r="R86" s="1">
        <f>COUNTIFS(Table2[Sub-Sector],Table3[[#This Row],[Sub-Sector]],Table2[% Price above 20 EMA],"&gt;=0")/Table3[[#This Row],[Count]]</f>
        <v>0.23529411764705882</v>
      </c>
      <c r="S86" s="1">
        <f>COUNTIFS(Table2[Sub-Sector],Table3[[#This Row],[Sub-Sector]],Table2[% Price above 50 EMA],"&gt;=0")/Table3[[#This Row],[Count]]</f>
        <v>0.17647058823529413</v>
      </c>
      <c r="T86" s="1">
        <f>COUNTIFS(Table2[Sub-Sector],Table3[[#This Row],[Sub-Sector]],Table2[% Price above 200 EMA],"&gt;=0")/Table3[[#This Row],[Count]]</f>
        <v>0.29411764705882354</v>
      </c>
      <c r="U86" s="1">
        <f>COUNTIFS(Table2[Sub-Sector],Table3[[#This Row],[Sub-Sector]],Table2[Rate of Change - Zone],"Positive")/Table3[[#This Row],[Count]]</f>
        <v>0.47058823529411764</v>
      </c>
      <c r="V86" s="1">
        <f>COUNTIFS(Table2[Sub-Sector],Table3[[#This Row],[Sub-Sector]],Table2[Sharpe Ratio],"&gt;=0.10")/Table3[[#This Row],[Count]]</f>
        <v>0.11764705882352941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446</v>
      </c>
      <c r="X86">
        <f>_xlfn.RANK.AVG(Table3[[#This Row],[Score]],Table3[Score],1)</f>
        <v>63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299.5</v>
      </c>
      <c r="Z86">
        <f>_xlfn.RANK.AVG(Table3[[#This Row],[Score 2 ]],Table3[[Score 2 ]],1)</f>
        <v>86</v>
      </c>
    </row>
    <row r="87" spans="1:26" x14ac:dyDescent="0.3">
      <c r="A87" t="s">
        <v>595</v>
      </c>
      <c r="B87">
        <f>COUNTIFS(Table2[Sub-Sector],Table3[[#This Row],[Sub-Sector]])</f>
        <v>2</v>
      </c>
      <c r="C87" s="1">
        <f>COUNTIFS(Table2[Sub-Sector],Table3[[#This Row],[Sub-Sector]],Table2[Uptrend],"Uptrend")/Table3[[#This Row],[Count]]</f>
        <v>0</v>
      </c>
      <c r="D87" s="1">
        <f>COUNTIFS(Table2[Sub-Sector],Table3[[#This Row],[Sub-Sector]],Table2[1W Return vs Nifty],"&gt;=5")/Table3[[#This Row],[Count]]</f>
        <v>0</v>
      </c>
      <c r="E87" s="1">
        <f>COUNTIFS(Table2[Sub-Sector],Table3[[#This Row],[Sub-Sector]],Table2[1M Return vs Nifty],"&gt;=5")/Table3[[#This Row],[Count]]</f>
        <v>0</v>
      </c>
      <c r="F87" s="1">
        <f>COUNTIFS(Table2[Sub-Sector],Table3[[#This Row],[Sub-Sector]],Table2[6M Return vs Nifty],"&gt;=10")/Table3[[#This Row],[Count]]</f>
        <v>0</v>
      </c>
      <c r="G87" s="1">
        <f>COUNTIFS(Table2[Sub-Sector],Table3[[#This Row],[Sub-Sector]],Table2[1Y Return vs Nifty],"&gt;=10")/Table3[[#This Row],[Count]]</f>
        <v>0</v>
      </c>
      <c r="H87" s="1">
        <f>COUNTIFS(Table2[Sub-Sector],Table3[[#This Row],[Sub-Sector]],Table2[RSI Exponential â€“ 14D],"&gt;=50")/Table3[[#This Row],[Count]]</f>
        <v>0</v>
      </c>
      <c r="I87" s="1">
        <f>COUNTIFS(Table2[Sub-Sector],Table3[[#This Row],[Sub-Sector]],Table2[Relative Volume],"&gt;=1")/Table3[[#This Row],[Count]]</f>
        <v>0.5</v>
      </c>
      <c r="J87" s="1">
        <f>COUNTIFS(Table2[Sub-Sector],Table3[[#This Row],[Sub-Sector]],Table2[% Away From Day Low],"&gt;=0.05")/Table3[[#This Row],[Count]]</f>
        <v>0</v>
      </c>
      <c r="K87" s="1">
        <f>COUNTIFS(Table2[Sub-Sector],Table3[[#This Row],[Sub-Sector]],Table2[% Away From Day High],"&lt;=0.05")/Table3[[#This Row],[Count]]</f>
        <v>1</v>
      </c>
      <c r="L87" s="1">
        <f>COUNTIFS(Table2[Sub-Sector],Table3[[#This Row],[Sub-Sector]],Table2[% Away From Current Week Low],"&gt;=0.05")/Table3[[#This Row],[Count]]</f>
        <v>0</v>
      </c>
      <c r="M87" s="1">
        <f>COUNTIFS(Table2[Sub-Sector],Table3[[#This Row],[Sub-Sector]],Table2[% Away From Current Week High],"&lt;=0.05")/Table3[[#This Row],[Count]]</f>
        <v>1</v>
      </c>
      <c r="N87" s="1">
        <f>COUNTIFS(Table2[Sub-Sector],Table3[[#This Row],[Sub-Sector]],Table2[% Away From Current Month Low],"&gt;=0.05")/Table3[[#This Row],[Count]]</f>
        <v>0</v>
      </c>
      <c r="O87" s="1">
        <f>COUNTIFS(Table2[Sub-Sector],Table3[[#This Row],[Sub-Sector]],Table2[% Away From Current Month High],"&lt;=0.05")/Table3[[#This Row],[Count]]</f>
        <v>1</v>
      </c>
      <c r="P87" s="1">
        <f>COUNTIFS(Table2[Sub-Sector],Table3[[#This Row],[Sub-Sector]],Table2[% Away From 52W High],"&lt;=10")/Table3[[#This Row],[Count]]</f>
        <v>0</v>
      </c>
      <c r="Q87" s="1">
        <f>COUNTIFS(Table2[Sub-Sector],Table3[[#This Row],[Sub-Sector]],Table2[% Away From 52W Low],"&gt;=10")/Table3[[#This Row],[Count]]</f>
        <v>0.5</v>
      </c>
      <c r="R87" s="1">
        <f>COUNTIFS(Table2[Sub-Sector],Table3[[#This Row],[Sub-Sector]],Table2[% Price above 20 EMA],"&gt;=0")/Table3[[#This Row],[Count]]</f>
        <v>0</v>
      </c>
      <c r="S87" s="1">
        <f>COUNTIFS(Table2[Sub-Sector],Table3[[#This Row],[Sub-Sector]],Table2[% Price above 50 EMA],"&gt;=0")/Table3[[#This Row],[Count]]</f>
        <v>0</v>
      </c>
      <c r="T87" s="1">
        <f>COUNTIFS(Table2[Sub-Sector],Table3[[#This Row],[Sub-Sector]],Table2[% Price above 200 EMA],"&gt;=0")/Table3[[#This Row],[Count]]</f>
        <v>0</v>
      </c>
      <c r="U87" s="1">
        <f>COUNTIFS(Table2[Sub-Sector],Table3[[#This Row],[Sub-Sector]],Table2[Rate of Change - Zone],"Positive")/Table3[[#This Row],[Count]]</f>
        <v>0.5</v>
      </c>
      <c r="V87" s="1">
        <f>COUNTIFS(Table2[Sub-Sector],Table3[[#This Row],[Sub-Sector]],Table2[Sharpe Ratio],"&gt;=0.10")/Table3[[#This Row],[Count]]</f>
        <v>0.5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569.5</v>
      </c>
      <c r="X87">
        <f>_xlfn.RANK.AVG(Table3[[#This Row],[Score]],Table3[Score],1)</f>
        <v>94.5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299.5</v>
      </c>
      <c r="Z87">
        <f>_xlfn.RANK.AVG(Table3[[#This Row],[Score 2 ]],Table3[[Score 2 ]],1)</f>
        <v>86</v>
      </c>
    </row>
    <row r="88" spans="1:26" x14ac:dyDescent="0.3">
      <c r="A88" t="s">
        <v>1158</v>
      </c>
      <c r="B88">
        <f>COUNTIFS(Table2[Sub-Sector],Table3[[#This Row],[Sub-Sector]])</f>
        <v>2</v>
      </c>
      <c r="C88" s="1">
        <f>COUNTIFS(Table2[Sub-Sector],Table3[[#This Row],[Sub-Sector]],Table2[Uptrend],"Uptrend")/Table3[[#This Row],[Count]]</f>
        <v>0</v>
      </c>
      <c r="D88" s="1">
        <f>COUNTIFS(Table2[Sub-Sector],Table3[[#This Row],[Sub-Sector]],Table2[1W Return vs Nifty],"&gt;=5")/Table3[[#This Row],[Count]]</f>
        <v>0</v>
      </c>
      <c r="E88" s="1">
        <f>COUNTIFS(Table2[Sub-Sector],Table3[[#This Row],[Sub-Sector]],Table2[1M Return vs Nifty],"&gt;=5")/Table3[[#This Row],[Count]]</f>
        <v>0</v>
      </c>
      <c r="F88" s="1">
        <f>COUNTIFS(Table2[Sub-Sector],Table3[[#This Row],[Sub-Sector]],Table2[6M Return vs Nifty],"&gt;=10")/Table3[[#This Row],[Count]]</f>
        <v>0</v>
      </c>
      <c r="G88" s="1">
        <f>COUNTIFS(Table2[Sub-Sector],Table3[[#This Row],[Sub-Sector]],Table2[1Y Return vs Nifty],"&gt;=10")/Table3[[#This Row],[Count]]</f>
        <v>0.5</v>
      </c>
      <c r="H88" s="1">
        <f>COUNTIFS(Table2[Sub-Sector],Table3[[#This Row],[Sub-Sector]],Table2[RSI Exponential â€“ 14D],"&gt;=50")/Table3[[#This Row],[Count]]</f>
        <v>0</v>
      </c>
      <c r="I88" s="1">
        <f>COUNTIFS(Table2[Sub-Sector],Table3[[#This Row],[Sub-Sector]],Table2[Relative Volume],"&gt;=1")/Table3[[#This Row],[Count]]</f>
        <v>0.5</v>
      </c>
      <c r="J88" s="1">
        <f>COUNTIFS(Table2[Sub-Sector],Table3[[#This Row],[Sub-Sector]],Table2[% Away From Day Low],"&gt;=0.05")/Table3[[#This Row],[Count]]</f>
        <v>0</v>
      </c>
      <c r="K88" s="1">
        <f>COUNTIFS(Table2[Sub-Sector],Table3[[#This Row],[Sub-Sector]],Table2[% Away From Day High],"&lt;=0.05")/Table3[[#This Row],[Count]]</f>
        <v>1</v>
      </c>
      <c r="L88" s="1">
        <f>COUNTIFS(Table2[Sub-Sector],Table3[[#This Row],[Sub-Sector]],Table2[% Away From Current Week Low],"&gt;=0.05")/Table3[[#This Row],[Count]]</f>
        <v>0</v>
      </c>
      <c r="M88" s="1">
        <f>COUNTIFS(Table2[Sub-Sector],Table3[[#This Row],[Sub-Sector]],Table2[% Away From Current Week High],"&lt;=0.05")/Table3[[#This Row],[Count]]</f>
        <v>1</v>
      </c>
      <c r="N88" s="1">
        <f>COUNTIFS(Table2[Sub-Sector],Table3[[#This Row],[Sub-Sector]],Table2[% Away From Current Month Low],"&gt;=0.05")/Table3[[#This Row],[Count]]</f>
        <v>0.5</v>
      </c>
      <c r="O88" s="1">
        <f>COUNTIFS(Table2[Sub-Sector],Table3[[#This Row],[Sub-Sector]],Table2[% Away From Current Month High],"&lt;=0.05")/Table3[[#This Row],[Count]]</f>
        <v>0.5</v>
      </c>
      <c r="P88" s="1">
        <f>COUNTIFS(Table2[Sub-Sector],Table3[[#This Row],[Sub-Sector]],Table2[% Away From 52W High],"&lt;=10")/Table3[[#This Row],[Count]]</f>
        <v>0</v>
      </c>
      <c r="Q88" s="1">
        <f>COUNTIFS(Table2[Sub-Sector],Table3[[#This Row],[Sub-Sector]],Table2[% Away From 52W Low],"&gt;=10")/Table3[[#This Row],[Count]]</f>
        <v>1</v>
      </c>
      <c r="R88" s="1">
        <f>COUNTIFS(Table2[Sub-Sector],Table3[[#This Row],[Sub-Sector]],Table2[% Price above 20 EMA],"&gt;=0")/Table3[[#This Row],[Count]]</f>
        <v>0</v>
      </c>
      <c r="S88" s="1">
        <f>COUNTIFS(Table2[Sub-Sector],Table3[[#This Row],[Sub-Sector]],Table2[% Price above 50 EMA],"&gt;=0")/Table3[[#This Row],[Count]]</f>
        <v>0</v>
      </c>
      <c r="T88" s="1">
        <f>COUNTIFS(Table2[Sub-Sector],Table3[[#This Row],[Sub-Sector]],Table2[% Price above 200 EMA],"&gt;=0")/Table3[[#This Row],[Count]]</f>
        <v>0.5</v>
      </c>
      <c r="U88" s="1">
        <f>COUNTIFS(Table2[Sub-Sector],Table3[[#This Row],[Sub-Sector]],Table2[Rate of Change - Zone],"Positive")/Table3[[#This Row],[Count]]</f>
        <v>0</v>
      </c>
      <c r="V88" s="1">
        <f>COUNTIFS(Table2[Sub-Sector],Table3[[#This Row],[Sub-Sector]],Table2[Sharpe Ratio],"&gt;=0.10")/Table3[[#This Row],[Count]]</f>
        <v>0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569.5</v>
      </c>
      <c r="X88">
        <f>_xlfn.RANK.AVG(Table3[[#This Row],[Score]],Table3[Score],1)</f>
        <v>94.5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299.5</v>
      </c>
      <c r="Z88">
        <f>_xlfn.RANK.AVG(Table3[[#This Row],[Score 2 ]],Table3[[Score 2 ]],1)</f>
        <v>86</v>
      </c>
    </row>
    <row r="89" spans="1:26" x14ac:dyDescent="0.3">
      <c r="A89" t="s">
        <v>191</v>
      </c>
      <c r="B89">
        <f>COUNTIFS(Table2[Sub-Sector],Table3[[#This Row],[Sub-Sector]])</f>
        <v>6</v>
      </c>
      <c r="C89" s="1">
        <f>COUNTIFS(Table2[Sub-Sector],Table3[[#This Row],[Sub-Sector]],Table2[Uptrend],"Uptrend")/Table3[[#This Row],[Count]]</f>
        <v>0</v>
      </c>
      <c r="D89" s="1">
        <f>COUNTIFS(Table2[Sub-Sector],Table3[[#This Row],[Sub-Sector]],Table2[1W Return vs Nifty],"&gt;=5")/Table3[[#This Row],[Count]]</f>
        <v>0</v>
      </c>
      <c r="E89" s="1">
        <f>COUNTIFS(Table2[Sub-Sector],Table3[[#This Row],[Sub-Sector]],Table2[1M Return vs Nifty],"&gt;=5")/Table3[[#This Row],[Count]]</f>
        <v>0</v>
      </c>
      <c r="F89" s="1">
        <f>COUNTIFS(Table2[Sub-Sector],Table3[[#This Row],[Sub-Sector]],Table2[6M Return vs Nifty],"&gt;=10")/Table3[[#This Row],[Count]]</f>
        <v>0.16666666666666666</v>
      </c>
      <c r="G89" s="1">
        <f>COUNTIFS(Table2[Sub-Sector],Table3[[#This Row],[Sub-Sector]],Table2[1Y Return vs Nifty],"&gt;=10")/Table3[[#This Row],[Count]]</f>
        <v>0.5</v>
      </c>
      <c r="H89" s="1">
        <f>COUNTIFS(Table2[Sub-Sector],Table3[[#This Row],[Sub-Sector]],Table2[RSI Exponential â€“ 14D],"&gt;=50")/Table3[[#This Row],[Count]]</f>
        <v>0.16666666666666666</v>
      </c>
      <c r="I89" s="1">
        <f>COUNTIFS(Table2[Sub-Sector],Table3[[#This Row],[Sub-Sector]],Table2[Relative Volume],"&gt;=1")/Table3[[#This Row],[Count]]</f>
        <v>0.16666666666666666</v>
      </c>
      <c r="J89" s="1">
        <f>COUNTIFS(Table2[Sub-Sector],Table3[[#This Row],[Sub-Sector]],Table2[% Away From Day Low],"&gt;=0.05")/Table3[[#This Row],[Count]]</f>
        <v>0</v>
      </c>
      <c r="K89" s="1">
        <f>COUNTIFS(Table2[Sub-Sector],Table3[[#This Row],[Sub-Sector]],Table2[% Away From Day High],"&lt;=0.05")/Table3[[#This Row],[Count]]</f>
        <v>1</v>
      </c>
      <c r="L89" s="1">
        <f>COUNTIFS(Table2[Sub-Sector],Table3[[#This Row],[Sub-Sector]],Table2[% Away From Current Week Low],"&gt;=0.05")/Table3[[#This Row],[Count]]</f>
        <v>0</v>
      </c>
      <c r="M89" s="1">
        <f>COUNTIFS(Table2[Sub-Sector],Table3[[#This Row],[Sub-Sector]],Table2[% Away From Current Week High],"&lt;=0.05")/Table3[[#This Row],[Count]]</f>
        <v>1</v>
      </c>
      <c r="N89" s="1">
        <f>COUNTIFS(Table2[Sub-Sector],Table3[[#This Row],[Sub-Sector]],Table2[% Away From Current Month Low],"&gt;=0.05")/Table3[[#This Row],[Count]]</f>
        <v>0.33333333333333331</v>
      </c>
      <c r="O89" s="1">
        <f>COUNTIFS(Table2[Sub-Sector],Table3[[#This Row],[Sub-Sector]],Table2[% Away From Current Month High],"&lt;=0.05")/Table3[[#This Row],[Count]]</f>
        <v>0.5</v>
      </c>
      <c r="P89" s="1">
        <f>COUNTIFS(Table2[Sub-Sector],Table3[[#This Row],[Sub-Sector]],Table2[% Away From 52W High],"&lt;=10")/Table3[[#This Row],[Count]]</f>
        <v>0</v>
      </c>
      <c r="Q89" s="1">
        <f>COUNTIFS(Table2[Sub-Sector],Table3[[#This Row],[Sub-Sector]],Table2[% Away From 52W Low],"&gt;=10")/Table3[[#This Row],[Count]]</f>
        <v>1</v>
      </c>
      <c r="R89" s="1">
        <f>COUNTIFS(Table2[Sub-Sector],Table3[[#This Row],[Sub-Sector]],Table2[% Price above 20 EMA],"&gt;=0")/Table3[[#This Row],[Count]]</f>
        <v>0</v>
      </c>
      <c r="S89" s="1">
        <f>COUNTIFS(Table2[Sub-Sector],Table3[[#This Row],[Sub-Sector]],Table2[% Price above 50 EMA],"&gt;=0")/Table3[[#This Row],[Count]]</f>
        <v>0</v>
      </c>
      <c r="T89" s="1">
        <f>COUNTIFS(Table2[Sub-Sector],Table3[[#This Row],[Sub-Sector]],Table2[% Price above 200 EMA],"&gt;=0")/Table3[[#This Row],[Count]]</f>
        <v>0.16666666666666666</v>
      </c>
      <c r="U89" s="1">
        <f>COUNTIFS(Table2[Sub-Sector],Table3[[#This Row],[Sub-Sector]],Table2[Rate of Change - Zone],"Positive")/Table3[[#This Row],[Count]]</f>
        <v>0.16666666666666666</v>
      </c>
      <c r="V89" s="1">
        <f>COUNTIFS(Table2[Sub-Sector],Table3[[#This Row],[Sub-Sector]],Table2[Sharpe Ratio],"&gt;=0.10")/Table3[[#This Row],[Count]]</f>
        <v>0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571.5</v>
      </c>
      <c r="X89">
        <f>_xlfn.RANK.AVG(Table3[[#This Row],[Score]],Table3[Score],1)</f>
        <v>96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301.5</v>
      </c>
      <c r="Z89">
        <f>_xlfn.RANK.AVG(Table3[[#This Row],[Score 2 ]],Table3[[Score 2 ]],1)</f>
        <v>88</v>
      </c>
    </row>
    <row r="90" spans="1:26" x14ac:dyDescent="0.3">
      <c r="A90" t="s">
        <v>1487</v>
      </c>
      <c r="B90">
        <f>COUNTIFS(Table2[Sub-Sector],Table3[[#This Row],[Sub-Sector]])</f>
        <v>4</v>
      </c>
      <c r="C90" s="1">
        <f>COUNTIFS(Table2[Sub-Sector],Table3[[#This Row],[Sub-Sector]],Table2[Uptrend],"Uptrend")/Table3[[#This Row],[Count]]</f>
        <v>0</v>
      </c>
      <c r="D90" s="1">
        <f>COUNTIFS(Table2[Sub-Sector],Table3[[#This Row],[Sub-Sector]],Table2[1W Return vs Nifty],"&gt;=5")/Table3[[#This Row],[Count]]</f>
        <v>0</v>
      </c>
      <c r="E90" s="1">
        <f>COUNTIFS(Table2[Sub-Sector],Table3[[#This Row],[Sub-Sector]],Table2[1M Return vs Nifty],"&gt;=5")/Table3[[#This Row],[Count]]</f>
        <v>0</v>
      </c>
      <c r="F90" s="1">
        <f>COUNTIFS(Table2[Sub-Sector],Table3[[#This Row],[Sub-Sector]],Table2[6M Return vs Nifty],"&gt;=10")/Table3[[#This Row],[Count]]</f>
        <v>0.25</v>
      </c>
      <c r="G90" s="1">
        <f>COUNTIFS(Table2[Sub-Sector],Table3[[#This Row],[Sub-Sector]],Table2[1Y Return vs Nifty],"&gt;=10")/Table3[[#This Row],[Count]]</f>
        <v>0.25</v>
      </c>
      <c r="H90" s="1">
        <f>COUNTIFS(Table2[Sub-Sector],Table3[[#This Row],[Sub-Sector]],Table2[RSI Exponential â€“ 14D],"&gt;=50")/Table3[[#This Row],[Count]]</f>
        <v>0.25</v>
      </c>
      <c r="I90" s="1">
        <f>COUNTIFS(Table2[Sub-Sector],Table3[[#This Row],[Sub-Sector]],Table2[Relative Volume],"&gt;=1")/Table3[[#This Row],[Count]]</f>
        <v>0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1</v>
      </c>
      <c r="L90" s="1">
        <f>COUNTIFS(Table2[Sub-Sector],Table3[[#This Row],[Sub-Sector]],Table2[% Away From Current Week Low],"&gt;=0.05")/Table3[[#This Row],[Count]]</f>
        <v>0</v>
      </c>
      <c r="M90" s="1">
        <f>COUNTIFS(Table2[Sub-Sector],Table3[[#This Row],[Sub-Sector]],Table2[% Away From Current Week High],"&lt;=0.05")/Table3[[#This Row],[Count]]</f>
        <v>1</v>
      </c>
      <c r="N90" s="1">
        <f>COUNTIFS(Table2[Sub-Sector],Table3[[#This Row],[Sub-Sector]],Table2[% Away From Current Month Low],"&gt;=0.05")/Table3[[#This Row],[Count]]</f>
        <v>0.25</v>
      </c>
      <c r="O90" s="1">
        <f>COUNTIFS(Table2[Sub-Sector],Table3[[#This Row],[Sub-Sector]],Table2[% Away From Current Month High],"&lt;=0.05")/Table3[[#This Row],[Count]]</f>
        <v>0.25</v>
      </c>
      <c r="P90" s="1">
        <f>COUNTIFS(Table2[Sub-Sector],Table3[[#This Row],[Sub-Sector]],Table2[% Away From 52W High],"&lt;=10")/Table3[[#This Row],[Count]]</f>
        <v>0</v>
      </c>
      <c r="Q90" s="1">
        <f>COUNTIFS(Table2[Sub-Sector],Table3[[#This Row],[Sub-Sector]],Table2[% Away From 52W Low],"&gt;=10")/Table3[[#This Row],[Count]]</f>
        <v>0.75</v>
      </c>
      <c r="R90" s="1">
        <f>COUNTIFS(Table2[Sub-Sector],Table3[[#This Row],[Sub-Sector]],Table2[% Price above 20 EMA],"&gt;=0")/Table3[[#This Row],[Count]]</f>
        <v>0.25</v>
      </c>
      <c r="S90" s="1">
        <f>COUNTIFS(Table2[Sub-Sector],Table3[[#This Row],[Sub-Sector]],Table2[% Price above 50 EMA],"&gt;=0")/Table3[[#This Row],[Count]]</f>
        <v>0</v>
      </c>
      <c r="T90" s="1">
        <f>COUNTIFS(Table2[Sub-Sector],Table3[[#This Row],[Sub-Sector]],Table2[% Price above 200 EMA],"&gt;=0")/Table3[[#This Row],[Count]]</f>
        <v>0.25</v>
      </c>
      <c r="U90" s="1">
        <f>COUNTIFS(Table2[Sub-Sector],Table3[[#This Row],[Sub-Sector]],Table2[Rate of Change - Zone],"Positive")/Table3[[#This Row],[Count]]</f>
        <v>0.5</v>
      </c>
      <c r="V90" s="1">
        <f>COUNTIFS(Table2[Sub-Sector],Table3[[#This Row],[Sub-Sector]],Table2[Sharpe Ratio],"&gt;=0.10")/Table3[[#This Row],[Count]]</f>
        <v>0.5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581.5</v>
      </c>
      <c r="X90">
        <f>_xlfn.RANK.AVG(Table3[[#This Row],[Score]],Table3[Score],1)</f>
        <v>97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311.5</v>
      </c>
      <c r="Z90">
        <f>_xlfn.RANK.AVG(Table3[[#This Row],[Score 2 ]],Table3[[Score 2 ]],1)</f>
        <v>89</v>
      </c>
    </row>
    <row r="91" spans="1:26" x14ac:dyDescent="0.3">
      <c r="A91" t="s">
        <v>448</v>
      </c>
      <c r="B91">
        <f>COUNTIFS(Table2[Sub-Sector],Table3[[#This Row],[Sub-Sector]])</f>
        <v>11</v>
      </c>
      <c r="C91" s="1">
        <f>COUNTIFS(Table2[Sub-Sector],Table3[[#This Row],[Sub-Sector]],Table2[Uptrend],"Uptrend")/Table3[[#This Row],[Count]]</f>
        <v>0</v>
      </c>
      <c r="D91" s="1">
        <f>COUNTIFS(Table2[Sub-Sector],Table3[[#This Row],[Sub-Sector]],Table2[1W Return vs Nifty],"&gt;=5")/Table3[[#This Row],[Count]]</f>
        <v>0</v>
      </c>
      <c r="E91" s="1">
        <f>COUNTIFS(Table2[Sub-Sector],Table3[[#This Row],[Sub-Sector]],Table2[1M Return vs Nifty],"&gt;=5")/Table3[[#This Row],[Count]]</f>
        <v>0</v>
      </c>
      <c r="F91" s="1">
        <f>COUNTIFS(Table2[Sub-Sector],Table3[[#This Row],[Sub-Sector]],Table2[6M Return vs Nifty],"&gt;=10")/Table3[[#This Row],[Count]]</f>
        <v>0</v>
      </c>
      <c r="G91" s="1">
        <f>COUNTIFS(Table2[Sub-Sector],Table3[[#This Row],[Sub-Sector]],Table2[1Y Return vs Nifty],"&gt;=10")/Table3[[#This Row],[Count]]</f>
        <v>9.0909090909090912E-2</v>
      </c>
      <c r="H91" s="1">
        <f>COUNTIFS(Table2[Sub-Sector],Table3[[#This Row],[Sub-Sector]],Table2[RSI Exponential â€“ 14D],"&gt;=50")/Table3[[#This Row],[Count]]</f>
        <v>0.18181818181818182</v>
      </c>
      <c r="I91" s="1">
        <f>COUNTIFS(Table2[Sub-Sector],Table3[[#This Row],[Sub-Sector]],Table2[Relative Volume],"&gt;=1")/Table3[[#This Row],[Count]]</f>
        <v>0.18181818181818182</v>
      </c>
      <c r="J91" s="1">
        <f>COUNTIFS(Table2[Sub-Sector],Table3[[#This Row],[Sub-Sector]],Table2[% Away From Day Low],"&gt;=0.05")/Table3[[#This Row],[Count]]</f>
        <v>0</v>
      </c>
      <c r="K91" s="1">
        <f>COUNTIFS(Table2[Sub-Sector],Table3[[#This Row],[Sub-Sector]],Table2[% Away From Day High],"&lt;=0.05")/Table3[[#This Row],[Count]]</f>
        <v>0.90909090909090906</v>
      </c>
      <c r="L91" s="1">
        <f>COUNTIFS(Table2[Sub-Sector],Table3[[#This Row],[Sub-Sector]],Table2[% Away From Current Week Low],"&gt;=0.05")/Table3[[#This Row],[Count]]</f>
        <v>0</v>
      </c>
      <c r="M91" s="1">
        <f>COUNTIFS(Table2[Sub-Sector],Table3[[#This Row],[Sub-Sector]],Table2[% Away From Current Week High],"&lt;=0.05")/Table3[[#This Row],[Count]]</f>
        <v>0.90909090909090906</v>
      </c>
      <c r="N91" s="1">
        <f>COUNTIFS(Table2[Sub-Sector],Table3[[#This Row],[Sub-Sector]],Table2[% Away From Current Month Low],"&gt;=0.05")/Table3[[#This Row],[Count]]</f>
        <v>9.0909090909090912E-2</v>
      </c>
      <c r="O91" s="1">
        <f>COUNTIFS(Table2[Sub-Sector],Table3[[#This Row],[Sub-Sector]],Table2[% Away From Current Month High],"&lt;=0.05")/Table3[[#This Row],[Count]]</f>
        <v>0.36363636363636365</v>
      </c>
      <c r="P91" s="1">
        <f>COUNTIFS(Table2[Sub-Sector],Table3[[#This Row],[Sub-Sector]],Table2[% Away From 52W High],"&lt;=10")/Table3[[#This Row],[Count]]</f>
        <v>0</v>
      </c>
      <c r="Q91" s="1">
        <f>COUNTIFS(Table2[Sub-Sector],Table3[[#This Row],[Sub-Sector]],Table2[% Away From 52W Low],"&gt;=10")/Table3[[#This Row],[Count]]</f>
        <v>0.54545454545454541</v>
      </c>
      <c r="R91" s="1">
        <f>COUNTIFS(Table2[Sub-Sector],Table3[[#This Row],[Sub-Sector]],Table2[% Price above 20 EMA],"&gt;=0")/Table3[[#This Row],[Count]]</f>
        <v>0.18181818181818182</v>
      </c>
      <c r="S91" s="1">
        <f>COUNTIFS(Table2[Sub-Sector],Table3[[#This Row],[Sub-Sector]],Table2[% Price above 50 EMA],"&gt;=0")/Table3[[#This Row],[Count]]</f>
        <v>0</v>
      </c>
      <c r="T91" s="1">
        <f>COUNTIFS(Table2[Sub-Sector],Table3[[#This Row],[Sub-Sector]],Table2[% Price above 200 EMA],"&gt;=0")/Table3[[#This Row],[Count]]</f>
        <v>9.0909090909090912E-2</v>
      </c>
      <c r="U91" s="1">
        <f>COUNTIFS(Table2[Sub-Sector],Table3[[#This Row],[Sub-Sector]],Table2[Rate of Change - Zone],"Positive")/Table3[[#This Row],[Count]]</f>
        <v>0.54545454545454541</v>
      </c>
      <c r="V91" s="1">
        <f>COUNTIFS(Table2[Sub-Sector],Table3[[#This Row],[Sub-Sector]],Table2[Sharpe Ratio],"&gt;=0.10")/Table3[[#This Row],[Count]]</f>
        <v>0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583.5</v>
      </c>
      <c r="X91">
        <f>_xlfn.RANK.AVG(Table3[[#This Row],[Score]],Table3[Score],1)</f>
        <v>98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313.5</v>
      </c>
      <c r="Z91">
        <f>_xlfn.RANK.AVG(Table3[[#This Row],[Score 2 ]],Table3[[Score 2 ]],1)</f>
        <v>90</v>
      </c>
    </row>
    <row r="92" spans="1:26" x14ac:dyDescent="0.3">
      <c r="A92" t="s">
        <v>416</v>
      </c>
      <c r="B92">
        <f>COUNTIFS(Table2[Sub-Sector],Table3[[#This Row],[Sub-Sector]])</f>
        <v>6</v>
      </c>
      <c r="C92" s="1">
        <f>COUNTIFS(Table2[Sub-Sector],Table3[[#This Row],[Sub-Sector]],Table2[Uptrend],"Uptrend")/Table3[[#This Row],[Count]]</f>
        <v>0</v>
      </c>
      <c r="D92" s="1">
        <f>COUNTIFS(Table2[Sub-Sector],Table3[[#This Row],[Sub-Sector]],Table2[1W Return vs Nifty],"&gt;=5")/Table3[[#This Row],[Count]]</f>
        <v>0</v>
      </c>
      <c r="E92" s="1">
        <f>COUNTIFS(Table2[Sub-Sector],Table3[[#This Row],[Sub-Sector]],Table2[1M Return vs Nifty],"&gt;=5")/Table3[[#This Row],[Count]]</f>
        <v>0</v>
      </c>
      <c r="F92" s="1">
        <f>COUNTIFS(Table2[Sub-Sector],Table3[[#This Row],[Sub-Sector]],Table2[6M Return vs Nifty],"&gt;=10")/Table3[[#This Row],[Count]]</f>
        <v>0.16666666666666666</v>
      </c>
      <c r="G92" s="1">
        <f>COUNTIFS(Table2[Sub-Sector],Table3[[#This Row],[Sub-Sector]],Table2[1Y Return vs Nifty],"&gt;=10")/Table3[[#This Row],[Count]]</f>
        <v>0.16666666666666666</v>
      </c>
      <c r="H92" s="1">
        <f>COUNTIFS(Table2[Sub-Sector],Table3[[#This Row],[Sub-Sector]],Table2[RSI Exponential â€“ 14D],"&gt;=50")/Table3[[#This Row],[Count]]</f>
        <v>0.33333333333333331</v>
      </c>
      <c r="I92" s="1">
        <f>COUNTIFS(Table2[Sub-Sector],Table3[[#This Row],[Sub-Sector]],Table2[Relative Volume],"&gt;=1")/Table3[[#This Row],[Count]]</f>
        <v>0.16666666666666666</v>
      </c>
      <c r="J92" s="1">
        <f>COUNTIFS(Table2[Sub-Sector],Table3[[#This Row],[Sub-Sector]],Table2[% Away From Day Low],"&gt;=0.05")/Table3[[#This Row],[Count]]</f>
        <v>0</v>
      </c>
      <c r="K92" s="1">
        <f>COUNTIFS(Table2[Sub-Sector],Table3[[#This Row],[Sub-Sector]],Table2[% Away From Day High],"&lt;=0.05")/Table3[[#This Row],[Count]]</f>
        <v>1</v>
      </c>
      <c r="L92" s="1">
        <f>COUNTIFS(Table2[Sub-Sector],Table3[[#This Row],[Sub-Sector]],Table2[% Away From Current Week Low],"&gt;=0.05")/Table3[[#This Row],[Count]]</f>
        <v>0</v>
      </c>
      <c r="M92" s="1">
        <f>COUNTIFS(Table2[Sub-Sector],Table3[[#This Row],[Sub-Sector]],Table2[% Away From Current Week High],"&lt;=0.05")/Table3[[#This Row],[Count]]</f>
        <v>1</v>
      </c>
      <c r="N92" s="1">
        <f>COUNTIFS(Table2[Sub-Sector],Table3[[#This Row],[Sub-Sector]],Table2[% Away From Current Month Low],"&gt;=0.05")/Table3[[#This Row],[Count]]</f>
        <v>0.16666666666666666</v>
      </c>
      <c r="O92" s="1">
        <f>COUNTIFS(Table2[Sub-Sector],Table3[[#This Row],[Sub-Sector]],Table2[% Away From Current Month High],"&lt;=0.05")/Table3[[#This Row],[Count]]</f>
        <v>0.83333333333333337</v>
      </c>
      <c r="P92" s="1">
        <f>COUNTIFS(Table2[Sub-Sector],Table3[[#This Row],[Sub-Sector]],Table2[% Away From 52W High],"&lt;=10")/Table3[[#This Row],[Count]]</f>
        <v>0.16666666666666666</v>
      </c>
      <c r="Q92" s="1">
        <f>COUNTIFS(Table2[Sub-Sector],Table3[[#This Row],[Sub-Sector]],Table2[% Away From 52W Low],"&gt;=10")/Table3[[#This Row],[Count]]</f>
        <v>1</v>
      </c>
      <c r="R92" s="1">
        <f>COUNTIFS(Table2[Sub-Sector],Table3[[#This Row],[Sub-Sector]],Table2[% Price above 20 EMA],"&gt;=0")/Table3[[#This Row],[Count]]</f>
        <v>0</v>
      </c>
      <c r="S92" s="1">
        <f>COUNTIFS(Table2[Sub-Sector],Table3[[#This Row],[Sub-Sector]],Table2[% Price above 50 EMA],"&gt;=0")/Table3[[#This Row],[Count]]</f>
        <v>0</v>
      </c>
      <c r="T92" s="1">
        <f>COUNTIFS(Table2[Sub-Sector],Table3[[#This Row],[Sub-Sector]],Table2[% Price above 200 EMA],"&gt;=0")/Table3[[#This Row],[Count]]</f>
        <v>0.33333333333333331</v>
      </c>
      <c r="U92" s="1">
        <f>COUNTIFS(Table2[Sub-Sector],Table3[[#This Row],[Sub-Sector]],Table2[Rate of Change - Zone],"Positive")/Table3[[#This Row],[Count]]</f>
        <v>0.33333333333333331</v>
      </c>
      <c r="V92" s="1">
        <f>COUNTIFS(Table2[Sub-Sector],Table3[[#This Row],[Sub-Sector]],Table2[Sharpe Ratio],"&gt;=0.10")/Table3[[#This Row],[Count]]</f>
        <v>0.5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588</v>
      </c>
      <c r="X92">
        <f>_xlfn.RANK.AVG(Table3[[#This Row],[Score]],Table3[Score],1)</f>
        <v>99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318</v>
      </c>
      <c r="Z92">
        <f>_xlfn.RANK.AVG(Table3[[#This Row],[Score 2 ]],Table3[[Score 2 ]],1)</f>
        <v>91</v>
      </c>
    </row>
    <row r="93" spans="1:26" x14ac:dyDescent="0.3">
      <c r="A93" t="s">
        <v>72</v>
      </c>
      <c r="B93">
        <f>COUNTIFS(Table2[Sub-Sector],Table3[[#This Row],[Sub-Sector]])</f>
        <v>3</v>
      </c>
      <c r="C93" s="1">
        <f>COUNTIFS(Table2[Sub-Sector],Table3[[#This Row],[Sub-Sector]],Table2[Uptrend],"Uptrend")/Table3[[#This Row],[Count]]</f>
        <v>0</v>
      </c>
      <c r="D93" s="1">
        <f>COUNTIFS(Table2[Sub-Sector],Table3[[#This Row],[Sub-Sector]],Table2[1W Return vs Nifty],"&gt;=5")/Table3[[#This Row],[Count]]</f>
        <v>0.33333333333333331</v>
      </c>
      <c r="E93" s="1">
        <f>COUNTIFS(Table2[Sub-Sector],Table3[[#This Row],[Sub-Sector]],Table2[1M Return vs Nifty],"&gt;=5")/Table3[[#This Row],[Count]]</f>
        <v>0</v>
      </c>
      <c r="F93" s="1">
        <f>COUNTIFS(Table2[Sub-Sector],Table3[[#This Row],[Sub-Sector]],Table2[6M Return vs Nifty],"&gt;=10")/Table3[[#This Row],[Count]]</f>
        <v>0.33333333333333331</v>
      </c>
      <c r="G93" s="1">
        <f>COUNTIFS(Table2[Sub-Sector],Table3[[#This Row],[Sub-Sector]],Table2[1Y Return vs Nifty],"&gt;=10")/Table3[[#This Row],[Count]]</f>
        <v>0.33333333333333331</v>
      </c>
      <c r="H93" s="1">
        <f>COUNTIFS(Table2[Sub-Sector],Table3[[#This Row],[Sub-Sector]],Table2[RSI Exponential â€“ 14D],"&gt;=50")/Table3[[#This Row],[Count]]</f>
        <v>0.33333333333333331</v>
      </c>
      <c r="I93" s="1">
        <f>COUNTIFS(Table2[Sub-Sector],Table3[[#This Row],[Sub-Sector]],Table2[Relative Volume],"&gt;=1")/Table3[[#This Row],[Count]]</f>
        <v>0</v>
      </c>
      <c r="J93" s="1">
        <f>COUNTIFS(Table2[Sub-Sector],Table3[[#This Row],[Sub-Sector]],Table2[% Away From Day Low],"&gt;=0.05")/Table3[[#This Row],[Count]]</f>
        <v>0</v>
      </c>
      <c r="K93" s="1">
        <f>COUNTIFS(Table2[Sub-Sector],Table3[[#This Row],[Sub-Sector]],Table2[% Away From Day High],"&lt;=0.05")/Table3[[#This Row],[Count]]</f>
        <v>1</v>
      </c>
      <c r="L93" s="1">
        <f>COUNTIFS(Table2[Sub-Sector],Table3[[#This Row],[Sub-Sector]],Table2[% Away From Current Week Low],"&gt;=0.05")/Table3[[#This Row],[Count]]</f>
        <v>0</v>
      </c>
      <c r="M93" s="1">
        <f>COUNTIFS(Table2[Sub-Sector],Table3[[#This Row],[Sub-Sector]],Table2[% Away From Current Week High],"&lt;=0.05")/Table3[[#This Row],[Count]]</f>
        <v>1</v>
      </c>
      <c r="N93" s="1">
        <f>COUNTIFS(Table2[Sub-Sector],Table3[[#This Row],[Sub-Sector]],Table2[% Away From Current Month Low],"&gt;=0.05")/Table3[[#This Row],[Count]]</f>
        <v>0.33333333333333331</v>
      </c>
      <c r="O93" s="1">
        <f>COUNTIFS(Table2[Sub-Sector],Table3[[#This Row],[Sub-Sector]],Table2[% Away From Current Month High],"&lt;=0.05")/Table3[[#This Row],[Count]]</f>
        <v>0</v>
      </c>
      <c r="P93" s="1">
        <f>COUNTIFS(Table2[Sub-Sector],Table3[[#This Row],[Sub-Sector]],Table2[% Away From 52W High],"&lt;=10")/Table3[[#This Row],[Count]]</f>
        <v>0</v>
      </c>
      <c r="Q93" s="1">
        <f>COUNTIFS(Table2[Sub-Sector],Table3[[#This Row],[Sub-Sector]],Table2[% Away From 52W Low],"&gt;=10")/Table3[[#This Row],[Count]]</f>
        <v>1</v>
      </c>
      <c r="R93" s="1">
        <f>COUNTIFS(Table2[Sub-Sector],Table3[[#This Row],[Sub-Sector]],Table2[% Price above 20 EMA],"&gt;=0")/Table3[[#This Row],[Count]]</f>
        <v>0</v>
      </c>
      <c r="S93" s="1">
        <f>COUNTIFS(Table2[Sub-Sector],Table3[[#This Row],[Sub-Sector]],Table2[% Price above 50 EMA],"&gt;=0")/Table3[[#This Row],[Count]]</f>
        <v>0</v>
      </c>
      <c r="T93" s="1">
        <f>COUNTIFS(Table2[Sub-Sector],Table3[[#This Row],[Sub-Sector]],Table2[% Price above 200 EMA],"&gt;=0")/Table3[[#This Row],[Count]]</f>
        <v>0.33333333333333331</v>
      </c>
      <c r="U93" s="1">
        <f>COUNTIFS(Table2[Sub-Sector],Table3[[#This Row],[Sub-Sector]],Table2[Rate of Change - Zone],"Positive")/Table3[[#This Row],[Count]]</f>
        <v>0.33333333333333331</v>
      </c>
      <c r="V93" s="1">
        <f>COUNTIFS(Table2[Sub-Sector],Table3[[#This Row],[Sub-Sector]],Table2[Sharpe Ratio],"&gt;=0.10")/Table3[[#This Row],[Count]]</f>
        <v>0.33333333333333331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519</v>
      </c>
      <c r="X93">
        <f>_xlfn.RANK.AVG(Table3[[#This Row],[Score]],Table3[Score],1)</f>
        <v>83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320</v>
      </c>
      <c r="Z93">
        <f>_xlfn.RANK.AVG(Table3[[#This Row],[Score 2 ]],Table3[[Score 2 ]],1)</f>
        <v>92</v>
      </c>
    </row>
    <row r="94" spans="1:26" x14ac:dyDescent="0.3">
      <c r="A94" t="s">
        <v>75</v>
      </c>
      <c r="B94">
        <f>COUNTIFS(Table2[Sub-Sector],Table3[[#This Row],[Sub-Sector]])</f>
        <v>17</v>
      </c>
      <c r="C94" s="1">
        <f>COUNTIFS(Table2[Sub-Sector],Table3[[#This Row],[Sub-Sector]],Table2[Uptrend],"Uptrend")/Table3[[#This Row],[Count]]</f>
        <v>0.29411764705882354</v>
      </c>
      <c r="D94" s="1">
        <f>COUNTIFS(Table2[Sub-Sector],Table3[[#This Row],[Sub-Sector]],Table2[1W Return vs Nifty],"&gt;=5")/Table3[[#This Row],[Count]]</f>
        <v>0</v>
      </c>
      <c r="E94" s="1">
        <f>COUNTIFS(Table2[Sub-Sector],Table3[[#This Row],[Sub-Sector]],Table2[1M Return vs Nifty],"&gt;=5")/Table3[[#This Row],[Count]]</f>
        <v>0.17647058823529413</v>
      </c>
      <c r="F94" s="1">
        <f>COUNTIFS(Table2[Sub-Sector],Table3[[#This Row],[Sub-Sector]],Table2[6M Return vs Nifty],"&gt;=10")/Table3[[#This Row],[Count]]</f>
        <v>0.11764705882352941</v>
      </c>
      <c r="G94" s="1">
        <f>COUNTIFS(Table2[Sub-Sector],Table3[[#This Row],[Sub-Sector]],Table2[1Y Return vs Nifty],"&gt;=10")/Table3[[#This Row],[Count]]</f>
        <v>0.11764705882352941</v>
      </c>
      <c r="H94" s="1">
        <f>COUNTIFS(Table2[Sub-Sector],Table3[[#This Row],[Sub-Sector]],Table2[RSI Exponential â€“ 14D],"&gt;=50")/Table3[[#This Row],[Count]]</f>
        <v>0.11764705882352941</v>
      </c>
      <c r="I94" s="1">
        <f>COUNTIFS(Table2[Sub-Sector],Table3[[#This Row],[Sub-Sector]],Table2[Relative Volume],"&gt;=1")/Table3[[#This Row],[Count]]</f>
        <v>5.8823529411764705E-2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1</v>
      </c>
      <c r="L94" s="1">
        <f>COUNTIFS(Table2[Sub-Sector],Table3[[#This Row],[Sub-Sector]],Table2[% Away From Current Week Low],"&gt;=0.05")/Table3[[#This Row],[Count]]</f>
        <v>0</v>
      </c>
      <c r="M94" s="1">
        <f>COUNTIFS(Table2[Sub-Sector],Table3[[#This Row],[Sub-Sector]],Table2[% Away From Current Week High],"&lt;=0.05")/Table3[[#This Row],[Count]]</f>
        <v>1</v>
      </c>
      <c r="N94" s="1">
        <f>COUNTIFS(Table2[Sub-Sector],Table3[[#This Row],[Sub-Sector]],Table2[% Away From Current Month Low],"&gt;=0.05")/Table3[[#This Row],[Count]]</f>
        <v>0</v>
      </c>
      <c r="O94" s="1">
        <f>COUNTIFS(Table2[Sub-Sector],Table3[[#This Row],[Sub-Sector]],Table2[% Away From Current Month High],"&lt;=0.05")/Table3[[#This Row],[Count]]</f>
        <v>0.41176470588235292</v>
      </c>
      <c r="P94" s="1">
        <f>COUNTIFS(Table2[Sub-Sector],Table3[[#This Row],[Sub-Sector]],Table2[% Away From 52W High],"&lt;=10")/Table3[[#This Row],[Count]]</f>
        <v>5.8823529411764705E-2</v>
      </c>
      <c r="Q94" s="1">
        <f>COUNTIFS(Table2[Sub-Sector],Table3[[#This Row],[Sub-Sector]],Table2[% Away From 52W Low],"&gt;=10")/Table3[[#This Row],[Count]]</f>
        <v>0.76470588235294112</v>
      </c>
      <c r="R94" s="1">
        <f>COUNTIFS(Table2[Sub-Sector],Table3[[#This Row],[Sub-Sector]],Table2[% Price above 20 EMA],"&gt;=0")/Table3[[#This Row],[Count]]</f>
        <v>0.11764705882352941</v>
      </c>
      <c r="S94" s="1">
        <f>COUNTIFS(Table2[Sub-Sector],Table3[[#This Row],[Sub-Sector]],Table2[% Price above 50 EMA],"&gt;=0")/Table3[[#This Row],[Count]]</f>
        <v>0.11764705882352941</v>
      </c>
      <c r="T94" s="1">
        <f>COUNTIFS(Table2[Sub-Sector],Table3[[#This Row],[Sub-Sector]],Table2[% Price above 200 EMA],"&gt;=0")/Table3[[#This Row],[Count]]</f>
        <v>0.35294117647058826</v>
      </c>
      <c r="U94" s="1">
        <f>COUNTIFS(Table2[Sub-Sector],Table3[[#This Row],[Sub-Sector]],Table2[Rate of Change - Zone],"Positive")/Table3[[#This Row],[Count]]</f>
        <v>0.41176470588235292</v>
      </c>
      <c r="V94" s="1">
        <f>COUNTIFS(Table2[Sub-Sector],Table3[[#This Row],[Sub-Sector]],Table2[Sharpe Ratio],"&gt;=0.10")/Table3[[#This Row],[Count]]</f>
        <v>0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500.5</v>
      </c>
      <c r="X94">
        <f>_xlfn.RANK.AVG(Table3[[#This Row],[Score]],Table3[Score],1)</f>
        <v>73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323.5</v>
      </c>
      <c r="Z94">
        <f>_xlfn.RANK.AVG(Table3[[#This Row],[Score 2 ]],Table3[[Score 2 ]],1)</f>
        <v>93</v>
      </c>
    </row>
    <row r="95" spans="1:26" x14ac:dyDescent="0.3">
      <c r="A95" t="s">
        <v>43</v>
      </c>
      <c r="B95">
        <f>COUNTIFS(Table2[Sub-Sector],Table3[[#This Row],[Sub-Sector]])</f>
        <v>10</v>
      </c>
      <c r="C95" s="1">
        <f>COUNTIFS(Table2[Sub-Sector],Table3[[#This Row],[Sub-Sector]],Table2[Uptrend],"Uptrend")/Table3[[#This Row],[Count]]</f>
        <v>0.2</v>
      </c>
      <c r="D95" s="1">
        <f>COUNTIFS(Table2[Sub-Sector],Table3[[#This Row],[Sub-Sector]],Table2[1W Return vs Nifty],"&gt;=5")/Table3[[#This Row],[Count]]</f>
        <v>0</v>
      </c>
      <c r="E95" s="1">
        <f>COUNTIFS(Table2[Sub-Sector],Table3[[#This Row],[Sub-Sector]],Table2[1M Return vs Nifty],"&gt;=5")/Table3[[#This Row],[Count]]</f>
        <v>0.1</v>
      </c>
      <c r="F95" s="1">
        <f>COUNTIFS(Table2[Sub-Sector],Table3[[#This Row],[Sub-Sector]],Table2[6M Return vs Nifty],"&gt;=10")/Table3[[#This Row],[Count]]</f>
        <v>0.2</v>
      </c>
      <c r="G95" s="1">
        <f>COUNTIFS(Table2[Sub-Sector],Table3[[#This Row],[Sub-Sector]],Table2[1Y Return vs Nifty],"&gt;=10")/Table3[[#This Row],[Count]]</f>
        <v>0.3</v>
      </c>
      <c r="H95" s="1">
        <f>COUNTIFS(Table2[Sub-Sector],Table3[[#This Row],[Sub-Sector]],Table2[RSI Exponential â€“ 14D],"&gt;=50")/Table3[[#This Row],[Count]]</f>
        <v>0</v>
      </c>
      <c r="I95" s="1">
        <f>COUNTIFS(Table2[Sub-Sector],Table3[[#This Row],[Sub-Sector]],Table2[Relative Volume],"&gt;=1")/Table3[[#This Row],[Count]]</f>
        <v>0.1</v>
      </c>
      <c r="J95" s="1">
        <f>COUNTIFS(Table2[Sub-Sector],Table3[[#This Row],[Sub-Sector]],Table2[% Away From Day Low],"&gt;=0.05")/Table3[[#This Row],[Count]]</f>
        <v>0</v>
      </c>
      <c r="K95" s="1">
        <f>COUNTIFS(Table2[Sub-Sector],Table3[[#This Row],[Sub-Sector]],Table2[% Away From Day High],"&lt;=0.05")/Table3[[#This Row],[Count]]</f>
        <v>1</v>
      </c>
      <c r="L95" s="1">
        <f>COUNTIFS(Table2[Sub-Sector],Table3[[#This Row],[Sub-Sector]],Table2[% Away From Current Week Low],"&gt;=0.05")/Table3[[#This Row],[Count]]</f>
        <v>0</v>
      </c>
      <c r="M95" s="1">
        <f>COUNTIFS(Table2[Sub-Sector],Table3[[#This Row],[Sub-Sector]],Table2[% Away From Current Week High],"&lt;=0.05")/Table3[[#This Row],[Count]]</f>
        <v>1</v>
      </c>
      <c r="N95" s="1">
        <f>COUNTIFS(Table2[Sub-Sector],Table3[[#This Row],[Sub-Sector]],Table2[% Away From Current Month Low],"&gt;=0.05")/Table3[[#This Row],[Count]]</f>
        <v>0</v>
      </c>
      <c r="O95" s="1">
        <f>COUNTIFS(Table2[Sub-Sector],Table3[[#This Row],[Sub-Sector]],Table2[% Away From Current Month High],"&lt;=0.05")/Table3[[#This Row],[Count]]</f>
        <v>0.5</v>
      </c>
      <c r="P95" s="1">
        <f>COUNTIFS(Table2[Sub-Sector],Table3[[#This Row],[Sub-Sector]],Table2[% Away From 52W High],"&lt;=10")/Table3[[#This Row],[Count]]</f>
        <v>0.2</v>
      </c>
      <c r="Q95" s="1">
        <f>COUNTIFS(Table2[Sub-Sector],Table3[[#This Row],[Sub-Sector]],Table2[% Away From 52W Low],"&gt;=10")/Table3[[#This Row],[Count]]</f>
        <v>0.9</v>
      </c>
      <c r="R95" s="1">
        <f>COUNTIFS(Table2[Sub-Sector],Table3[[#This Row],[Sub-Sector]],Table2[% Price above 20 EMA],"&gt;=0")/Table3[[#This Row],[Count]]</f>
        <v>0</v>
      </c>
      <c r="S95" s="1">
        <f>COUNTIFS(Table2[Sub-Sector],Table3[[#This Row],[Sub-Sector]],Table2[% Price above 50 EMA],"&gt;=0")/Table3[[#This Row],[Count]]</f>
        <v>0.1</v>
      </c>
      <c r="T95" s="1">
        <f>COUNTIFS(Table2[Sub-Sector],Table3[[#This Row],[Sub-Sector]],Table2[% Price above 200 EMA],"&gt;=0")/Table3[[#This Row],[Count]]</f>
        <v>0.6</v>
      </c>
      <c r="U95" s="1">
        <f>COUNTIFS(Table2[Sub-Sector],Table3[[#This Row],[Sub-Sector]],Table2[Rate of Change - Zone],"Positive")/Table3[[#This Row],[Count]]</f>
        <v>0.2</v>
      </c>
      <c r="V95" s="1">
        <f>COUNTIFS(Table2[Sub-Sector],Table3[[#This Row],[Sub-Sector]],Table2[Sharpe Ratio],"&gt;=0.10")/Table3[[#This Row],[Count]]</f>
        <v>0.1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527.5</v>
      </c>
      <c r="X95">
        <f>_xlfn.RANK.AVG(Table3[[#This Row],[Score]],Table3[Score],1)</f>
        <v>87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</v>
      </c>
      <c r="Z95">
        <f>_xlfn.RANK.AVG(Table3[[#This Row],[Score 2 ]],Table3[[Score 2 ]],1)</f>
        <v>94</v>
      </c>
    </row>
    <row r="96" spans="1:26" x14ac:dyDescent="0.3">
      <c r="A96" t="s">
        <v>149</v>
      </c>
      <c r="B96">
        <f>COUNTIFS(Table2[Sub-Sector],Table3[[#This Row],[Sub-Sector]])</f>
        <v>3</v>
      </c>
      <c r="C96" s="1">
        <f>COUNTIFS(Table2[Sub-Sector],Table3[[#This Row],[Sub-Sector]],Table2[Uptrend],"Uptrend")/Table3[[#This Row],[Count]]</f>
        <v>0.33333333333333331</v>
      </c>
      <c r="D96" s="1">
        <f>COUNTIFS(Table2[Sub-Sector],Table3[[#This Row],[Sub-Sector]],Table2[1W Return vs Nifty],"&gt;=5")/Table3[[#This Row],[Count]]</f>
        <v>0</v>
      </c>
      <c r="E96" s="1">
        <f>COUNTIFS(Table2[Sub-Sector],Table3[[#This Row],[Sub-Sector]],Table2[1M Return vs Nifty],"&gt;=5")/Table3[[#This Row],[Count]]</f>
        <v>0</v>
      </c>
      <c r="F96" s="1">
        <f>COUNTIFS(Table2[Sub-Sector],Table3[[#This Row],[Sub-Sector]],Table2[6M Return vs Nifty],"&gt;=10")/Table3[[#This Row],[Count]]</f>
        <v>0</v>
      </c>
      <c r="G96" s="1">
        <f>COUNTIFS(Table2[Sub-Sector],Table3[[#This Row],[Sub-Sector]],Table2[1Y Return vs Nifty],"&gt;=10")/Table3[[#This Row],[Count]]</f>
        <v>0.66666666666666663</v>
      </c>
      <c r="H96" s="1">
        <f>COUNTIFS(Table2[Sub-Sector],Table3[[#This Row],[Sub-Sector]],Table2[RSI Exponential â€“ 14D],"&gt;=50")/Table3[[#This Row],[Count]]</f>
        <v>0</v>
      </c>
      <c r="I96" s="1">
        <f>COUNTIFS(Table2[Sub-Sector],Table3[[#This Row],[Sub-Sector]],Table2[Relative Volume],"&gt;=1")/Table3[[#This Row],[Count]]</f>
        <v>0</v>
      </c>
      <c r="J96" s="1">
        <f>COUNTIFS(Table2[Sub-Sector],Table3[[#This Row],[Sub-Sector]],Table2[% Away From Day Low],"&gt;=0.05")/Table3[[#This Row],[Count]]</f>
        <v>0</v>
      </c>
      <c r="K96" s="1">
        <f>COUNTIFS(Table2[Sub-Sector],Table3[[#This Row],[Sub-Sector]],Table2[% Away From Day High],"&lt;=0.05")/Table3[[#This Row],[Count]]</f>
        <v>1</v>
      </c>
      <c r="L96" s="1">
        <f>COUNTIFS(Table2[Sub-Sector],Table3[[#This Row],[Sub-Sector]],Table2[% Away From Current Week Low],"&gt;=0.05")/Table3[[#This Row],[Count]]</f>
        <v>0</v>
      </c>
      <c r="M96" s="1">
        <f>COUNTIFS(Table2[Sub-Sector],Table3[[#This Row],[Sub-Sector]],Table2[% Away From Current Week High],"&lt;=0.05")/Table3[[#This Row],[Count]]</f>
        <v>1</v>
      </c>
      <c r="N96" s="1">
        <f>COUNTIFS(Table2[Sub-Sector],Table3[[#This Row],[Sub-Sector]],Table2[% Away From Current Month Low],"&gt;=0.05")/Table3[[#This Row],[Count]]</f>
        <v>0</v>
      </c>
      <c r="O96" s="1">
        <f>COUNTIFS(Table2[Sub-Sector],Table3[[#This Row],[Sub-Sector]],Table2[% Away From Current Month High],"&lt;=0.05")/Table3[[#This Row],[Count]]</f>
        <v>0.33333333333333331</v>
      </c>
      <c r="P96" s="1">
        <f>COUNTIFS(Table2[Sub-Sector],Table3[[#This Row],[Sub-Sector]],Table2[% Away From 52W High],"&lt;=10")/Table3[[#This Row],[Count]]</f>
        <v>0</v>
      </c>
      <c r="Q96" s="1">
        <f>COUNTIFS(Table2[Sub-Sector],Table3[[#This Row],[Sub-Sector]],Table2[% Away From 52W Low],"&gt;=10")/Table3[[#This Row],[Count]]</f>
        <v>0.66666666666666663</v>
      </c>
      <c r="R96" s="1">
        <f>COUNTIFS(Table2[Sub-Sector],Table3[[#This Row],[Sub-Sector]],Table2[% Price above 20 EMA],"&gt;=0")/Table3[[#This Row],[Count]]</f>
        <v>0</v>
      </c>
      <c r="S96" s="1">
        <f>COUNTIFS(Table2[Sub-Sector],Table3[[#This Row],[Sub-Sector]],Table2[% Price above 50 EMA],"&gt;=0")/Table3[[#This Row],[Count]]</f>
        <v>0</v>
      </c>
      <c r="T96" s="1">
        <f>COUNTIFS(Table2[Sub-Sector],Table3[[#This Row],[Sub-Sector]],Table2[% Price above 200 EMA],"&gt;=0")/Table3[[#This Row],[Count]]</f>
        <v>0.66666666666666663</v>
      </c>
      <c r="U96" s="1">
        <f>COUNTIFS(Table2[Sub-Sector],Table3[[#This Row],[Sub-Sector]],Table2[Rate of Change - Zone],"Positive")/Table3[[#This Row],[Count]]</f>
        <v>0.33333333333333331</v>
      </c>
      <c r="V96" s="1">
        <f>COUNTIFS(Table2[Sub-Sector],Table3[[#This Row],[Sub-Sector]],Table2[Sharpe Ratio],"&gt;=0.10")/Table3[[#This Row],[Count]]</f>
        <v>0.33333333333333331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542.5</v>
      </c>
      <c r="X96">
        <f>_xlfn.RANK.AVG(Table3[[#This Row],[Score]],Table3[Score],1)</f>
        <v>89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328.5</v>
      </c>
      <c r="Z96">
        <f>_xlfn.RANK.AVG(Table3[[#This Row],[Score 2 ]],Table3[[Score 2 ]],1)</f>
        <v>95</v>
      </c>
    </row>
    <row r="97" spans="1:26" x14ac:dyDescent="0.3">
      <c r="A97" t="s">
        <v>867</v>
      </c>
      <c r="B97">
        <f>COUNTIFS(Table2[Sub-Sector],Table3[[#This Row],[Sub-Sector]])</f>
        <v>2</v>
      </c>
      <c r="C97" s="1">
        <f>COUNTIFS(Table2[Sub-Sector],Table3[[#This Row],[Sub-Sector]],Table2[Uptrend],"Uptrend")/Table3[[#This Row],[Count]]</f>
        <v>0</v>
      </c>
      <c r="D97" s="1">
        <f>COUNTIFS(Table2[Sub-Sector],Table3[[#This Row],[Sub-Sector]],Table2[1W Return vs Nifty],"&gt;=5")/Table3[[#This Row],[Count]]</f>
        <v>0</v>
      </c>
      <c r="E97" s="1">
        <f>COUNTIFS(Table2[Sub-Sector],Table3[[#This Row],[Sub-Sector]],Table2[1M Return vs Nifty],"&gt;=5")/Table3[[#This Row],[Count]]</f>
        <v>0</v>
      </c>
      <c r="F97" s="1">
        <f>COUNTIFS(Table2[Sub-Sector],Table3[[#This Row],[Sub-Sector]],Table2[6M Return vs Nifty],"&gt;=10")/Table3[[#This Row],[Count]]</f>
        <v>0</v>
      </c>
      <c r="G97" s="1">
        <f>COUNTIFS(Table2[Sub-Sector],Table3[[#This Row],[Sub-Sector]],Table2[1Y Return vs Nifty],"&gt;=10")/Table3[[#This Row],[Count]]</f>
        <v>0</v>
      </c>
      <c r="H97" s="1">
        <f>COUNTIFS(Table2[Sub-Sector],Table3[[#This Row],[Sub-Sector]],Table2[RSI Exponential â€“ 14D],"&gt;=50")/Table3[[#This Row],[Count]]</f>
        <v>0.5</v>
      </c>
      <c r="I97" s="1">
        <f>COUNTIFS(Table2[Sub-Sector],Table3[[#This Row],[Sub-Sector]],Table2[Relative Volume],"&gt;=1")/Table3[[#This Row],[Count]]</f>
        <v>0</v>
      </c>
      <c r="J97" s="1">
        <f>COUNTIFS(Table2[Sub-Sector],Table3[[#This Row],[Sub-Sector]],Table2[% Away From Day Low],"&gt;=0.05")/Table3[[#This Row],[Count]]</f>
        <v>0</v>
      </c>
      <c r="K97" s="1">
        <f>COUNTIFS(Table2[Sub-Sector],Table3[[#This Row],[Sub-Sector]],Table2[% Away From Day High],"&lt;=0.05")/Table3[[#This Row],[Count]]</f>
        <v>1</v>
      </c>
      <c r="L97" s="1">
        <f>COUNTIFS(Table2[Sub-Sector],Table3[[#This Row],[Sub-Sector]],Table2[% Away From Current Week Low],"&gt;=0.05")/Table3[[#This Row],[Count]]</f>
        <v>0</v>
      </c>
      <c r="M97" s="1">
        <f>COUNTIFS(Table2[Sub-Sector],Table3[[#This Row],[Sub-Sector]],Table2[% Away From Current Week High],"&lt;=0.05")/Table3[[#This Row],[Count]]</f>
        <v>1</v>
      </c>
      <c r="N97" s="1">
        <f>COUNTIFS(Table2[Sub-Sector],Table3[[#This Row],[Sub-Sector]],Table2[% Away From Current Month Low],"&gt;=0.05")/Table3[[#This Row],[Count]]</f>
        <v>0.5</v>
      </c>
      <c r="O97" s="1">
        <f>COUNTIFS(Table2[Sub-Sector],Table3[[#This Row],[Sub-Sector]],Table2[% Away From Current Month High],"&lt;=0.05")/Table3[[#This Row],[Count]]</f>
        <v>0.5</v>
      </c>
      <c r="P97" s="1">
        <f>COUNTIFS(Table2[Sub-Sector],Table3[[#This Row],[Sub-Sector]],Table2[% Away From 52W High],"&lt;=10")/Table3[[#This Row],[Count]]</f>
        <v>0</v>
      </c>
      <c r="Q97" s="1">
        <f>COUNTIFS(Table2[Sub-Sector],Table3[[#This Row],[Sub-Sector]],Table2[% Away From 52W Low],"&gt;=10")/Table3[[#This Row],[Count]]</f>
        <v>1</v>
      </c>
      <c r="R97" s="1">
        <f>COUNTIFS(Table2[Sub-Sector],Table3[[#This Row],[Sub-Sector]],Table2[% Price above 20 EMA],"&gt;=0")/Table3[[#This Row],[Count]]</f>
        <v>0.5</v>
      </c>
      <c r="S97" s="1">
        <f>COUNTIFS(Table2[Sub-Sector],Table3[[#This Row],[Sub-Sector]],Table2[% Price above 50 EMA],"&gt;=0")/Table3[[#This Row],[Count]]</f>
        <v>0</v>
      </c>
      <c r="T97" s="1">
        <f>COUNTIFS(Table2[Sub-Sector],Table3[[#This Row],[Sub-Sector]],Table2[% Price above 200 EMA],"&gt;=0")/Table3[[#This Row],[Count]]</f>
        <v>0.5</v>
      </c>
      <c r="U97" s="1">
        <f>COUNTIFS(Table2[Sub-Sector],Table3[[#This Row],[Sub-Sector]],Table2[Rate of Change - Zone],"Positive")/Table3[[#This Row],[Count]]</f>
        <v>1</v>
      </c>
      <c r="V97" s="1">
        <f>COUNTIFS(Table2[Sub-Sector],Table3[[#This Row],[Sub-Sector]],Table2[Sharpe Ratio],"&gt;=0.10")/Table3[[#This Row],[Count]]</f>
        <v>0.5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599</v>
      </c>
      <c r="X97">
        <f>_xlfn.RANK.AVG(Table3[[#This Row],[Score]],Table3[Score],1)</f>
        <v>103.5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329</v>
      </c>
      <c r="Z97">
        <f>_xlfn.RANK.AVG(Table3[[#This Row],[Score 2 ]],Table3[[Score 2 ]],1)</f>
        <v>99</v>
      </c>
    </row>
    <row r="98" spans="1:26" x14ac:dyDescent="0.3">
      <c r="A98" t="s">
        <v>296</v>
      </c>
      <c r="B98">
        <f>COUNTIFS(Table2[Sub-Sector],Table3[[#This Row],[Sub-Sector]])</f>
        <v>1</v>
      </c>
      <c r="C98" s="1">
        <f>COUNTIFS(Table2[Sub-Sector],Table3[[#This Row],[Sub-Sector]],Table2[Uptrend],"Uptrend")/Table3[[#This Row],[Count]]</f>
        <v>0</v>
      </c>
      <c r="D98" s="1">
        <f>COUNTIFS(Table2[Sub-Sector],Table3[[#This Row],[Sub-Sector]],Table2[1W Return vs Nifty],"&gt;=5")/Table3[[#This Row],[Count]]</f>
        <v>0</v>
      </c>
      <c r="E98" s="1">
        <f>COUNTIFS(Table2[Sub-Sector],Table3[[#This Row],[Sub-Sector]],Table2[1M Return vs Nifty],"&gt;=5")/Table3[[#This Row],[Count]]</f>
        <v>0</v>
      </c>
      <c r="F98" s="1">
        <f>COUNTIFS(Table2[Sub-Sector],Table3[[#This Row],[Sub-Sector]],Table2[6M Return vs Nifty],"&gt;=10")/Table3[[#This Row],[Count]]</f>
        <v>0</v>
      </c>
      <c r="G98" s="1">
        <f>COUNTIFS(Table2[Sub-Sector],Table3[[#This Row],[Sub-Sector]],Table2[1Y Return vs Nifty],"&gt;=10")/Table3[[#This Row],[Count]]</f>
        <v>0</v>
      </c>
      <c r="H98" s="1">
        <f>COUNTIFS(Table2[Sub-Sector],Table3[[#This Row],[Sub-Sector]],Table2[RSI Exponential â€“ 14D],"&gt;=50")/Table3[[#This Row],[Count]]</f>
        <v>0</v>
      </c>
      <c r="I98" s="1">
        <f>COUNTIFS(Table2[Sub-Sector],Table3[[#This Row],[Sub-Sector]],Table2[Relative Volume],"&gt;=1")/Table3[[#This Row],[Count]]</f>
        <v>0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1</v>
      </c>
      <c r="L98" s="1">
        <f>COUNTIFS(Table2[Sub-Sector],Table3[[#This Row],[Sub-Sector]],Table2[% Away From Current Week Low],"&gt;=0.05")/Table3[[#This Row],[Count]]</f>
        <v>0</v>
      </c>
      <c r="M98" s="1">
        <f>COUNTIFS(Table2[Sub-Sector],Table3[[#This Row],[Sub-Sector]],Table2[% Away From Current Week High],"&lt;=0.05")/Table3[[#This Row],[Count]]</f>
        <v>1</v>
      </c>
      <c r="N98" s="1">
        <f>COUNTIFS(Table2[Sub-Sector],Table3[[#This Row],[Sub-Sector]],Table2[% Away From Current Month Low],"&gt;=0.05")/Table3[[#This Row],[Count]]</f>
        <v>0</v>
      </c>
      <c r="O98" s="1">
        <f>COUNTIFS(Table2[Sub-Sector],Table3[[#This Row],[Sub-Sector]],Table2[% Away From Current Month High],"&lt;=0.05")/Table3[[#This Row],[Count]]</f>
        <v>0</v>
      </c>
      <c r="P98" s="1">
        <f>COUNTIFS(Table2[Sub-Sector],Table3[[#This Row],[Sub-Sector]],Table2[% Away From 52W High],"&lt;=10")/Table3[[#This Row],[Count]]</f>
        <v>0</v>
      </c>
      <c r="Q98" s="1">
        <f>COUNTIFS(Table2[Sub-Sector],Table3[[#This Row],[Sub-Sector]],Table2[% Away From 52W Low],"&gt;=10")/Table3[[#This Row],[Count]]</f>
        <v>1</v>
      </c>
      <c r="R98" s="1">
        <f>COUNTIFS(Table2[Sub-Sector],Table3[[#This Row],[Sub-Sector]],Table2[% Price above 20 EMA],"&gt;=0")/Table3[[#This Row],[Count]]</f>
        <v>0</v>
      </c>
      <c r="S98" s="1">
        <f>COUNTIFS(Table2[Sub-Sector],Table3[[#This Row],[Sub-Sector]],Table2[% Price above 50 EMA],"&gt;=0")/Table3[[#This Row],[Count]]</f>
        <v>0</v>
      </c>
      <c r="T98" s="1">
        <f>COUNTIFS(Table2[Sub-Sector],Table3[[#This Row],[Sub-Sector]],Table2[% Price above 200 EMA],"&gt;=0")/Table3[[#This Row],[Count]]</f>
        <v>0</v>
      </c>
      <c r="U98" s="1">
        <f>COUNTIFS(Table2[Sub-Sector],Table3[[#This Row],[Sub-Sector]],Table2[Rate of Change - Zone],"Positive")/Table3[[#This Row],[Count]]</f>
        <v>1</v>
      </c>
      <c r="V98" s="1">
        <f>COUNTIFS(Table2[Sub-Sector],Table3[[#This Row],[Sub-Sector]],Table2[Sharpe Ratio],"&gt;=0.10")/Table3[[#This Row],[Count]]</f>
        <v>0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599</v>
      </c>
      <c r="X98">
        <f>_xlfn.RANK.AVG(Table3[[#This Row],[Score]],Table3[Score],1)</f>
        <v>103.5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329</v>
      </c>
      <c r="Z98">
        <f>_xlfn.RANK.AVG(Table3[[#This Row],[Score 2 ]],Table3[[Score 2 ]],1)</f>
        <v>99</v>
      </c>
    </row>
    <row r="99" spans="1:26" x14ac:dyDescent="0.3">
      <c r="A99" t="s">
        <v>1149</v>
      </c>
      <c r="B99">
        <f>COUNTIFS(Table2[Sub-Sector],Table3[[#This Row],[Sub-Sector]])</f>
        <v>1</v>
      </c>
      <c r="C99" s="1">
        <f>COUNTIFS(Table2[Sub-Sector],Table3[[#This Row],[Sub-Sector]],Table2[Uptrend],"Uptrend")/Table3[[#This Row],[Count]]</f>
        <v>0</v>
      </c>
      <c r="D99" s="1">
        <f>COUNTIFS(Table2[Sub-Sector],Table3[[#This Row],[Sub-Sector]],Table2[1W Return vs Nifty],"&gt;=5")/Table3[[#This Row],[Count]]</f>
        <v>0</v>
      </c>
      <c r="E99" s="1">
        <f>COUNTIFS(Table2[Sub-Sector],Table3[[#This Row],[Sub-Sector]],Table2[1M Return vs Nifty],"&gt;=5")/Table3[[#This Row],[Count]]</f>
        <v>0</v>
      </c>
      <c r="F99" s="1">
        <f>COUNTIFS(Table2[Sub-Sector],Table3[[#This Row],[Sub-Sector]],Table2[6M Return vs Nifty],"&gt;=10")/Table3[[#This Row],[Count]]</f>
        <v>0</v>
      </c>
      <c r="G99" s="1">
        <f>COUNTIFS(Table2[Sub-Sector],Table3[[#This Row],[Sub-Sector]],Table2[1Y Return vs Nifty],"&gt;=10")/Table3[[#This Row],[Count]]</f>
        <v>0</v>
      </c>
      <c r="H99" s="1">
        <f>COUNTIFS(Table2[Sub-Sector],Table3[[#This Row],[Sub-Sector]],Table2[RSI Exponential â€“ 14D],"&gt;=50")/Table3[[#This Row],[Count]]</f>
        <v>1</v>
      </c>
      <c r="I99" s="1">
        <f>COUNTIFS(Table2[Sub-Sector],Table3[[#This Row],[Sub-Sector]],Table2[Relative Volume],"&gt;=1")/Table3[[#This Row],[Count]]</f>
        <v>0</v>
      </c>
      <c r="J99" s="1">
        <f>COUNTIFS(Table2[Sub-Sector],Table3[[#This Row],[Sub-Sector]],Table2[% Away From Day Low],"&gt;=0.05")/Table3[[#This Row],[Count]]</f>
        <v>0</v>
      </c>
      <c r="K99" s="1">
        <f>COUNTIFS(Table2[Sub-Sector],Table3[[#This Row],[Sub-Sector]],Table2[% Away From Day High],"&lt;=0.05")/Table3[[#This Row],[Count]]</f>
        <v>1</v>
      </c>
      <c r="L99" s="1">
        <f>COUNTIFS(Table2[Sub-Sector],Table3[[#This Row],[Sub-Sector]],Table2[% Away From Current Week Low],"&gt;=0.05")/Table3[[#This Row],[Count]]</f>
        <v>0</v>
      </c>
      <c r="M99" s="1">
        <f>COUNTIFS(Table2[Sub-Sector],Table3[[#This Row],[Sub-Sector]],Table2[% Away From Current Week High],"&lt;=0.05")/Table3[[#This Row],[Count]]</f>
        <v>1</v>
      </c>
      <c r="N99" s="1">
        <f>COUNTIFS(Table2[Sub-Sector],Table3[[#This Row],[Sub-Sector]],Table2[% Away From Current Month Low],"&gt;=0.05")/Table3[[#This Row],[Count]]</f>
        <v>1</v>
      </c>
      <c r="O99" s="1">
        <f>COUNTIFS(Table2[Sub-Sector],Table3[[#This Row],[Sub-Sector]],Table2[% Away From Current Month High],"&lt;=0.05")/Table3[[#This Row],[Count]]</f>
        <v>0</v>
      </c>
      <c r="P99" s="1">
        <f>COUNTIFS(Table2[Sub-Sector],Table3[[#This Row],[Sub-Sector]],Table2[% Away From 52W High],"&lt;=10")/Table3[[#This Row],[Count]]</f>
        <v>0</v>
      </c>
      <c r="Q99" s="1">
        <f>COUNTIFS(Table2[Sub-Sector],Table3[[#This Row],[Sub-Sector]],Table2[% Away From 52W Low],"&gt;=10")/Table3[[#This Row],[Count]]</f>
        <v>1</v>
      </c>
      <c r="R99" s="1">
        <f>COUNTIFS(Table2[Sub-Sector],Table3[[#This Row],[Sub-Sector]],Table2[% Price above 20 EMA],"&gt;=0")/Table3[[#This Row],[Count]]</f>
        <v>1</v>
      </c>
      <c r="S99" s="1">
        <f>COUNTIFS(Table2[Sub-Sector],Table3[[#This Row],[Sub-Sector]],Table2[% Price above 50 EMA],"&gt;=0")/Table3[[#This Row],[Count]]</f>
        <v>0</v>
      </c>
      <c r="T99" s="1">
        <f>COUNTIFS(Table2[Sub-Sector],Table3[[#This Row],[Sub-Sector]],Table2[% Price above 200 EMA],"&gt;=0")/Table3[[#This Row],[Count]]</f>
        <v>1</v>
      </c>
      <c r="U99" s="1">
        <f>COUNTIFS(Table2[Sub-Sector],Table3[[#This Row],[Sub-Sector]],Table2[Rate of Change - Zone],"Positive")/Table3[[#This Row],[Count]]</f>
        <v>1</v>
      </c>
      <c r="V99" s="1">
        <f>COUNTIFS(Table2[Sub-Sector],Table3[[#This Row],[Sub-Sector]],Table2[Sharpe Ratio],"&gt;=0.10")/Table3[[#This Row],[Count]]</f>
        <v>0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599</v>
      </c>
      <c r="X99">
        <f>_xlfn.RANK.AVG(Table3[[#This Row],[Score]],Table3[Score],1)</f>
        <v>103.5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329</v>
      </c>
      <c r="Z99">
        <f>_xlfn.RANK.AVG(Table3[[#This Row],[Score 2 ]],Table3[[Score 2 ]],1)</f>
        <v>99</v>
      </c>
    </row>
    <row r="100" spans="1:26" x14ac:dyDescent="0.3">
      <c r="A100" t="s">
        <v>1576</v>
      </c>
      <c r="B100">
        <f>COUNTIFS(Table2[Sub-Sector],Table3[[#This Row],[Sub-Sector]])</f>
        <v>1</v>
      </c>
      <c r="C100" s="1">
        <f>COUNTIFS(Table2[Sub-Sector],Table3[[#This Row],[Sub-Sector]],Table2[Uptrend],"Uptrend")/Table3[[#This Row],[Count]]</f>
        <v>0</v>
      </c>
      <c r="D100" s="1">
        <f>COUNTIFS(Table2[Sub-Sector],Table3[[#This Row],[Sub-Sector]],Table2[1W Return vs Nifty],"&gt;=5")/Table3[[#This Row],[Count]]</f>
        <v>1</v>
      </c>
      <c r="E100" s="1">
        <f>COUNTIFS(Table2[Sub-Sector],Table3[[#This Row],[Sub-Sector]],Table2[1M Return vs Nifty],"&gt;=5")/Table3[[#This Row],[Count]]</f>
        <v>0</v>
      </c>
      <c r="F100" s="1">
        <f>COUNTIFS(Table2[Sub-Sector],Table3[[#This Row],[Sub-Sector]],Table2[6M Return vs Nifty],"&gt;=10")/Table3[[#This Row],[Count]]</f>
        <v>0</v>
      </c>
      <c r="G100" s="1">
        <f>COUNTIFS(Table2[Sub-Sector],Table3[[#This Row],[Sub-Sector]],Table2[1Y Return vs Nifty],"&gt;=10")/Table3[[#This Row],[Count]]</f>
        <v>0</v>
      </c>
      <c r="H100" s="1">
        <f>COUNTIFS(Table2[Sub-Sector],Table3[[#This Row],[Sub-Sector]],Table2[RSI Exponential â€“ 14D],"&gt;=50")/Table3[[#This Row],[Count]]</f>
        <v>0</v>
      </c>
      <c r="I100" s="1">
        <f>COUNTIFS(Table2[Sub-Sector],Table3[[#This Row],[Sub-Sector]],Table2[Relative Volume],"&gt;=1")/Table3[[#This Row],[Count]]</f>
        <v>0</v>
      </c>
      <c r="J100" s="1">
        <f>COUNTIFS(Table2[Sub-Sector],Table3[[#This Row],[Sub-Sector]],Table2[% Away From Day Low],"&gt;=0.05")/Table3[[#This Row],[Count]]</f>
        <v>0</v>
      </c>
      <c r="K100" s="1">
        <f>COUNTIFS(Table2[Sub-Sector],Table3[[#This Row],[Sub-Sector]],Table2[% Away From Day High],"&lt;=0.05")/Table3[[#This Row],[Count]]</f>
        <v>1</v>
      </c>
      <c r="L100" s="1">
        <f>COUNTIFS(Table2[Sub-Sector],Table3[[#This Row],[Sub-Sector]],Table2[% Away From Current Week Low],"&gt;=0.05")/Table3[[#This Row],[Count]]</f>
        <v>0</v>
      </c>
      <c r="M100" s="1">
        <f>COUNTIFS(Table2[Sub-Sector],Table3[[#This Row],[Sub-Sector]],Table2[% Away From Current Week High],"&lt;=0.05")/Table3[[#This Row],[Count]]</f>
        <v>1</v>
      </c>
      <c r="N100" s="1">
        <f>COUNTIFS(Table2[Sub-Sector],Table3[[#This Row],[Sub-Sector]],Table2[% Away From Current Month Low],"&gt;=0.05")/Table3[[#This Row],[Count]]</f>
        <v>0</v>
      </c>
      <c r="O100" s="1">
        <f>COUNTIFS(Table2[Sub-Sector],Table3[[#This Row],[Sub-Sector]],Table2[% Away From Current Month High],"&lt;=0.05")/Table3[[#This Row],[Count]]</f>
        <v>1</v>
      </c>
      <c r="P100" s="1">
        <f>COUNTIFS(Table2[Sub-Sector],Table3[[#This Row],[Sub-Sector]],Table2[% Away From 52W High],"&lt;=10")/Table3[[#This Row],[Count]]</f>
        <v>0</v>
      </c>
      <c r="Q100" s="1">
        <f>COUNTIFS(Table2[Sub-Sector],Table3[[#This Row],[Sub-Sector]],Table2[% Away From 52W Low],"&gt;=10")/Table3[[#This Row],[Count]]</f>
        <v>1</v>
      </c>
      <c r="R100" s="1">
        <f>COUNTIFS(Table2[Sub-Sector],Table3[[#This Row],[Sub-Sector]],Table2[% Price above 20 EMA],"&gt;=0")/Table3[[#This Row],[Count]]</f>
        <v>0</v>
      </c>
      <c r="S100" s="1">
        <f>COUNTIFS(Table2[Sub-Sector],Table3[[#This Row],[Sub-Sector]],Table2[% Price above 50 EMA],"&gt;=0")/Table3[[#This Row],[Count]]</f>
        <v>0</v>
      </c>
      <c r="T100" s="1">
        <f>COUNTIFS(Table2[Sub-Sector],Table3[[#This Row],[Sub-Sector]],Table2[% Price above 200 EMA],"&gt;=0")/Table3[[#This Row],[Count]]</f>
        <v>0</v>
      </c>
      <c r="U100" s="1">
        <f>COUNTIFS(Table2[Sub-Sector],Table3[[#This Row],[Sub-Sector]],Table2[Rate of Change - Zone],"Positive")/Table3[[#This Row],[Count]]</f>
        <v>1</v>
      </c>
      <c r="V100" s="1">
        <f>COUNTIFS(Table2[Sub-Sector],Table3[[#This Row],[Sub-Sector]],Table2[Sharpe Ratio],"&gt;=0.10")/Table3[[#This Row],[Count]]</f>
        <v>0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521.5</v>
      </c>
      <c r="X100">
        <f>_xlfn.RANK.AVG(Table3[[#This Row],[Score]],Table3[Score],1)</f>
        <v>85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329</v>
      </c>
      <c r="Z100">
        <f>_xlfn.RANK.AVG(Table3[[#This Row],[Score 2 ]],Table3[[Score 2 ]],1)</f>
        <v>99</v>
      </c>
    </row>
    <row r="101" spans="1:26" x14ac:dyDescent="0.3">
      <c r="A101" t="s">
        <v>430</v>
      </c>
      <c r="B101">
        <f>COUNTIFS(Table2[Sub-Sector],Table3[[#This Row],[Sub-Sector]])</f>
        <v>1</v>
      </c>
      <c r="C101" s="1">
        <f>COUNTIFS(Table2[Sub-Sector],Table3[[#This Row],[Sub-Sector]],Table2[Uptrend],"Uptrend")/Table3[[#This Row],[Count]]</f>
        <v>0</v>
      </c>
      <c r="D101" s="1">
        <f>COUNTIFS(Table2[Sub-Sector],Table3[[#This Row],[Sub-Sector]],Table2[1W Return vs Nifty],"&gt;=5")/Table3[[#This Row],[Count]]</f>
        <v>0</v>
      </c>
      <c r="E101" s="1">
        <f>COUNTIFS(Table2[Sub-Sector],Table3[[#This Row],[Sub-Sector]],Table2[1M Return vs Nifty],"&gt;=5")/Table3[[#This Row],[Count]]</f>
        <v>0</v>
      </c>
      <c r="F101" s="1">
        <f>COUNTIFS(Table2[Sub-Sector],Table3[[#This Row],[Sub-Sector]],Table2[6M Return vs Nifty],"&gt;=10")/Table3[[#This Row],[Count]]</f>
        <v>0</v>
      </c>
      <c r="G101" s="1">
        <f>COUNTIFS(Table2[Sub-Sector],Table3[[#This Row],[Sub-Sector]],Table2[1Y Return vs Nifty],"&gt;=10")/Table3[[#This Row],[Count]]</f>
        <v>0</v>
      </c>
      <c r="H101" s="1">
        <f>COUNTIFS(Table2[Sub-Sector],Table3[[#This Row],[Sub-Sector]],Table2[RSI Exponential â€“ 14D],"&gt;=50")/Table3[[#This Row],[Count]]</f>
        <v>0</v>
      </c>
      <c r="I101" s="1">
        <f>COUNTIFS(Table2[Sub-Sector],Table3[[#This Row],[Sub-Sector]],Table2[Relative Volume],"&gt;=1")/Table3[[#This Row],[Count]]</f>
        <v>0</v>
      </c>
      <c r="J101" s="1">
        <f>COUNTIFS(Table2[Sub-Sector],Table3[[#This Row],[Sub-Sector]],Table2[% Away From Day Low],"&gt;=0.05")/Table3[[#This Row],[Count]]</f>
        <v>0</v>
      </c>
      <c r="K101" s="1">
        <f>COUNTIFS(Table2[Sub-Sector],Table3[[#This Row],[Sub-Sector]],Table2[% Away From Day High],"&lt;=0.05")/Table3[[#This Row],[Count]]</f>
        <v>1</v>
      </c>
      <c r="L101" s="1">
        <f>COUNTIFS(Table2[Sub-Sector],Table3[[#This Row],[Sub-Sector]],Table2[% Away From Current Week Low],"&gt;=0.05")/Table3[[#This Row],[Count]]</f>
        <v>0</v>
      </c>
      <c r="M101" s="1">
        <f>COUNTIFS(Table2[Sub-Sector],Table3[[#This Row],[Sub-Sector]],Table2[% Away From Current Week High],"&lt;=0.05")/Table3[[#This Row],[Count]]</f>
        <v>1</v>
      </c>
      <c r="N101" s="1">
        <f>COUNTIFS(Table2[Sub-Sector],Table3[[#This Row],[Sub-Sector]],Table2[% Away From Current Month Low],"&gt;=0.05")/Table3[[#This Row],[Count]]</f>
        <v>0</v>
      </c>
      <c r="O101" s="1">
        <f>COUNTIFS(Table2[Sub-Sector],Table3[[#This Row],[Sub-Sector]],Table2[% Away From Current Month High],"&lt;=0.05")/Table3[[#This Row],[Count]]</f>
        <v>0</v>
      </c>
      <c r="P101" s="1">
        <f>COUNTIFS(Table2[Sub-Sector],Table3[[#This Row],[Sub-Sector]],Table2[% Away From 52W High],"&lt;=10")/Table3[[#This Row],[Count]]</f>
        <v>0</v>
      </c>
      <c r="Q101" s="1">
        <f>COUNTIFS(Table2[Sub-Sector],Table3[[#This Row],[Sub-Sector]],Table2[% Away From 52W Low],"&gt;=10")/Table3[[#This Row],[Count]]</f>
        <v>1</v>
      </c>
      <c r="R101" s="1">
        <f>COUNTIFS(Table2[Sub-Sector],Table3[[#This Row],[Sub-Sector]],Table2[% Price above 20 EMA],"&gt;=0")/Table3[[#This Row],[Count]]</f>
        <v>0</v>
      </c>
      <c r="S101" s="1">
        <f>COUNTIFS(Table2[Sub-Sector],Table3[[#This Row],[Sub-Sector]],Table2[% Price above 50 EMA],"&gt;=0")/Table3[[#This Row],[Count]]</f>
        <v>0</v>
      </c>
      <c r="T101" s="1">
        <f>COUNTIFS(Table2[Sub-Sector],Table3[[#This Row],[Sub-Sector]],Table2[% Price above 200 EMA],"&gt;=0")/Table3[[#This Row],[Count]]</f>
        <v>1</v>
      </c>
      <c r="U101" s="1">
        <f>COUNTIFS(Table2[Sub-Sector],Table3[[#This Row],[Sub-Sector]],Table2[Rate of Change - Zone],"Positive")/Table3[[#This Row],[Count]]</f>
        <v>1</v>
      </c>
      <c r="V101" s="1">
        <f>COUNTIFS(Table2[Sub-Sector],Table3[[#This Row],[Sub-Sector]],Table2[Sharpe Ratio],"&gt;=0.10")/Table3[[#This Row],[Count]]</f>
        <v>0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599</v>
      </c>
      <c r="X101">
        <f>_xlfn.RANK.AVG(Table3[[#This Row],[Score]],Table3[Score],1)</f>
        <v>103.5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329</v>
      </c>
      <c r="Z101">
        <f>_xlfn.RANK.AVG(Table3[[#This Row],[Score 2 ]],Table3[[Score 2 ]],1)</f>
        <v>99</v>
      </c>
    </row>
    <row r="102" spans="1:26" x14ac:dyDescent="0.3">
      <c r="A102" t="s">
        <v>1134</v>
      </c>
      <c r="B102">
        <f>COUNTIFS(Table2[Sub-Sector],Table3[[#This Row],[Sub-Sector]])</f>
        <v>1</v>
      </c>
      <c r="C102" s="1">
        <f>COUNTIFS(Table2[Sub-Sector],Table3[[#This Row],[Sub-Sector]],Table2[Uptrend],"Uptrend")/Table3[[#This Row],[Count]]</f>
        <v>0</v>
      </c>
      <c r="D102" s="1">
        <f>COUNTIFS(Table2[Sub-Sector],Table3[[#This Row],[Sub-Sector]],Table2[1W Return vs Nifty],"&gt;=5")/Table3[[#This Row],[Count]]</f>
        <v>0</v>
      </c>
      <c r="E102" s="1">
        <f>COUNTIFS(Table2[Sub-Sector],Table3[[#This Row],[Sub-Sector]],Table2[1M Return vs Nifty],"&gt;=5")/Table3[[#This Row],[Count]]</f>
        <v>0</v>
      </c>
      <c r="F102" s="1">
        <f>COUNTIFS(Table2[Sub-Sector],Table3[[#This Row],[Sub-Sector]],Table2[6M Return vs Nifty],"&gt;=10")/Table3[[#This Row],[Count]]</f>
        <v>0</v>
      </c>
      <c r="G102" s="1">
        <f>COUNTIFS(Table2[Sub-Sector],Table3[[#This Row],[Sub-Sector]],Table2[1Y Return vs Nifty],"&gt;=10")/Table3[[#This Row],[Count]]</f>
        <v>0</v>
      </c>
      <c r="H102" s="1">
        <f>COUNTIFS(Table2[Sub-Sector],Table3[[#This Row],[Sub-Sector]],Table2[RSI Exponential â€“ 14D],"&gt;=50")/Table3[[#This Row],[Count]]</f>
        <v>1</v>
      </c>
      <c r="I102" s="1">
        <f>COUNTIFS(Table2[Sub-Sector],Table3[[#This Row],[Sub-Sector]],Table2[Relative Volume],"&gt;=1")/Table3[[#This Row],[Count]]</f>
        <v>0</v>
      </c>
      <c r="J102" s="1">
        <f>COUNTIFS(Table2[Sub-Sector],Table3[[#This Row],[Sub-Sector]],Table2[% Away From Day Low],"&gt;=0.05")/Table3[[#This Row],[Count]]</f>
        <v>0</v>
      </c>
      <c r="K102" s="1">
        <f>COUNTIFS(Table2[Sub-Sector],Table3[[#This Row],[Sub-Sector]],Table2[% Away From Day High],"&lt;=0.05")/Table3[[#This Row],[Count]]</f>
        <v>1</v>
      </c>
      <c r="L102" s="1">
        <f>COUNTIFS(Table2[Sub-Sector],Table3[[#This Row],[Sub-Sector]],Table2[% Away From Current Week Low],"&gt;=0.05")/Table3[[#This Row],[Count]]</f>
        <v>0</v>
      </c>
      <c r="M102" s="1">
        <f>COUNTIFS(Table2[Sub-Sector],Table3[[#This Row],[Sub-Sector]],Table2[% Away From Current Week High],"&lt;=0.05")/Table3[[#This Row],[Count]]</f>
        <v>1</v>
      </c>
      <c r="N102" s="1">
        <f>COUNTIFS(Table2[Sub-Sector],Table3[[#This Row],[Sub-Sector]],Table2[% Away From Current Month Low],"&gt;=0.05")/Table3[[#This Row],[Count]]</f>
        <v>1</v>
      </c>
      <c r="O102" s="1">
        <f>COUNTIFS(Table2[Sub-Sector],Table3[[#This Row],[Sub-Sector]],Table2[% Away From Current Month High],"&lt;=0.05")/Table3[[#This Row],[Count]]</f>
        <v>1</v>
      </c>
      <c r="P102" s="1">
        <f>COUNTIFS(Table2[Sub-Sector],Table3[[#This Row],[Sub-Sector]],Table2[% Away From 52W High],"&lt;=10")/Table3[[#This Row],[Count]]</f>
        <v>0</v>
      </c>
      <c r="Q102" s="1">
        <f>COUNTIFS(Table2[Sub-Sector],Table3[[#This Row],[Sub-Sector]],Table2[% Away From 52W Low],"&gt;=10")/Table3[[#This Row],[Count]]</f>
        <v>1</v>
      </c>
      <c r="R102" s="1">
        <f>COUNTIFS(Table2[Sub-Sector],Table3[[#This Row],[Sub-Sector]],Table2[% Price above 20 EMA],"&gt;=0")/Table3[[#This Row],[Count]]</f>
        <v>1</v>
      </c>
      <c r="S102" s="1">
        <f>COUNTIFS(Table2[Sub-Sector],Table3[[#This Row],[Sub-Sector]],Table2[% Price above 50 EMA],"&gt;=0")/Table3[[#This Row],[Count]]</f>
        <v>1</v>
      </c>
      <c r="T102" s="1">
        <f>COUNTIFS(Table2[Sub-Sector],Table3[[#This Row],[Sub-Sector]],Table2[% Price above 200 EMA],"&gt;=0")/Table3[[#This Row],[Count]]</f>
        <v>1</v>
      </c>
      <c r="U102" s="1">
        <f>COUNTIFS(Table2[Sub-Sector],Table3[[#This Row],[Sub-Sector]],Table2[Rate of Change - Zone],"Positive")/Table3[[#This Row],[Count]]</f>
        <v>1</v>
      </c>
      <c r="V102" s="1">
        <f>COUNTIFS(Table2[Sub-Sector],Table3[[#This Row],[Sub-Sector]],Table2[Sharpe Ratio],"&gt;=0.10")/Table3[[#This Row],[Count]]</f>
        <v>0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599</v>
      </c>
      <c r="X102">
        <f>_xlfn.RANK.AVG(Table3[[#This Row],[Score]],Table3[Score],1)</f>
        <v>103.5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329</v>
      </c>
      <c r="Z102">
        <f>_xlfn.RANK.AVG(Table3[[#This Row],[Score 2 ]],Table3[[Score 2 ]],1)</f>
        <v>99</v>
      </c>
    </row>
    <row r="103" spans="1:26" x14ac:dyDescent="0.3">
      <c r="A103" t="s">
        <v>1628</v>
      </c>
      <c r="B103">
        <f>COUNTIFS(Table2[Sub-Sector],Table3[[#This Row],[Sub-Sector]])</f>
        <v>1</v>
      </c>
      <c r="C103" s="1">
        <f>COUNTIFS(Table2[Sub-Sector],Table3[[#This Row],[Sub-Sector]],Table2[Uptrend],"Uptrend")/Table3[[#This Row],[Count]]</f>
        <v>0</v>
      </c>
      <c r="D103" s="1">
        <f>COUNTIFS(Table2[Sub-Sector],Table3[[#This Row],[Sub-Sector]],Table2[1W Return vs Nifty],"&gt;=5")/Table3[[#This Row],[Count]]</f>
        <v>0</v>
      </c>
      <c r="E103" s="1">
        <f>COUNTIFS(Table2[Sub-Sector],Table3[[#This Row],[Sub-Sector]],Table2[1M Return vs Nifty],"&gt;=5")/Table3[[#This Row],[Count]]</f>
        <v>0</v>
      </c>
      <c r="F103" s="1">
        <f>COUNTIFS(Table2[Sub-Sector],Table3[[#This Row],[Sub-Sector]],Table2[6M Return vs Nifty],"&gt;=10")/Table3[[#This Row],[Count]]</f>
        <v>0</v>
      </c>
      <c r="G103" s="1">
        <f>COUNTIFS(Table2[Sub-Sector],Table3[[#This Row],[Sub-Sector]],Table2[1Y Return vs Nifty],"&gt;=10")/Table3[[#This Row],[Count]]</f>
        <v>0</v>
      </c>
      <c r="H103" s="1">
        <f>COUNTIFS(Table2[Sub-Sector],Table3[[#This Row],[Sub-Sector]],Table2[RSI Exponential â€“ 14D],"&gt;=50")/Table3[[#This Row],[Count]]</f>
        <v>1</v>
      </c>
      <c r="I103" s="1">
        <f>COUNTIFS(Table2[Sub-Sector],Table3[[#This Row],[Sub-Sector]],Table2[Relative Volume],"&gt;=1")/Table3[[#This Row],[Count]]</f>
        <v>0</v>
      </c>
      <c r="J103" s="1">
        <f>COUNTIFS(Table2[Sub-Sector],Table3[[#This Row],[Sub-Sector]],Table2[% Away From Day Low],"&gt;=0.05")/Table3[[#This Row],[Count]]</f>
        <v>0</v>
      </c>
      <c r="K103" s="1">
        <f>COUNTIFS(Table2[Sub-Sector],Table3[[#This Row],[Sub-Sector]],Table2[% Away From Day High],"&lt;=0.05")/Table3[[#This Row],[Count]]</f>
        <v>1</v>
      </c>
      <c r="L103" s="1">
        <f>COUNTIFS(Table2[Sub-Sector],Table3[[#This Row],[Sub-Sector]],Table2[% Away From Current Week Low],"&gt;=0.05")/Table3[[#This Row],[Count]]</f>
        <v>0</v>
      </c>
      <c r="M103" s="1">
        <f>COUNTIFS(Table2[Sub-Sector],Table3[[#This Row],[Sub-Sector]],Table2[% Away From Current Week High],"&lt;=0.05")/Table3[[#This Row],[Count]]</f>
        <v>1</v>
      </c>
      <c r="N103" s="1">
        <f>COUNTIFS(Table2[Sub-Sector],Table3[[#This Row],[Sub-Sector]],Table2[% Away From Current Month Low],"&gt;=0.05")/Table3[[#This Row],[Count]]</f>
        <v>1</v>
      </c>
      <c r="O103" s="1">
        <f>COUNTIFS(Table2[Sub-Sector],Table3[[#This Row],[Sub-Sector]],Table2[% Away From Current Month High],"&lt;=0.05")/Table3[[#This Row],[Count]]</f>
        <v>0</v>
      </c>
      <c r="P103" s="1">
        <f>COUNTIFS(Table2[Sub-Sector],Table3[[#This Row],[Sub-Sector]],Table2[% Away From 52W High],"&lt;=10")/Table3[[#This Row],[Count]]</f>
        <v>0</v>
      </c>
      <c r="Q103" s="1">
        <f>COUNTIFS(Table2[Sub-Sector],Table3[[#This Row],[Sub-Sector]],Table2[% Away From 52W Low],"&gt;=10")/Table3[[#This Row],[Count]]</f>
        <v>1</v>
      </c>
      <c r="R103" s="1">
        <f>COUNTIFS(Table2[Sub-Sector],Table3[[#This Row],[Sub-Sector]],Table2[% Price above 20 EMA],"&gt;=0")/Table3[[#This Row],[Count]]</f>
        <v>1</v>
      </c>
      <c r="S103" s="1">
        <f>COUNTIFS(Table2[Sub-Sector],Table3[[#This Row],[Sub-Sector]],Table2[% Price above 50 EMA],"&gt;=0")/Table3[[#This Row],[Count]]</f>
        <v>1</v>
      </c>
      <c r="T103" s="1">
        <f>COUNTIFS(Table2[Sub-Sector],Table3[[#This Row],[Sub-Sector]],Table2[% Price above 200 EMA],"&gt;=0")/Table3[[#This Row],[Count]]</f>
        <v>0</v>
      </c>
      <c r="U103" s="1">
        <f>COUNTIFS(Table2[Sub-Sector],Table3[[#This Row],[Sub-Sector]],Table2[Rate of Change - Zone],"Positive")/Table3[[#This Row],[Count]]</f>
        <v>1</v>
      </c>
      <c r="V103" s="1">
        <f>COUNTIFS(Table2[Sub-Sector],Table3[[#This Row],[Sub-Sector]],Table2[Sharpe Ratio],"&gt;=0.10")/Table3[[#This Row],[Count]]</f>
        <v>0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599</v>
      </c>
      <c r="X103">
        <f>_xlfn.RANK.AVG(Table3[[#This Row],[Score]],Table3[Score],1)</f>
        <v>103.5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329</v>
      </c>
      <c r="Z103">
        <f>_xlfn.RANK.AVG(Table3[[#This Row],[Score 2 ]],Table3[[Score 2 ]],1)</f>
        <v>99</v>
      </c>
    </row>
    <row r="104" spans="1:26" x14ac:dyDescent="0.3">
      <c r="A104" t="s">
        <v>94</v>
      </c>
      <c r="B104">
        <f>COUNTIFS(Table2[Sub-Sector],Table3[[#This Row],[Sub-Sector]])</f>
        <v>3</v>
      </c>
      <c r="C104" s="1">
        <f>COUNTIFS(Table2[Sub-Sector],Table3[[#This Row],[Sub-Sector]],Table2[Uptrend],"Uptrend")/Table3[[#This Row],[Count]]</f>
        <v>0</v>
      </c>
      <c r="D104" s="1">
        <f>COUNTIFS(Table2[Sub-Sector],Table3[[#This Row],[Sub-Sector]],Table2[1W Return vs Nifty],"&gt;=5")/Table3[[#This Row],[Count]]</f>
        <v>0</v>
      </c>
      <c r="E104" s="1">
        <f>COUNTIFS(Table2[Sub-Sector],Table3[[#This Row],[Sub-Sector]],Table2[1M Return vs Nifty],"&gt;=5")/Table3[[#This Row],[Count]]</f>
        <v>0</v>
      </c>
      <c r="F104" s="1">
        <f>COUNTIFS(Table2[Sub-Sector],Table3[[#This Row],[Sub-Sector]],Table2[6M Return vs Nifty],"&gt;=10")/Table3[[#This Row],[Count]]</f>
        <v>0</v>
      </c>
      <c r="G104" s="1">
        <f>COUNTIFS(Table2[Sub-Sector],Table3[[#This Row],[Sub-Sector]],Table2[1Y Return vs Nifty],"&gt;=10")/Table3[[#This Row],[Count]]</f>
        <v>1</v>
      </c>
      <c r="H104" s="1">
        <f>COUNTIFS(Table2[Sub-Sector],Table3[[#This Row],[Sub-Sector]],Table2[RSI Exponential â€“ 14D],"&gt;=50")/Table3[[#This Row],[Count]]</f>
        <v>0</v>
      </c>
      <c r="I104" s="1">
        <f>COUNTIFS(Table2[Sub-Sector],Table3[[#This Row],[Sub-Sector]],Table2[Relative Volume],"&gt;=1")/Table3[[#This Row],[Count]]</f>
        <v>0</v>
      </c>
      <c r="J104" s="1">
        <f>COUNTIFS(Table2[Sub-Sector],Table3[[#This Row],[Sub-Sector]],Table2[% Away From Day Low],"&gt;=0.05")/Table3[[#This Row],[Count]]</f>
        <v>0</v>
      </c>
      <c r="K104" s="1">
        <f>COUNTIFS(Table2[Sub-Sector],Table3[[#This Row],[Sub-Sector]],Table2[% Away From Day High],"&lt;=0.05")/Table3[[#This Row],[Count]]</f>
        <v>1</v>
      </c>
      <c r="L104" s="1">
        <f>COUNTIFS(Table2[Sub-Sector],Table3[[#This Row],[Sub-Sector]],Table2[% Away From Current Week Low],"&gt;=0.05")/Table3[[#This Row],[Count]]</f>
        <v>0</v>
      </c>
      <c r="M104" s="1">
        <f>COUNTIFS(Table2[Sub-Sector],Table3[[#This Row],[Sub-Sector]],Table2[% Away From Current Week High],"&lt;=0.05")/Table3[[#This Row],[Count]]</f>
        <v>1</v>
      </c>
      <c r="N104" s="1">
        <f>COUNTIFS(Table2[Sub-Sector],Table3[[#This Row],[Sub-Sector]],Table2[% Away From Current Month Low],"&gt;=0.05")/Table3[[#This Row],[Count]]</f>
        <v>0.33333333333333331</v>
      </c>
      <c r="O104" s="1">
        <f>COUNTIFS(Table2[Sub-Sector],Table3[[#This Row],[Sub-Sector]],Table2[% Away From Current Month High],"&lt;=0.05")/Table3[[#This Row],[Count]]</f>
        <v>0.66666666666666663</v>
      </c>
      <c r="P104" s="1">
        <f>COUNTIFS(Table2[Sub-Sector],Table3[[#This Row],[Sub-Sector]],Table2[% Away From 52W High],"&lt;=10")/Table3[[#This Row],[Count]]</f>
        <v>0</v>
      </c>
      <c r="Q104" s="1">
        <f>COUNTIFS(Table2[Sub-Sector],Table3[[#This Row],[Sub-Sector]],Table2[% Away From 52W Low],"&gt;=10")/Table3[[#This Row],[Count]]</f>
        <v>1</v>
      </c>
      <c r="R104" s="1">
        <f>COUNTIFS(Table2[Sub-Sector],Table3[[#This Row],[Sub-Sector]],Table2[% Price above 20 EMA],"&gt;=0")/Table3[[#This Row],[Count]]</f>
        <v>0</v>
      </c>
      <c r="S104" s="1">
        <f>COUNTIFS(Table2[Sub-Sector],Table3[[#This Row],[Sub-Sector]],Table2[% Price above 50 EMA],"&gt;=0")/Table3[[#This Row],[Count]]</f>
        <v>0</v>
      </c>
      <c r="T104" s="1">
        <f>COUNTIFS(Table2[Sub-Sector],Table3[[#This Row],[Sub-Sector]],Table2[% Price above 200 EMA],"&gt;=0")/Table3[[#This Row],[Count]]</f>
        <v>0.66666666666666663</v>
      </c>
      <c r="U104" s="1">
        <f>COUNTIFS(Table2[Sub-Sector],Table3[[#This Row],[Sub-Sector]],Table2[Rate of Change - Zone],"Positive")/Table3[[#This Row],[Count]]</f>
        <v>0</v>
      </c>
      <c r="V104" s="1">
        <f>COUNTIFS(Table2[Sub-Sector],Table3[[#This Row],[Sub-Sector]],Table2[Sharpe Ratio],"&gt;=0.10")/Table3[[#This Row],[Count]]</f>
        <v>0.66666666666666663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602.5</v>
      </c>
      <c r="X104">
        <f>_xlfn.RANK.AVG(Table3[[#This Row],[Score]],Table3[Score],1)</f>
        <v>109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332.5</v>
      </c>
      <c r="Z104">
        <f>_xlfn.RANK.AVG(Table3[[#This Row],[Score 2 ]],Table3[[Score 2 ]],1)</f>
        <v>105</v>
      </c>
    </row>
    <row r="105" spans="1:26" x14ac:dyDescent="0.3">
      <c r="A105" t="s">
        <v>144</v>
      </c>
      <c r="B105">
        <f>COUNTIFS(Table2[Sub-Sector],Table3[[#This Row],[Sub-Sector]])</f>
        <v>1</v>
      </c>
      <c r="C105" s="1">
        <f>COUNTIFS(Table2[Sub-Sector],Table3[[#This Row],[Sub-Sector]],Table2[Uptrend],"Uptrend")/Table3[[#This Row],[Count]]</f>
        <v>0</v>
      </c>
      <c r="D105" s="1">
        <f>COUNTIFS(Table2[Sub-Sector],Table3[[#This Row],[Sub-Sector]],Table2[1W Return vs Nifty],"&gt;=5")/Table3[[#This Row],[Count]]</f>
        <v>0</v>
      </c>
      <c r="E105" s="1">
        <f>COUNTIFS(Table2[Sub-Sector],Table3[[#This Row],[Sub-Sector]],Table2[1M Return vs Nifty],"&gt;=5")/Table3[[#This Row],[Count]]</f>
        <v>0</v>
      </c>
      <c r="F105" s="1">
        <f>COUNTIFS(Table2[Sub-Sector],Table3[[#This Row],[Sub-Sector]],Table2[6M Return vs Nifty],"&gt;=10")/Table3[[#This Row],[Count]]</f>
        <v>0</v>
      </c>
      <c r="G105" s="1">
        <f>COUNTIFS(Table2[Sub-Sector],Table3[[#This Row],[Sub-Sector]],Table2[1Y Return vs Nifty],"&gt;=10")/Table3[[#This Row],[Count]]</f>
        <v>1</v>
      </c>
      <c r="H105" s="1">
        <f>COUNTIFS(Table2[Sub-Sector],Table3[[#This Row],[Sub-Sector]],Table2[RSI Exponential â€“ 14D],"&gt;=50")/Table3[[#This Row],[Count]]</f>
        <v>0</v>
      </c>
      <c r="I105" s="1">
        <f>COUNTIFS(Table2[Sub-Sector],Table3[[#This Row],[Sub-Sector]],Table2[Relative Volume],"&gt;=1")/Table3[[#This Row],[Count]]</f>
        <v>0</v>
      </c>
      <c r="J105" s="1">
        <f>COUNTIFS(Table2[Sub-Sector],Table3[[#This Row],[Sub-Sector]],Table2[% Away From Day Low],"&gt;=0.05")/Table3[[#This Row],[Count]]</f>
        <v>0</v>
      </c>
      <c r="K105" s="1">
        <f>COUNTIFS(Table2[Sub-Sector],Table3[[#This Row],[Sub-Sector]],Table2[% Away From Day High],"&lt;=0.05")/Table3[[#This Row],[Count]]</f>
        <v>1</v>
      </c>
      <c r="L105" s="1">
        <f>COUNTIFS(Table2[Sub-Sector],Table3[[#This Row],[Sub-Sector]],Table2[% Away From Current Week Low],"&gt;=0.05")/Table3[[#This Row],[Count]]</f>
        <v>0</v>
      </c>
      <c r="M105" s="1">
        <f>COUNTIFS(Table2[Sub-Sector],Table3[[#This Row],[Sub-Sector]],Table2[% Away From Current Week High],"&lt;=0.05")/Table3[[#This Row],[Count]]</f>
        <v>1</v>
      </c>
      <c r="N105" s="1">
        <f>COUNTIFS(Table2[Sub-Sector],Table3[[#This Row],[Sub-Sector]],Table2[% Away From Current Month Low],"&gt;=0.05")/Table3[[#This Row],[Count]]</f>
        <v>0</v>
      </c>
      <c r="O105" s="1">
        <f>COUNTIFS(Table2[Sub-Sector],Table3[[#This Row],[Sub-Sector]],Table2[% Away From Current Month High],"&lt;=0.05")/Table3[[#This Row],[Count]]</f>
        <v>1</v>
      </c>
      <c r="P105" s="1">
        <f>COUNTIFS(Table2[Sub-Sector],Table3[[#This Row],[Sub-Sector]],Table2[% Away From 52W High],"&lt;=10")/Table3[[#This Row],[Count]]</f>
        <v>0</v>
      </c>
      <c r="Q105" s="1">
        <f>COUNTIFS(Table2[Sub-Sector],Table3[[#This Row],[Sub-Sector]],Table2[% Away From 52W Low],"&gt;=10")/Table3[[#This Row],[Count]]</f>
        <v>1</v>
      </c>
      <c r="R105" s="1">
        <f>COUNTIFS(Table2[Sub-Sector],Table3[[#This Row],[Sub-Sector]],Table2[% Price above 20 EMA],"&gt;=0")/Table3[[#This Row],[Count]]</f>
        <v>0</v>
      </c>
      <c r="S105" s="1">
        <f>COUNTIFS(Table2[Sub-Sector],Table3[[#This Row],[Sub-Sector]],Table2[% Price above 50 EMA],"&gt;=0")/Table3[[#This Row],[Count]]</f>
        <v>0</v>
      </c>
      <c r="T105" s="1">
        <f>COUNTIFS(Table2[Sub-Sector],Table3[[#This Row],[Sub-Sector]],Table2[% Price above 200 EMA],"&gt;=0")/Table3[[#This Row],[Count]]</f>
        <v>1</v>
      </c>
      <c r="U105" s="1">
        <f>COUNTIFS(Table2[Sub-Sector],Table3[[#This Row],[Sub-Sector]],Table2[Rate of Change - Zone],"Positive")/Table3[[#This Row],[Count]]</f>
        <v>0</v>
      </c>
      <c r="V105" s="1">
        <f>COUNTIFS(Table2[Sub-Sector],Table3[[#This Row],[Sub-Sector]],Table2[Sharpe Ratio],"&gt;=0.10")/Table3[[#This Row],[Count]]</f>
        <v>1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602.5</v>
      </c>
      <c r="X105">
        <f>_xlfn.RANK.AVG(Table3[[#This Row],[Score]],Table3[Score],1)</f>
        <v>109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332.5</v>
      </c>
      <c r="Z105">
        <f>_xlfn.RANK.AVG(Table3[[#This Row],[Score 2 ]],Table3[[Score 2 ]],1)</f>
        <v>105</v>
      </c>
    </row>
    <row r="106" spans="1:26" x14ac:dyDescent="0.3">
      <c r="A106" t="s">
        <v>108</v>
      </c>
      <c r="B106">
        <f>COUNTIFS(Table2[Sub-Sector],Table3[[#This Row],[Sub-Sector]])</f>
        <v>4</v>
      </c>
      <c r="C106" s="1">
        <f>COUNTIFS(Table2[Sub-Sector],Table3[[#This Row],[Sub-Sector]],Table2[Uptrend],"Uptrend")/Table3[[#This Row],[Count]]</f>
        <v>0</v>
      </c>
      <c r="D106" s="1">
        <f>COUNTIFS(Table2[Sub-Sector],Table3[[#This Row],[Sub-Sector]],Table2[1W Return vs Nifty],"&gt;=5")/Table3[[#This Row],[Count]]</f>
        <v>0</v>
      </c>
      <c r="E106" s="1">
        <f>COUNTIFS(Table2[Sub-Sector],Table3[[#This Row],[Sub-Sector]],Table2[1M Return vs Nifty],"&gt;=5")/Table3[[#This Row],[Count]]</f>
        <v>0</v>
      </c>
      <c r="F106" s="1">
        <f>COUNTIFS(Table2[Sub-Sector],Table3[[#This Row],[Sub-Sector]],Table2[6M Return vs Nifty],"&gt;=10")/Table3[[#This Row],[Count]]</f>
        <v>0</v>
      </c>
      <c r="G106" s="1">
        <f>COUNTIFS(Table2[Sub-Sector],Table3[[#This Row],[Sub-Sector]],Table2[1Y Return vs Nifty],"&gt;=10")/Table3[[#This Row],[Count]]</f>
        <v>0.75</v>
      </c>
      <c r="H106" s="1">
        <f>COUNTIFS(Table2[Sub-Sector],Table3[[#This Row],[Sub-Sector]],Table2[RSI Exponential â€“ 14D],"&gt;=50")/Table3[[#This Row],[Count]]</f>
        <v>0</v>
      </c>
      <c r="I106" s="1">
        <f>COUNTIFS(Table2[Sub-Sector],Table3[[#This Row],[Sub-Sector]],Table2[Relative Volume],"&gt;=1")/Table3[[#This Row],[Count]]</f>
        <v>0</v>
      </c>
      <c r="J106" s="1">
        <f>COUNTIFS(Table2[Sub-Sector],Table3[[#This Row],[Sub-Sector]],Table2[% Away From Day Low],"&gt;=0.05")/Table3[[#This Row],[Count]]</f>
        <v>0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0</v>
      </c>
      <c r="M106" s="1">
        <f>COUNTIFS(Table2[Sub-Sector],Table3[[#This Row],[Sub-Sector]],Table2[% Away From Current Week High],"&lt;=0.05")/Table3[[#This Row],[Count]]</f>
        <v>1</v>
      </c>
      <c r="N106" s="1">
        <f>COUNTIFS(Table2[Sub-Sector],Table3[[#This Row],[Sub-Sector]],Table2[% Away From Current Month Low],"&gt;=0.05")/Table3[[#This Row],[Count]]</f>
        <v>0</v>
      </c>
      <c r="O106" s="1">
        <f>COUNTIFS(Table2[Sub-Sector],Table3[[#This Row],[Sub-Sector]],Table2[% Away From Current Month High],"&lt;=0.05")/Table3[[#This Row],[Count]]</f>
        <v>0</v>
      </c>
      <c r="P106" s="1">
        <f>COUNTIFS(Table2[Sub-Sector],Table3[[#This Row],[Sub-Sector]],Table2[% Away From 52W High],"&lt;=10")/Table3[[#This Row],[Count]]</f>
        <v>0</v>
      </c>
      <c r="Q106" s="1">
        <f>COUNTIFS(Table2[Sub-Sector],Table3[[#This Row],[Sub-Sector]],Table2[% Away From 52W Low],"&gt;=10")/Table3[[#This Row],[Count]]</f>
        <v>1</v>
      </c>
      <c r="R106" s="1">
        <f>COUNTIFS(Table2[Sub-Sector],Table3[[#This Row],[Sub-Sector]],Table2[% Price above 20 EMA],"&gt;=0")/Table3[[#This Row],[Count]]</f>
        <v>0</v>
      </c>
      <c r="S106" s="1">
        <f>COUNTIFS(Table2[Sub-Sector],Table3[[#This Row],[Sub-Sector]],Table2[% Price above 50 EMA],"&gt;=0")/Table3[[#This Row],[Count]]</f>
        <v>0</v>
      </c>
      <c r="T106" s="1">
        <f>COUNTIFS(Table2[Sub-Sector],Table3[[#This Row],[Sub-Sector]],Table2[% Price above 200 EMA],"&gt;=0")/Table3[[#This Row],[Count]]</f>
        <v>0.25</v>
      </c>
      <c r="U106" s="1">
        <f>COUNTIFS(Table2[Sub-Sector],Table3[[#This Row],[Sub-Sector]],Table2[Rate of Change - Zone],"Positive")/Table3[[#This Row],[Count]]</f>
        <v>0.25</v>
      </c>
      <c r="V106" s="1">
        <f>COUNTIFS(Table2[Sub-Sector],Table3[[#This Row],[Sub-Sector]],Table2[Sharpe Ratio],"&gt;=0.10")/Table3[[#This Row],[Count]]</f>
        <v>0.75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602.5</v>
      </c>
      <c r="X106">
        <f>_xlfn.RANK.AVG(Table3[[#This Row],[Score]],Table3[Score],1)</f>
        <v>109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332.5</v>
      </c>
      <c r="Z106">
        <f>_xlfn.RANK.AVG(Table3[[#This Row],[Score 2 ]],Table3[[Score 2 ]],1)</f>
        <v>105</v>
      </c>
    </row>
    <row r="107" spans="1:26" x14ac:dyDescent="0.3">
      <c r="A107" t="s">
        <v>685</v>
      </c>
      <c r="B107">
        <f>COUNTIFS(Table2[Sub-Sector],Table3[[#This Row],[Sub-Sector]])</f>
        <v>1</v>
      </c>
      <c r="C107" s="1">
        <f>COUNTIFS(Table2[Sub-Sector],Table3[[#This Row],[Sub-Sector]],Table2[Uptrend],"Uptrend")/Table3[[#This Row],[Count]]</f>
        <v>0</v>
      </c>
      <c r="D107" s="1">
        <f>COUNTIFS(Table2[Sub-Sector],Table3[[#This Row],[Sub-Sector]],Table2[1W Return vs Nifty],"&gt;=5")/Table3[[#This Row],[Count]]</f>
        <v>0</v>
      </c>
      <c r="E107" s="1">
        <f>COUNTIFS(Table2[Sub-Sector],Table3[[#This Row],[Sub-Sector]],Table2[1M Return vs Nifty],"&gt;=5")/Table3[[#This Row],[Count]]</f>
        <v>0</v>
      </c>
      <c r="F107" s="1">
        <f>COUNTIFS(Table2[Sub-Sector],Table3[[#This Row],[Sub-Sector]],Table2[6M Return vs Nifty],"&gt;=10")/Table3[[#This Row],[Count]]</f>
        <v>0</v>
      </c>
      <c r="G107" s="1">
        <f>COUNTIFS(Table2[Sub-Sector],Table3[[#This Row],[Sub-Sector]],Table2[1Y Return vs Nifty],"&gt;=10")/Table3[[#This Row],[Count]]</f>
        <v>1</v>
      </c>
      <c r="H107" s="1">
        <f>COUNTIFS(Table2[Sub-Sector],Table3[[#This Row],[Sub-Sector]],Table2[RSI Exponential â€“ 14D],"&gt;=50")/Table3[[#This Row],[Count]]</f>
        <v>0</v>
      </c>
      <c r="I107" s="1">
        <f>COUNTIFS(Table2[Sub-Sector],Table3[[#This Row],[Sub-Sector]],Table2[Relative Volume],"&gt;=1")/Table3[[#This Row],[Count]]</f>
        <v>0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1</v>
      </c>
      <c r="L107" s="1">
        <f>COUNTIFS(Table2[Sub-Sector],Table3[[#This Row],[Sub-Sector]],Table2[% Away From Current Week Low],"&gt;=0.05")/Table3[[#This Row],[Count]]</f>
        <v>0</v>
      </c>
      <c r="M107" s="1">
        <f>COUNTIFS(Table2[Sub-Sector],Table3[[#This Row],[Sub-Sector]],Table2[% Away From Current Week High],"&lt;=0.05")/Table3[[#This Row],[Count]]</f>
        <v>1</v>
      </c>
      <c r="N107" s="1">
        <f>COUNTIFS(Table2[Sub-Sector],Table3[[#This Row],[Sub-Sector]],Table2[% Away From Current Month Low],"&gt;=0.05")/Table3[[#This Row],[Count]]</f>
        <v>0</v>
      </c>
      <c r="O107" s="1">
        <f>COUNTIFS(Table2[Sub-Sector],Table3[[#This Row],[Sub-Sector]],Table2[% Away From Current Month High],"&lt;=0.05")/Table3[[#This Row],[Count]]</f>
        <v>0</v>
      </c>
      <c r="P107" s="1">
        <f>COUNTIFS(Table2[Sub-Sector],Table3[[#This Row],[Sub-Sector]],Table2[% Away From 52W High],"&lt;=10")/Table3[[#This Row],[Count]]</f>
        <v>0</v>
      </c>
      <c r="Q107" s="1">
        <f>COUNTIFS(Table2[Sub-Sector],Table3[[#This Row],[Sub-Sector]],Table2[% Away From 52W Low],"&gt;=10")/Table3[[#This Row],[Count]]</f>
        <v>1</v>
      </c>
      <c r="R107" s="1">
        <f>COUNTIFS(Table2[Sub-Sector],Table3[[#This Row],[Sub-Sector]],Table2[% Price above 20 EMA],"&gt;=0")/Table3[[#This Row],[Count]]</f>
        <v>0</v>
      </c>
      <c r="S107" s="1">
        <f>COUNTIFS(Table2[Sub-Sector],Table3[[#This Row],[Sub-Sector]],Table2[% Price above 50 EMA],"&gt;=0")/Table3[[#This Row],[Count]]</f>
        <v>0</v>
      </c>
      <c r="T107" s="1">
        <f>COUNTIFS(Table2[Sub-Sector],Table3[[#This Row],[Sub-Sector]],Table2[% Price above 200 EMA],"&gt;=0")/Table3[[#This Row],[Count]]</f>
        <v>0</v>
      </c>
      <c r="U107" s="1">
        <f>COUNTIFS(Table2[Sub-Sector],Table3[[#This Row],[Sub-Sector]],Table2[Rate of Change - Zone],"Positive")/Table3[[#This Row],[Count]]</f>
        <v>0</v>
      </c>
      <c r="V107" s="1">
        <f>COUNTIFS(Table2[Sub-Sector],Table3[[#This Row],[Sub-Sector]],Table2[Sharpe Ratio],"&gt;=0.10")/Table3[[#This Row],[Count]]</f>
        <v>0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602.5</v>
      </c>
      <c r="X107">
        <f>_xlfn.RANK.AVG(Table3[[#This Row],[Score]],Table3[Score],1)</f>
        <v>109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332.5</v>
      </c>
      <c r="Z107">
        <f>_xlfn.RANK.AVG(Table3[[#This Row],[Score 2 ]],Table3[[Score 2 ]],1)</f>
        <v>105</v>
      </c>
    </row>
    <row r="108" spans="1:26" x14ac:dyDescent="0.3">
      <c r="A108" t="s">
        <v>301</v>
      </c>
      <c r="B108">
        <f>COUNTIFS(Table2[Sub-Sector],Table3[[#This Row],[Sub-Sector]])</f>
        <v>1</v>
      </c>
      <c r="C108" s="1">
        <f>COUNTIFS(Table2[Sub-Sector],Table3[[#This Row],[Sub-Sector]],Table2[Uptrend],"Uptrend")/Table3[[#This Row],[Count]]</f>
        <v>0</v>
      </c>
      <c r="D108" s="1">
        <f>COUNTIFS(Table2[Sub-Sector],Table3[[#This Row],[Sub-Sector]],Table2[1W Return vs Nifty],"&gt;=5")/Table3[[#This Row],[Count]]</f>
        <v>0</v>
      </c>
      <c r="E108" s="1">
        <f>COUNTIFS(Table2[Sub-Sector],Table3[[#This Row],[Sub-Sector]],Table2[1M Return vs Nifty],"&gt;=5")/Table3[[#This Row],[Count]]</f>
        <v>0</v>
      </c>
      <c r="F108" s="1">
        <f>COUNTIFS(Table2[Sub-Sector],Table3[[#This Row],[Sub-Sector]],Table2[6M Return vs Nifty],"&gt;=10")/Table3[[#This Row],[Count]]</f>
        <v>0</v>
      </c>
      <c r="G108" s="1">
        <f>COUNTIFS(Table2[Sub-Sector],Table3[[#This Row],[Sub-Sector]],Table2[1Y Return vs Nifty],"&gt;=10")/Table3[[#This Row],[Count]]</f>
        <v>1</v>
      </c>
      <c r="H108" s="1">
        <f>COUNTIFS(Table2[Sub-Sector],Table3[[#This Row],[Sub-Sector]],Table2[RSI Exponential â€“ 14D],"&gt;=50")/Table3[[#This Row],[Count]]</f>
        <v>0</v>
      </c>
      <c r="I108" s="1">
        <f>COUNTIFS(Table2[Sub-Sector],Table3[[#This Row],[Sub-Sector]],Table2[Relative Volume],"&gt;=1")/Table3[[#This Row],[Count]]</f>
        <v>0</v>
      </c>
      <c r="J108" s="1">
        <f>COUNTIFS(Table2[Sub-Sector],Table3[[#This Row],[Sub-Sector]],Table2[% Away From Day Low],"&gt;=0.05")/Table3[[#This Row],[Count]]</f>
        <v>0</v>
      </c>
      <c r="K108" s="1">
        <f>COUNTIFS(Table2[Sub-Sector],Table3[[#This Row],[Sub-Sector]],Table2[% Away From Day High],"&lt;=0.05")/Table3[[#This Row],[Count]]</f>
        <v>1</v>
      </c>
      <c r="L108" s="1">
        <f>COUNTIFS(Table2[Sub-Sector],Table3[[#This Row],[Sub-Sector]],Table2[% Away From Current Week Low],"&gt;=0.05")/Table3[[#This Row],[Count]]</f>
        <v>0</v>
      </c>
      <c r="M108" s="1">
        <f>COUNTIFS(Table2[Sub-Sector],Table3[[#This Row],[Sub-Sector]],Table2[% Away From Current Week High],"&lt;=0.05")/Table3[[#This Row],[Count]]</f>
        <v>1</v>
      </c>
      <c r="N108" s="1">
        <f>COUNTIFS(Table2[Sub-Sector],Table3[[#This Row],[Sub-Sector]],Table2[% Away From Current Month Low],"&gt;=0.05")/Table3[[#This Row],[Count]]</f>
        <v>0</v>
      </c>
      <c r="O108" s="1">
        <f>COUNTIFS(Table2[Sub-Sector],Table3[[#This Row],[Sub-Sector]],Table2[% Away From Current Month High],"&lt;=0.05")/Table3[[#This Row],[Count]]</f>
        <v>0</v>
      </c>
      <c r="P108" s="1">
        <f>COUNTIFS(Table2[Sub-Sector],Table3[[#This Row],[Sub-Sector]],Table2[% Away From 52W High],"&lt;=10")/Table3[[#This Row],[Count]]</f>
        <v>0</v>
      </c>
      <c r="Q108" s="1">
        <f>COUNTIFS(Table2[Sub-Sector],Table3[[#This Row],[Sub-Sector]],Table2[% Away From 52W Low],"&gt;=10")/Table3[[#This Row],[Count]]</f>
        <v>1</v>
      </c>
      <c r="R108" s="1">
        <f>COUNTIFS(Table2[Sub-Sector],Table3[[#This Row],[Sub-Sector]],Table2[% Price above 20 EMA],"&gt;=0")/Table3[[#This Row],[Count]]</f>
        <v>0</v>
      </c>
      <c r="S108" s="1">
        <f>COUNTIFS(Table2[Sub-Sector],Table3[[#This Row],[Sub-Sector]],Table2[% Price above 50 EMA],"&gt;=0")/Table3[[#This Row],[Count]]</f>
        <v>0</v>
      </c>
      <c r="T108" s="1">
        <f>COUNTIFS(Table2[Sub-Sector],Table3[[#This Row],[Sub-Sector]],Table2[% Price above 200 EMA],"&gt;=0")/Table3[[#This Row],[Count]]</f>
        <v>0</v>
      </c>
      <c r="U108" s="1">
        <f>COUNTIFS(Table2[Sub-Sector],Table3[[#This Row],[Sub-Sector]],Table2[Rate of Change - Zone],"Positive")/Table3[[#This Row],[Count]]</f>
        <v>0</v>
      </c>
      <c r="V108" s="1">
        <f>COUNTIFS(Table2[Sub-Sector],Table3[[#This Row],[Sub-Sector]],Table2[Sharpe Ratio],"&gt;=0.10")/Table3[[#This Row],[Count]]</f>
        <v>0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602.5</v>
      </c>
      <c r="X108">
        <f>_xlfn.RANK.AVG(Table3[[#This Row],[Score]],Table3[Score],1)</f>
        <v>109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332.5</v>
      </c>
      <c r="Z108">
        <f>_xlfn.RANK.AVG(Table3[[#This Row],[Score 2 ]],Table3[[Score 2 ]],1)</f>
        <v>105</v>
      </c>
    </row>
    <row r="109" spans="1:26" x14ac:dyDescent="0.3">
      <c r="A109" t="s">
        <v>99</v>
      </c>
      <c r="B109">
        <f>COUNTIFS(Table2[Sub-Sector],Table3[[#This Row],[Sub-Sector]])</f>
        <v>1</v>
      </c>
      <c r="C109" s="1">
        <f>COUNTIFS(Table2[Sub-Sector],Table3[[#This Row],[Sub-Sector]],Table2[Uptrend],"Uptrend")/Table3[[#This Row],[Count]]</f>
        <v>0</v>
      </c>
      <c r="D109" s="1">
        <f>COUNTIFS(Table2[Sub-Sector],Table3[[#This Row],[Sub-Sector]],Table2[1W Return vs Nifty],"&gt;=5")/Table3[[#This Row],[Count]]</f>
        <v>0</v>
      </c>
      <c r="E109" s="1">
        <f>COUNTIFS(Table2[Sub-Sector],Table3[[#This Row],[Sub-Sector]],Table2[1M Return vs Nifty],"&gt;=5")/Table3[[#This Row],[Count]]</f>
        <v>0</v>
      </c>
      <c r="F109" s="1">
        <f>COUNTIFS(Table2[Sub-Sector],Table3[[#This Row],[Sub-Sector]],Table2[6M Return vs Nifty],"&gt;=10")/Table3[[#This Row],[Count]]</f>
        <v>0</v>
      </c>
      <c r="G109" s="1">
        <f>COUNTIFS(Table2[Sub-Sector],Table3[[#This Row],[Sub-Sector]],Table2[1Y Return vs Nifty],"&gt;=10")/Table3[[#This Row],[Count]]</f>
        <v>0</v>
      </c>
      <c r="H109" s="1">
        <f>COUNTIFS(Table2[Sub-Sector],Table3[[#This Row],[Sub-Sector]],Table2[RSI Exponential â€“ 14D],"&gt;=50")/Table3[[#This Row],[Count]]</f>
        <v>0</v>
      </c>
      <c r="I109" s="1">
        <f>COUNTIFS(Table2[Sub-Sector],Table3[[#This Row],[Sub-Sector]],Table2[Relative Volume],"&gt;=1")/Table3[[#This Row],[Count]]</f>
        <v>1</v>
      </c>
      <c r="J109" s="1">
        <f>COUNTIFS(Table2[Sub-Sector],Table3[[#This Row],[Sub-Sector]],Table2[% Away From Day Low],"&gt;=0.05")/Table3[[#This Row],[Count]]</f>
        <v>0</v>
      </c>
      <c r="K109" s="1">
        <f>COUNTIFS(Table2[Sub-Sector],Table3[[#This Row],[Sub-Sector]],Table2[% Away From Day High],"&lt;=0.05")/Table3[[#This Row],[Count]]</f>
        <v>1</v>
      </c>
      <c r="L109" s="1">
        <f>COUNTIFS(Table2[Sub-Sector],Table3[[#This Row],[Sub-Sector]],Table2[% Away From Current Week Low],"&gt;=0.05")/Table3[[#This Row],[Count]]</f>
        <v>0</v>
      </c>
      <c r="M109" s="1">
        <f>COUNTIFS(Table2[Sub-Sector],Table3[[#This Row],[Sub-Sector]],Table2[% Away From Current Week High],"&lt;=0.05")/Table3[[#This Row],[Count]]</f>
        <v>1</v>
      </c>
      <c r="N109" s="1">
        <f>COUNTIFS(Table2[Sub-Sector],Table3[[#This Row],[Sub-Sector]],Table2[% Away From Current Month Low],"&gt;=0.05")/Table3[[#This Row],[Count]]</f>
        <v>0</v>
      </c>
      <c r="O109" s="1">
        <f>COUNTIFS(Table2[Sub-Sector],Table3[[#This Row],[Sub-Sector]],Table2[% Away From Current Month High],"&lt;=0.05")/Table3[[#This Row],[Count]]</f>
        <v>0</v>
      </c>
      <c r="P109" s="1">
        <f>COUNTIFS(Table2[Sub-Sector],Table3[[#This Row],[Sub-Sector]],Table2[% Away From 52W High],"&lt;=10")/Table3[[#This Row],[Count]]</f>
        <v>0</v>
      </c>
      <c r="Q109" s="1">
        <f>COUNTIFS(Table2[Sub-Sector],Table3[[#This Row],[Sub-Sector]],Table2[% Away From 52W Low],"&gt;=10")/Table3[[#This Row],[Count]]</f>
        <v>1</v>
      </c>
      <c r="R109" s="1">
        <f>COUNTIFS(Table2[Sub-Sector],Table3[[#This Row],[Sub-Sector]],Table2[% Price above 20 EMA],"&gt;=0")/Table3[[#This Row],[Count]]</f>
        <v>0</v>
      </c>
      <c r="S109" s="1">
        <f>COUNTIFS(Table2[Sub-Sector],Table3[[#This Row],[Sub-Sector]],Table2[% Price above 50 EMA],"&gt;=0")/Table3[[#This Row],[Count]]</f>
        <v>0</v>
      </c>
      <c r="T109" s="1">
        <f>COUNTIFS(Table2[Sub-Sector],Table3[[#This Row],[Sub-Sector]],Table2[% Price above 200 EMA],"&gt;=0")/Table3[[#This Row],[Count]]</f>
        <v>0</v>
      </c>
      <c r="U109" s="1">
        <f>COUNTIFS(Table2[Sub-Sector],Table3[[#This Row],[Sub-Sector]],Table2[Rate of Change - Zone],"Positive")/Table3[[#This Row],[Count]]</f>
        <v>0</v>
      </c>
      <c r="V109" s="1">
        <f>COUNTIFS(Table2[Sub-Sector],Table3[[#This Row],[Sub-Sector]],Table2[Sharpe Ratio],"&gt;=0.10")/Table3[[#This Row],[Count]]</f>
        <v>1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604.5</v>
      </c>
      <c r="X109">
        <f>_xlfn.RANK.AVG(Table3[[#This Row],[Score]],Table3[Score],1)</f>
        <v>112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334.5</v>
      </c>
      <c r="Z109">
        <f>_xlfn.RANK.AVG(Table3[[#This Row],[Score 2 ]],Table3[[Score 2 ]],1)</f>
        <v>108.5</v>
      </c>
    </row>
    <row r="110" spans="1:26" x14ac:dyDescent="0.3">
      <c r="A110" t="s">
        <v>346</v>
      </c>
      <c r="B110">
        <f>COUNTIFS(Table2[Sub-Sector],Table3[[#This Row],[Sub-Sector]])</f>
        <v>1</v>
      </c>
      <c r="C110" s="1">
        <f>COUNTIFS(Table2[Sub-Sector],Table3[[#This Row],[Sub-Sector]],Table2[Uptrend],"Uptrend")/Table3[[#This Row],[Count]]</f>
        <v>1</v>
      </c>
      <c r="D110" s="1">
        <f>COUNTIFS(Table2[Sub-Sector],Table3[[#This Row],[Sub-Sector]],Table2[1W Return vs Nifty],"&gt;=5")/Table3[[#This Row],[Count]]</f>
        <v>0</v>
      </c>
      <c r="E110" s="1">
        <f>COUNTIFS(Table2[Sub-Sector],Table3[[#This Row],[Sub-Sector]],Table2[1M Return vs Nifty],"&gt;=5")/Table3[[#This Row],[Count]]</f>
        <v>0</v>
      </c>
      <c r="F110" s="1">
        <f>COUNTIFS(Table2[Sub-Sector],Table3[[#This Row],[Sub-Sector]],Table2[6M Return vs Nifty],"&gt;=10")/Table3[[#This Row],[Count]]</f>
        <v>0</v>
      </c>
      <c r="G110" s="1">
        <f>COUNTIFS(Table2[Sub-Sector],Table3[[#This Row],[Sub-Sector]],Table2[1Y Return vs Nifty],"&gt;=10")/Table3[[#This Row],[Count]]</f>
        <v>0</v>
      </c>
      <c r="H110" s="1">
        <f>COUNTIFS(Table2[Sub-Sector],Table3[[#This Row],[Sub-Sector]],Table2[RSI Exponential â€“ 14D],"&gt;=50")/Table3[[#This Row],[Count]]</f>
        <v>0</v>
      </c>
      <c r="I110" s="1">
        <f>COUNTIFS(Table2[Sub-Sector],Table3[[#This Row],[Sub-Sector]],Table2[Relative Volume],"&gt;=1")/Table3[[#This Row],[Count]]</f>
        <v>1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0</v>
      </c>
      <c r="L110" s="1">
        <f>COUNTIFS(Table2[Sub-Sector],Table3[[#This Row],[Sub-Sector]],Table2[% Away From Current Week Low],"&gt;=0.05")/Table3[[#This Row],[Count]]</f>
        <v>0</v>
      </c>
      <c r="M110" s="1">
        <f>COUNTIFS(Table2[Sub-Sector],Table3[[#This Row],[Sub-Sector]],Table2[% Away From Current Week High],"&lt;=0.05")/Table3[[#This Row],[Count]]</f>
        <v>0</v>
      </c>
      <c r="N110" s="1">
        <f>COUNTIFS(Table2[Sub-Sector],Table3[[#This Row],[Sub-Sector]],Table2[% Away From Current Month Low],"&gt;=0.05")/Table3[[#This Row],[Count]]</f>
        <v>0</v>
      </c>
      <c r="O110" s="1">
        <f>COUNTIFS(Table2[Sub-Sector],Table3[[#This Row],[Sub-Sector]],Table2[% Away From Current Month High],"&lt;=0.05")/Table3[[#This Row],[Count]]</f>
        <v>0</v>
      </c>
      <c r="P110" s="1">
        <f>COUNTIFS(Table2[Sub-Sector],Table3[[#This Row],[Sub-Sector]],Table2[% Away From 52W High],"&lt;=10")/Table3[[#This Row],[Count]]</f>
        <v>0</v>
      </c>
      <c r="Q110" s="1">
        <f>COUNTIFS(Table2[Sub-Sector],Table3[[#This Row],[Sub-Sector]],Table2[% Away From 52W Low],"&gt;=10")/Table3[[#This Row],[Count]]</f>
        <v>1</v>
      </c>
      <c r="R110" s="1">
        <f>COUNTIFS(Table2[Sub-Sector],Table3[[#This Row],[Sub-Sector]],Table2[% Price above 20 EMA],"&gt;=0")/Table3[[#This Row],[Count]]</f>
        <v>0</v>
      </c>
      <c r="S110" s="1">
        <f>COUNTIFS(Table2[Sub-Sector],Table3[[#This Row],[Sub-Sector]],Table2[% Price above 50 EMA],"&gt;=0")/Table3[[#This Row],[Count]]</f>
        <v>0</v>
      </c>
      <c r="T110" s="1">
        <f>COUNTIFS(Table2[Sub-Sector],Table3[[#This Row],[Sub-Sector]],Table2[% Price above 200 EMA],"&gt;=0")/Table3[[#This Row],[Count]]</f>
        <v>0</v>
      </c>
      <c r="U110" s="1">
        <f>COUNTIFS(Table2[Sub-Sector],Table3[[#This Row],[Sub-Sector]],Table2[Rate of Change - Zone],"Positive")/Table3[[#This Row],[Count]]</f>
        <v>0</v>
      </c>
      <c r="V110" s="1">
        <f>COUNTIFS(Table2[Sub-Sector],Table3[[#This Row],[Sub-Sector]],Table2[Sharpe Ratio],"&gt;=0.10")/Table3[[#This Row],[Count]]</f>
        <v>0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513.5</v>
      </c>
      <c r="X110">
        <f>_xlfn.RANK.AVG(Table3[[#This Row],[Score]],Table3[Score],1)</f>
        <v>79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334.5</v>
      </c>
      <c r="Z110">
        <f>_xlfn.RANK.AVG(Table3[[#This Row],[Score 2 ]],Table3[[Score 2 ]],1)</f>
        <v>108.5</v>
      </c>
    </row>
    <row r="111" spans="1:26" x14ac:dyDescent="0.3">
      <c r="A111" t="s">
        <v>569</v>
      </c>
      <c r="B111">
        <f>COUNTIFS(Table2[Sub-Sector],Table3[[#This Row],[Sub-Sector]])</f>
        <v>8</v>
      </c>
      <c r="C111" s="1">
        <f>COUNTIFS(Table2[Sub-Sector],Table3[[#This Row],[Sub-Sector]],Table2[Uptrend],"Uptrend")/Table3[[#This Row],[Count]]</f>
        <v>0.25</v>
      </c>
      <c r="D111" s="1">
        <f>COUNTIFS(Table2[Sub-Sector],Table3[[#This Row],[Sub-Sector]],Table2[1W Return vs Nifty],"&gt;=5")/Table3[[#This Row],[Count]]</f>
        <v>0</v>
      </c>
      <c r="E111" s="1">
        <f>COUNTIFS(Table2[Sub-Sector],Table3[[#This Row],[Sub-Sector]],Table2[1M Return vs Nifty],"&gt;=5")/Table3[[#This Row],[Count]]</f>
        <v>0.125</v>
      </c>
      <c r="F111" s="1">
        <f>COUNTIFS(Table2[Sub-Sector],Table3[[#This Row],[Sub-Sector]],Table2[6M Return vs Nifty],"&gt;=10")/Table3[[#This Row],[Count]]</f>
        <v>0.25</v>
      </c>
      <c r="G111" s="1">
        <f>COUNTIFS(Table2[Sub-Sector],Table3[[#This Row],[Sub-Sector]],Table2[1Y Return vs Nifty],"&gt;=10")/Table3[[#This Row],[Count]]</f>
        <v>0.125</v>
      </c>
      <c r="H111" s="1">
        <f>COUNTIFS(Table2[Sub-Sector],Table3[[#This Row],[Sub-Sector]],Table2[RSI Exponential â€“ 14D],"&gt;=50")/Table3[[#This Row],[Count]]</f>
        <v>0.125</v>
      </c>
      <c r="I111" s="1">
        <f>COUNTIFS(Table2[Sub-Sector],Table3[[#This Row],[Sub-Sector]],Table2[Relative Volume],"&gt;=1")/Table3[[#This Row],[Count]]</f>
        <v>0</v>
      </c>
      <c r="J111" s="1">
        <f>COUNTIFS(Table2[Sub-Sector],Table3[[#This Row],[Sub-Sector]],Table2[% Away From Day Low],"&gt;=0.05")/Table3[[#This Row],[Count]]</f>
        <v>0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0</v>
      </c>
      <c r="M111" s="1">
        <f>COUNTIFS(Table2[Sub-Sector],Table3[[#This Row],[Sub-Sector]],Table2[% Away From Current Week High],"&lt;=0.05")/Table3[[#This Row],[Count]]</f>
        <v>1</v>
      </c>
      <c r="N111" s="1">
        <f>COUNTIFS(Table2[Sub-Sector],Table3[[#This Row],[Sub-Sector]],Table2[% Away From Current Month Low],"&gt;=0.05")/Table3[[#This Row],[Count]]</f>
        <v>0</v>
      </c>
      <c r="O111" s="1">
        <f>COUNTIFS(Table2[Sub-Sector],Table3[[#This Row],[Sub-Sector]],Table2[% Away From Current Month High],"&lt;=0.05")/Table3[[#This Row],[Count]]</f>
        <v>0.25</v>
      </c>
      <c r="P111" s="1">
        <f>COUNTIFS(Table2[Sub-Sector],Table3[[#This Row],[Sub-Sector]],Table2[% Away From 52W High],"&lt;=10")/Table3[[#This Row],[Count]]</f>
        <v>0</v>
      </c>
      <c r="Q111" s="1">
        <f>COUNTIFS(Table2[Sub-Sector],Table3[[#This Row],[Sub-Sector]],Table2[% Away From 52W Low],"&gt;=10")/Table3[[#This Row],[Count]]</f>
        <v>0.875</v>
      </c>
      <c r="R111" s="1">
        <f>COUNTIFS(Table2[Sub-Sector],Table3[[#This Row],[Sub-Sector]],Table2[% Price above 20 EMA],"&gt;=0")/Table3[[#This Row],[Count]]</f>
        <v>0.125</v>
      </c>
      <c r="S111" s="1">
        <f>COUNTIFS(Table2[Sub-Sector],Table3[[#This Row],[Sub-Sector]],Table2[% Price above 50 EMA],"&gt;=0")/Table3[[#This Row],[Count]]</f>
        <v>0.125</v>
      </c>
      <c r="T111" s="1">
        <f>COUNTIFS(Table2[Sub-Sector],Table3[[#This Row],[Sub-Sector]],Table2[% Price above 200 EMA],"&gt;=0")/Table3[[#This Row],[Count]]</f>
        <v>0.625</v>
      </c>
      <c r="U111" s="1">
        <f>COUNTIFS(Table2[Sub-Sector],Table3[[#This Row],[Sub-Sector]],Table2[Rate of Change - Zone],"Positive")/Table3[[#This Row],[Count]]</f>
        <v>0.375</v>
      </c>
      <c r="V111" s="1">
        <f>COUNTIFS(Table2[Sub-Sector],Table3[[#This Row],[Sub-Sector]],Table2[Sharpe Ratio],"&gt;=0.10")/Table3[[#This Row],[Count]]</f>
        <v>0.125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528.5</v>
      </c>
      <c r="X111">
        <f>_xlfn.RANK.AVG(Table3[[#This Row],[Score]],Table3[Score],1)</f>
        <v>88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340</v>
      </c>
      <c r="Z111">
        <f>_xlfn.RANK.AVG(Table3[[#This Row],[Score 2 ]],Table3[[Score 2 ]],1)</f>
        <v>110</v>
      </c>
    </row>
    <row r="112" spans="1:26" x14ac:dyDescent="0.3">
      <c r="A112" t="s">
        <v>967</v>
      </c>
      <c r="B112">
        <f>COUNTIFS(Table2[Sub-Sector],Table3[[#This Row],[Sub-Sector]])</f>
        <v>3</v>
      </c>
      <c r="C112" s="1">
        <f>COUNTIFS(Table2[Sub-Sector],Table3[[#This Row],[Sub-Sector]],Table2[Uptrend],"Uptrend")/Table3[[#This Row],[Count]]</f>
        <v>0</v>
      </c>
      <c r="D112" s="1">
        <f>COUNTIFS(Table2[Sub-Sector],Table3[[#This Row],[Sub-Sector]],Table2[1W Return vs Nifty],"&gt;=5")/Table3[[#This Row],[Count]]</f>
        <v>0</v>
      </c>
      <c r="E112" s="1">
        <f>COUNTIFS(Table2[Sub-Sector],Table3[[#This Row],[Sub-Sector]],Table2[1M Return vs Nifty],"&gt;=5")/Table3[[#This Row],[Count]]</f>
        <v>0</v>
      </c>
      <c r="F112" s="1">
        <f>COUNTIFS(Table2[Sub-Sector],Table3[[#This Row],[Sub-Sector]],Table2[6M Return vs Nifty],"&gt;=10")/Table3[[#This Row],[Count]]</f>
        <v>0</v>
      </c>
      <c r="G112" s="1">
        <f>COUNTIFS(Table2[Sub-Sector],Table3[[#This Row],[Sub-Sector]],Table2[1Y Return vs Nifty],"&gt;=10")/Table3[[#This Row],[Count]]</f>
        <v>0</v>
      </c>
      <c r="H112" s="1">
        <f>COUNTIFS(Table2[Sub-Sector],Table3[[#This Row],[Sub-Sector]],Table2[RSI Exponential â€“ 14D],"&gt;=50")/Table3[[#This Row],[Count]]</f>
        <v>0</v>
      </c>
      <c r="I112" s="1">
        <f>COUNTIFS(Table2[Sub-Sector],Table3[[#This Row],[Sub-Sector]],Table2[Relative Volume],"&gt;=1")/Table3[[#This Row],[Count]]</f>
        <v>0</v>
      </c>
      <c r="J112" s="1">
        <f>COUNTIFS(Table2[Sub-Sector],Table3[[#This Row],[Sub-Sector]],Table2[% Away From Day Low],"&gt;=0.05")/Table3[[#This Row],[Count]]</f>
        <v>0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0</v>
      </c>
      <c r="M112" s="1">
        <f>COUNTIFS(Table2[Sub-Sector],Table3[[#This Row],[Sub-Sector]],Table2[% Away From Current Week High],"&lt;=0.05")/Table3[[#This Row],[Count]]</f>
        <v>1</v>
      </c>
      <c r="N112" s="1">
        <f>COUNTIFS(Table2[Sub-Sector],Table3[[#This Row],[Sub-Sector]],Table2[% Away From Current Month Low],"&gt;=0.05")/Table3[[#This Row],[Count]]</f>
        <v>0</v>
      </c>
      <c r="O112" s="1">
        <f>COUNTIFS(Table2[Sub-Sector],Table3[[#This Row],[Sub-Sector]],Table2[% Away From Current Month High],"&lt;=0.05")/Table3[[#This Row],[Count]]</f>
        <v>0</v>
      </c>
      <c r="P112" s="1">
        <f>COUNTIFS(Table2[Sub-Sector],Table3[[#This Row],[Sub-Sector]],Table2[% Away From 52W High],"&lt;=10")/Table3[[#This Row],[Count]]</f>
        <v>0</v>
      </c>
      <c r="Q112" s="1">
        <f>COUNTIFS(Table2[Sub-Sector],Table3[[#This Row],[Sub-Sector]],Table2[% Away From 52W Low],"&gt;=10")/Table3[[#This Row],[Count]]</f>
        <v>1</v>
      </c>
      <c r="R112" s="1">
        <f>COUNTIFS(Table2[Sub-Sector],Table3[[#This Row],[Sub-Sector]],Table2[% Price above 20 EMA],"&gt;=0")/Table3[[#This Row],[Count]]</f>
        <v>0</v>
      </c>
      <c r="S112" s="1">
        <f>COUNTIFS(Table2[Sub-Sector],Table3[[#This Row],[Sub-Sector]],Table2[% Price above 50 EMA],"&gt;=0")/Table3[[#This Row],[Count]]</f>
        <v>0</v>
      </c>
      <c r="T112" s="1">
        <f>COUNTIFS(Table2[Sub-Sector],Table3[[#This Row],[Sub-Sector]],Table2[% Price above 200 EMA],"&gt;=0")/Table3[[#This Row],[Count]]</f>
        <v>0</v>
      </c>
      <c r="U112" s="1">
        <f>COUNTIFS(Table2[Sub-Sector],Table3[[#This Row],[Sub-Sector]],Table2[Rate of Change - Zone],"Positive")/Table3[[#This Row],[Count]]</f>
        <v>0.66666666666666663</v>
      </c>
      <c r="V112" s="1">
        <f>COUNTIFS(Table2[Sub-Sector],Table3[[#This Row],[Sub-Sector]],Table2[Sharpe Ratio],"&gt;=0.10")/Table3[[#This Row],[Count]]</f>
        <v>0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625</v>
      </c>
      <c r="X112">
        <f>_xlfn.RANK.AVG(Table3[[#This Row],[Score]],Table3[Score],1)</f>
        <v>113.5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355</v>
      </c>
      <c r="Z112">
        <f>_xlfn.RANK.AVG(Table3[[#This Row],[Score 2 ]],Table3[[Score 2 ]],1)</f>
        <v>111.5</v>
      </c>
    </row>
    <row r="113" spans="1:26" x14ac:dyDescent="0.3">
      <c r="A113" t="s">
        <v>1999</v>
      </c>
      <c r="B113">
        <f>COUNTIFS(Table2[Sub-Sector],Table3[[#This Row],[Sub-Sector]])</f>
        <v>3</v>
      </c>
      <c r="C113" s="1">
        <f>COUNTIFS(Table2[Sub-Sector],Table3[[#This Row],[Sub-Sector]],Table2[Uptrend],"Uptrend")/Table3[[#This Row],[Count]]</f>
        <v>0</v>
      </c>
      <c r="D113" s="1">
        <f>COUNTIFS(Table2[Sub-Sector],Table3[[#This Row],[Sub-Sector]],Table2[1W Return vs Nifty],"&gt;=5")/Table3[[#This Row],[Count]]</f>
        <v>0</v>
      </c>
      <c r="E113" s="1">
        <f>COUNTIFS(Table2[Sub-Sector],Table3[[#This Row],[Sub-Sector]],Table2[1M Return vs Nifty],"&gt;=5")/Table3[[#This Row],[Count]]</f>
        <v>0</v>
      </c>
      <c r="F113" s="1">
        <f>COUNTIFS(Table2[Sub-Sector],Table3[[#This Row],[Sub-Sector]],Table2[6M Return vs Nifty],"&gt;=10")/Table3[[#This Row],[Count]]</f>
        <v>0</v>
      </c>
      <c r="G113" s="1">
        <f>COUNTIFS(Table2[Sub-Sector],Table3[[#This Row],[Sub-Sector]],Table2[1Y Return vs Nifty],"&gt;=10")/Table3[[#This Row],[Count]]</f>
        <v>0</v>
      </c>
      <c r="H113" s="1">
        <f>COUNTIFS(Table2[Sub-Sector],Table3[[#This Row],[Sub-Sector]],Table2[RSI Exponential â€“ 14D],"&gt;=50")/Table3[[#This Row],[Count]]</f>
        <v>0</v>
      </c>
      <c r="I113" s="1">
        <f>COUNTIFS(Table2[Sub-Sector],Table3[[#This Row],[Sub-Sector]],Table2[Relative Volume],"&gt;=1")/Table3[[#This Row],[Count]]</f>
        <v>0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1</v>
      </c>
      <c r="L113" s="1">
        <f>COUNTIFS(Table2[Sub-Sector],Table3[[#This Row],[Sub-Sector]],Table2[% Away From Current Week Low],"&gt;=0.05")/Table3[[#This Row],[Count]]</f>
        <v>0</v>
      </c>
      <c r="M113" s="1">
        <f>COUNTIFS(Table2[Sub-Sector],Table3[[#This Row],[Sub-Sector]],Table2[% Away From Current Week High],"&lt;=0.05")/Table3[[#This Row],[Count]]</f>
        <v>1</v>
      </c>
      <c r="N113" s="1">
        <f>COUNTIFS(Table2[Sub-Sector],Table3[[#This Row],[Sub-Sector]],Table2[% Away From Current Month Low],"&gt;=0.05")/Table3[[#This Row],[Count]]</f>
        <v>0</v>
      </c>
      <c r="O113" s="1">
        <f>COUNTIFS(Table2[Sub-Sector],Table3[[#This Row],[Sub-Sector]],Table2[% Away From Current Month High],"&lt;=0.05")/Table3[[#This Row],[Count]]</f>
        <v>0</v>
      </c>
      <c r="P113" s="1">
        <f>COUNTIFS(Table2[Sub-Sector],Table3[[#This Row],[Sub-Sector]],Table2[% Away From 52W High],"&lt;=10")/Table3[[#This Row],[Count]]</f>
        <v>0</v>
      </c>
      <c r="Q113" s="1">
        <f>COUNTIFS(Table2[Sub-Sector],Table3[[#This Row],[Sub-Sector]],Table2[% Away From 52W Low],"&gt;=10")/Table3[[#This Row],[Count]]</f>
        <v>0</v>
      </c>
      <c r="R113" s="1">
        <f>COUNTIFS(Table2[Sub-Sector],Table3[[#This Row],[Sub-Sector]],Table2[% Price above 20 EMA],"&gt;=0")/Table3[[#This Row],[Count]]</f>
        <v>0</v>
      </c>
      <c r="S113" s="1">
        <f>COUNTIFS(Table2[Sub-Sector],Table3[[#This Row],[Sub-Sector]],Table2[% Price above 50 EMA],"&gt;=0")/Table3[[#This Row],[Count]]</f>
        <v>0</v>
      </c>
      <c r="T113" s="1">
        <f>COUNTIFS(Table2[Sub-Sector],Table3[[#This Row],[Sub-Sector]],Table2[% Price above 200 EMA],"&gt;=0")/Table3[[#This Row],[Count]]</f>
        <v>0</v>
      </c>
      <c r="U113" s="1">
        <f>COUNTIFS(Table2[Sub-Sector],Table3[[#This Row],[Sub-Sector]],Table2[Rate of Change - Zone],"Positive")/Table3[[#This Row],[Count]]</f>
        <v>0.66666666666666663</v>
      </c>
      <c r="V113" s="1">
        <f>COUNTIFS(Table2[Sub-Sector],Table3[[#This Row],[Sub-Sector]],Table2[Sharpe Ratio],"&gt;=0.10")/Table3[[#This Row],[Count]]</f>
        <v>0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625</v>
      </c>
      <c r="X113">
        <f>_xlfn.RANK.AVG(Table3[[#This Row],[Score]],Table3[Score],1)</f>
        <v>113.5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355</v>
      </c>
      <c r="Z113">
        <f>_xlfn.RANK.AVG(Table3[[#This Row],[Score 2 ]],Table3[[Score 2 ]],1)</f>
        <v>111.5</v>
      </c>
    </row>
    <row r="114" spans="1:26" x14ac:dyDescent="0.3">
      <c r="A114" t="s">
        <v>1436</v>
      </c>
      <c r="B114">
        <f>COUNTIFS(Table2[Sub-Sector],Table3[[#This Row],[Sub-Sector]])</f>
        <v>2</v>
      </c>
      <c r="C114" s="1">
        <f>COUNTIFS(Table2[Sub-Sector],Table3[[#This Row],[Sub-Sector]],Table2[Uptrend],"Uptrend")/Table3[[#This Row],[Count]]</f>
        <v>0</v>
      </c>
      <c r="D114" s="1">
        <f>COUNTIFS(Table2[Sub-Sector],Table3[[#This Row],[Sub-Sector]],Table2[1W Return vs Nifty],"&gt;=5")/Table3[[#This Row],[Count]]</f>
        <v>0</v>
      </c>
      <c r="E114" s="1">
        <f>COUNTIFS(Table2[Sub-Sector],Table3[[#This Row],[Sub-Sector]],Table2[1M Return vs Nifty],"&gt;=5")/Table3[[#This Row],[Count]]</f>
        <v>0</v>
      </c>
      <c r="F114" s="1">
        <f>COUNTIFS(Table2[Sub-Sector],Table3[[#This Row],[Sub-Sector]],Table2[6M Return vs Nifty],"&gt;=10")/Table3[[#This Row],[Count]]</f>
        <v>0.5</v>
      </c>
      <c r="G114" s="1">
        <f>COUNTIFS(Table2[Sub-Sector],Table3[[#This Row],[Sub-Sector]],Table2[1Y Return vs Nifty],"&gt;=10")/Table3[[#This Row],[Count]]</f>
        <v>0</v>
      </c>
      <c r="H114" s="1">
        <f>COUNTIFS(Table2[Sub-Sector],Table3[[#This Row],[Sub-Sector]],Table2[RSI Exponential â€“ 14D],"&gt;=50")/Table3[[#This Row],[Count]]</f>
        <v>0</v>
      </c>
      <c r="I114" s="1">
        <f>COUNTIFS(Table2[Sub-Sector],Table3[[#This Row],[Sub-Sector]],Table2[Relative Volume],"&gt;=1")/Table3[[#This Row],[Count]]</f>
        <v>0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1</v>
      </c>
      <c r="L114" s="1">
        <f>COUNTIFS(Table2[Sub-Sector],Table3[[#This Row],[Sub-Sector]],Table2[% Away From Current Week Low],"&gt;=0.05")/Table3[[#This Row],[Count]]</f>
        <v>0</v>
      </c>
      <c r="M114" s="1">
        <f>COUNTIFS(Table2[Sub-Sector],Table3[[#This Row],[Sub-Sector]],Table2[% Away From Current Week High],"&lt;=0.05")/Table3[[#This Row],[Count]]</f>
        <v>1</v>
      </c>
      <c r="N114" s="1">
        <f>COUNTIFS(Table2[Sub-Sector],Table3[[#This Row],[Sub-Sector]],Table2[% Away From Current Month Low],"&gt;=0.05")/Table3[[#This Row],[Count]]</f>
        <v>0</v>
      </c>
      <c r="O114" s="1">
        <f>COUNTIFS(Table2[Sub-Sector],Table3[[#This Row],[Sub-Sector]],Table2[% Away From Current Month High],"&lt;=0.05")/Table3[[#This Row],[Count]]</f>
        <v>0</v>
      </c>
      <c r="P114" s="1">
        <f>COUNTIFS(Table2[Sub-Sector],Table3[[#This Row],[Sub-Sector]],Table2[% Away From 52W High],"&lt;=10")/Table3[[#This Row],[Count]]</f>
        <v>0</v>
      </c>
      <c r="Q114" s="1">
        <f>COUNTIFS(Table2[Sub-Sector],Table3[[#This Row],[Sub-Sector]],Table2[% Away From 52W Low],"&gt;=10")/Table3[[#This Row],[Count]]</f>
        <v>0.5</v>
      </c>
      <c r="R114" s="1">
        <f>COUNTIFS(Table2[Sub-Sector],Table3[[#This Row],[Sub-Sector]],Table2[% Price above 20 EMA],"&gt;=0")/Table3[[#This Row],[Count]]</f>
        <v>0</v>
      </c>
      <c r="S114" s="1">
        <f>COUNTIFS(Table2[Sub-Sector],Table3[[#This Row],[Sub-Sector]],Table2[% Price above 50 EMA],"&gt;=0")/Table3[[#This Row],[Count]]</f>
        <v>0</v>
      </c>
      <c r="T114" s="1">
        <f>COUNTIFS(Table2[Sub-Sector],Table3[[#This Row],[Sub-Sector]],Table2[% Price above 200 EMA],"&gt;=0")/Table3[[#This Row],[Count]]</f>
        <v>0</v>
      </c>
      <c r="U114" s="1">
        <f>COUNTIFS(Table2[Sub-Sector],Table3[[#This Row],[Sub-Sector]],Table2[Rate of Change - Zone],"Positive")/Table3[[#This Row],[Count]]</f>
        <v>0</v>
      </c>
      <c r="V114" s="1">
        <f>COUNTIFS(Table2[Sub-Sector],Table3[[#This Row],[Sub-Sector]],Table2[Sharpe Ratio],"&gt;=0.10")/Table3[[#This Row],[Count]]</f>
        <v>0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630.5</v>
      </c>
      <c r="X114">
        <f>_xlfn.RANK.AVG(Table3[[#This Row],[Score]],Table3[Score],1)</f>
        <v>115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360.5</v>
      </c>
      <c r="Z114">
        <f>_xlfn.RANK.AVG(Table3[[#This Row],[Score 2 ]],Table3[[Score 2 ]],1)</f>
        <v>113</v>
      </c>
    </row>
    <row r="115" spans="1:26" x14ac:dyDescent="0.3">
      <c r="A115" t="s">
        <v>521</v>
      </c>
      <c r="B115">
        <f>COUNTIFS(Table2[Sub-Sector],Table3[[#This Row],[Sub-Sector]])</f>
        <v>5</v>
      </c>
      <c r="C115" s="1">
        <f>COUNTIFS(Table2[Sub-Sector],Table3[[#This Row],[Sub-Sector]],Table2[Uptrend],"Uptrend")/Table3[[#This Row],[Count]]</f>
        <v>0</v>
      </c>
      <c r="D115" s="1">
        <f>COUNTIFS(Table2[Sub-Sector],Table3[[#This Row],[Sub-Sector]],Table2[1W Return vs Nifty],"&gt;=5")/Table3[[#This Row],[Count]]</f>
        <v>0</v>
      </c>
      <c r="E115" s="1">
        <f>COUNTIFS(Table2[Sub-Sector],Table3[[#This Row],[Sub-Sector]],Table2[1M Return vs Nifty],"&gt;=5")/Table3[[#This Row],[Count]]</f>
        <v>0</v>
      </c>
      <c r="F115" s="1">
        <f>COUNTIFS(Table2[Sub-Sector],Table3[[#This Row],[Sub-Sector]],Table2[6M Return vs Nifty],"&gt;=10")/Table3[[#This Row],[Count]]</f>
        <v>0.2</v>
      </c>
      <c r="G115" s="1">
        <f>COUNTIFS(Table2[Sub-Sector],Table3[[#This Row],[Sub-Sector]],Table2[1Y Return vs Nifty],"&gt;=10")/Table3[[#This Row],[Count]]</f>
        <v>0</v>
      </c>
      <c r="H115" s="1">
        <f>COUNTIFS(Table2[Sub-Sector],Table3[[#This Row],[Sub-Sector]],Table2[RSI Exponential â€“ 14D],"&gt;=50")/Table3[[#This Row],[Count]]</f>
        <v>0.4</v>
      </c>
      <c r="I115" s="1">
        <f>COUNTIFS(Table2[Sub-Sector],Table3[[#This Row],[Sub-Sector]],Table2[Relative Volume],"&gt;=1")/Table3[[#This Row],[Count]]</f>
        <v>0</v>
      </c>
      <c r="J115" s="1">
        <f>COUNTIFS(Table2[Sub-Sector],Table3[[#This Row],[Sub-Sector]],Table2[% Away From Day Low],"&gt;=0.05")/Table3[[#This Row],[Count]]</f>
        <v>0.2</v>
      </c>
      <c r="K115" s="1">
        <f>COUNTIFS(Table2[Sub-Sector],Table3[[#This Row],[Sub-Sector]],Table2[% Away From Day High],"&lt;=0.05")/Table3[[#This Row],[Count]]</f>
        <v>1</v>
      </c>
      <c r="L115" s="1">
        <f>COUNTIFS(Table2[Sub-Sector],Table3[[#This Row],[Sub-Sector]],Table2[% Away From Current Week Low],"&gt;=0.05")/Table3[[#This Row],[Count]]</f>
        <v>0.2</v>
      </c>
      <c r="M115" s="1">
        <f>COUNTIFS(Table2[Sub-Sector],Table3[[#This Row],[Sub-Sector]],Table2[% Away From Current Week High],"&lt;=0.05")/Table3[[#This Row],[Count]]</f>
        <v>1</v>
      </c>
      <c r="N115" s="1">
        <f>COUNTIFS(Table2[Sub-Sector],Table3[[#This Row],[Sub-Sector]],Table2[% Away From Current Month Low],"&gt;=0.05")/Table3[[#This Row],[Count]]</f>
        <v>0.4</v>
      </c>
      <c r="O115" s="1">
        <f>COUNTIFS(Table2[Sub-Sector],Table3[[#This Row],[Sub-Sector]],Table2[% Away From Current Month High],"&lt;=0.05")/Table3[[#This Row],[Count]]</f>
        <v>0.6</v>
      </c>
      <c r="P115" s="1">
        <f>COUNTIFS(Table2[Sub-Sector],Table3[[#This Row],[Sub-Sector]],Table2[% Away From 52W High],"&lt;=10")/Table3[[#This Row],[Count]]</f>
        <v>0</v>
      </c>
      <c r="Q115" s="1">
        <f>COUNTIFS(Table2[Sub-Sector],Table3[[#This Row],[Sub-Sector]],Table2[% Away From 52W Low],"&gt;=10")/Table3[[#This Row],[Count]]</f>
        <v>0.6</v>
      </c>
      <c r="R115" s="1">
        <f>COUNTIFS(Table2[Sub-Sector],Table3[[#This Row],[Sub-Sector]],Table2[% Price above 20 EMA],"&gt;=0")/Table3[[#This Row],[Count]]</f>
        <v>0.4</v>
      </c>
      <c r="S115" s="1">
        <f>COUNTIFS(Table2[Sub-Sector],Table3[[#This Row],[Sub-Sector]],Table2[% Price above 50 EMA],"&gt;=0")/Table3[[#This Row],[Count]]</f>
        <v>0</v>
      </c>
      <c r="T115" s="1">
        <f>COUNTIFS(Table2[Sub-Sector],Table3[[#This Row],[Sub-Sector]],Table2[% Price above 200 EMA],"&gt;=0")/Table3[[#This Row],[Count]]</f>
        <v>0.4</v>
      </c>
      <c r="U115" s="1">
        <f>COUNTIFS(Table2[Sub-Sector],Table3[[#This Row],[Sub-Sector]],Table2[Rate of Change - Zone],"Positive")/Table3[[#This Row],[Count]]</f>
        <v>0.4</v>
      </c>
      <c r="V115" s="1">
        <f>COUNTIFS(Table2[Sub-Sector],Table3[[#This Row],[Sub-Sector]],Table2[Sharpe Ratio],"&gt;=0.10")/Table3[[#This Row],[Count]]</f>
        <v>0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632</v>
      </c>
      <c r="X115">
        <f>_xlfn.RANK.AVG(Table3[[#This Row],[Score]],Table3[Score],1)</f>
        <v>116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362</v>
      </c>
      <c r="Z115">
        <f>_xlfn.RANK.AVG(Table3[[#This Row],[Score 2 ]],Table3[[Score 2 ]],1)</f>
        <v>114</v>
      </c>
    </row>
    <row r="116" spans="1:26" x14ac:dyDescent="0.3">
      <c r="A116" t="s">
        <v>27</v>
      </c>
      <c r="B116">
        <f>COUNTIFS(Table2[Sub-Sector],Table3[[#This Row],[Sub-Sector]])</f>
        <v>4</v>
      </c>
      <c r="C116" s="1">
        <f>COUNTIFS(Table2[Sub-Sector],Table3[[#This Row],[Sub-Sector]],Table2[Uptrend],"Uptrend")/Table3[[#This Row],[Count]]</f>
        <v>0.25</v>
      </c>
      <c r="D116" s="1">
        <f>COUNTIFS(Table2[Sub-Sector],Table3[[#This Row],[Sub-Sector]],Table2[1W Return vs Nifty],"&gt;=5")/Table3[[#This Row],[Count]]</f>
        <v>0</v>
      </c>
      <c r="E116" s="1">
        <f>COUNTIFS(Table2[Sub-Sector],Table3[[#This Row],[Sub-Sector]],Table2[1M Return vs Nifty],"&gt;=5")/Table3[[#This Row],[Count]]</f>
        <v>0</v>
      </c>
      <c r="F116" s="1">
        <f>COUNTIFS(Table2[Sub-Sector],Table3[[#This Row],[Sub-Sector]],Table2[6M Return vs Nifty],"&gt;=10")/Table3[[#This Row],[Count]]</f>
        <v>0.25</v>
      </c>
      <c r="G116" s="1">
        <f>COUNTIFS(Table2[Sub-Sector],Table3[[#This Row],[Sub-Sector]],Table2[1Y Return vs Nifty],"&gt;=10")/Table3[[#This Row],[Count]]</f>
        <v>0.25</v>
      </c>
      <c r="H116" s="1">
        <f>COUNTIFS(Table2[Sub-Sector],Table3[[#This Row],[Sub-Sector]],Table2[RSI Exponential â€“ 14D],"&gt;=50")/Table3[[#This Row],[Count]]</f>
        <v>0</v>
      </c>
      <c r="I116" s="1">
        <f>COUNTIFS(Table2[Sub-Sector],Table3[[#This Row],[Sub-Sector]],Table2[Relative Volume],"&gt;=1")/Table3[[#This Row],[Count]]</f>
        <v>0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0</v>
      </c>
      <c r="M116" s="1">
        <f>COUNTIFS(Table2[Sub-Sector],Table3[[#This Row],[Sub-Sector]],Table2[% Away From Current Week High],"&lt;=0.05")/Table3[[#This Row],[Count]]</f>
        <v>1</v>
      </c>
      <c r="N116" s="1">
        <f>COUNTIFS(Table2[Sub-Sector],Table3[[#This Row],[Sub-Sector]],Table2[% Away From Current Month Low],"&gt;=0.05")/Table3[[#This Row],[Count]]</f>
        <v>0</v>
      </c>
      <c r="O116" s="1">
        <f>COUNTIFS(Table2[Sub-Sector],Table3[[#This Row],[Sub-Sector]],Table2[% Away From Current Month High],"&lt;=0.05")/Table3[[#This Row],[Count]]</f>
        <v>0.5</v>
      </c>
      <c r="P116" s="1">
        <f>COUNTIFS(Table2[Sub-Sector],Table3[[#This Row],[Sub-Sector]],Table2[% Away From 52W High],"&lt;=10")/Table3[[#This Row],[Count]]</f>
        <v>0</v>
      </c>
      <c r="Q116" s="1">
        <f>COUNTIFS(Table2[Sub-Sector],Table3[[#This Row],[Sub-Sector]],Table2[% Away From 52W Low],"&gt;=10")/Table3[[#This Row],[Count]]</f>
        <v>0.5</v>
      </c>
      <c r="R116" s="1">
        <f>COUNTIFS(Table2[Sub-Sector],Table3[[#This Row],[Sub-Sector]],Table2[% Price above 20 EMA],"&gt;=0")/Table3[[#This Row],[Count]]</f>
        <v>0</v>
      </c>
      <c r="S116" s="1">
        <f>COUNTIFS(Table2[Sub-Sector],Table3[[#This Row],[Sub-Sector]],Table2[% Price above 50 EMA],"&gt;=0")/Table3[[#This Row],[Count]]</f>
        <v>0</v>
      </c>
      <c r="T116" s="1">
        <f>COUNTIFS(Table2[Sub-Sector],Table3[[#This Row],[Sub-Sector]],Table2[% Price above 200 EMA],"&gt;=0")/Table3[[#This Row],[Count]]</f>
        <v>0.25</v>
      </c>
      <c r="U116" s="1">
        <f>COUNTIFS(Table2[Sub-Sector],Table3[[#This Row],[Sub-Sector]],Table2[Rate of Change - Zone],"Positive")/Table3[[#This Row],[Count]]</f>
        <v>0</v>
      </c>
      <c r="V116" s="1">
        <f>COUNTIFS(Table2[Sub-Sector],Table3[[#This Row],[Sub-Sector]],Table2[Sharpe Ratio],"&gt;=0.10")/Table3[[#This Row],[Count]]</f>
        <v>0.25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593</v>
      </c>
      <c r="X116">
        <f>_xlfn.RANK.AVG(Table3[[#This Row],[Score]],Table3[Score],1)</f>
        <v>100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364.5</v>
      </c>
      <c r="Z116">
        <f>_xlfn.RANK.AVG(Table3[[#This Row],[Score 2 ]],Table3[[Score 2 ]],1)</f>
        <v>115</v>
      </c>
    </row>
    <row r="117" spans="1:26" x14ac:dyDescent="0.3">
      <c r="A117" t="s">
        <v>633</v>
      </c>
      <c r="B117">
        <f>COUNTIFS(Table2[Sub-Sector],Table3[[#This Row],[Sub-Sector]])</f>
        <v>2</v>
      </c>
      <c r="C117" s="1">
        <f>COUNTIFS(Table2[Sub-Sector],Table3[[#This Row],[Sub-Sector]],Table2[Uptrend],"Uptrend")/Table3[[#This Row],[Count]]</f>
        <v>0</v>
      </c>
      <c r="D117" s="1">
        <f>COUNTIFS(Table2[Sub-Sector],Table3[[#This Row],[Sub-Sector]],Table2[1W Return vs Nifty],"&gt;=5")/Table3[[#This Row],[Count]]</f>
        <v>0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0</v>
      </c>
      <c r="G117" s="1">
        <f>COUNTIFS(Table2[Sub-Sector],Table3[[#This Row],[Sub-Sector]],Table2[1Y Return vs Nifty],"&gt;=10")/Table3[[#This Row],[Count]]</f>
        <v>0</v>
      </c>
      <c r="H117" s="1">
        <f>COUNTIFS(Table2[Sub-Sector],Table3[[#This Row],[Sub-Sector]],Table2[RSI Exponential â€“ 14D],"&gt;=50")/Table3[[#This Row],[Count]]</f>
        <v>0</v>
      </c>
      <c r="I117" s="1">
        <f>COUNTIFS(Table2[Sub-Sector],Table3[[#This Row],[Sub-Sector]],Table2[Relative Volume],"&gt;=1")/Table3[[#This Row],[Count]]</f>
        <v>0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1</v>
      </c>
      <c r="L117" s="1">
        <f>COUNTIFS(Table2[Sub-Sector],Table3[[#This Row],[Sub-Sector]],Table2[% Away From Current Week Low],"&gt;=0.05")/Table3[[#This Row],[Count]]</f>
        <v>0</v>
      </c>
      <c r="M117" s="1">
        <f>COUNTIFS(Table2[Sub-Sector],Table3[[#This Row],[Sub-Sector]],Table2[% Away From Current Week High],"&lt;=0.05")/Table3[[#This Row],[Count]]</f>
        <v>1</v>
      </c>
      <c r="N117" s="1">
        <f>COUNTIFS(Table2[Sub-Sector],Table3[[#This Row],[Sub-Sector]],Table2[% Away From Current Month Low],"&gt;=0.05")/Table3[[#This Row],[Count]]</f>
        <v>0</v>
      </c>
      <c r="O117" s="1">
        <f>COUNTIFS(Table2[Sub-Sector],Table3[[#This Row],[Sub-Sector]],Table2[% Away From Current Month High],"&lt;=0.05")/Table3[[#This Row],[Count]]</f>
        <v>0.5</v>
      </c>
      <c r="P117" s="1">
        <f>COUNTIFS(Table2[Sub-Sector],Table3[[#This Row],[Sub-Sector]],Table2[% Away From 52W High],"&lt;=10")/Table3[[#This Row],[Count]]</f>
        <v>0</v>
      </c>
      <c r="Q117" s="1">
        <f>COUNTIFS(Table2[Sub-Sector],Table3[[#This Row],[Sub-Sector]],Table2[% Away From 52W Low],"&gt;=10")/Table3[[#This Row],[Count]]</f>
        <v>0.5</v>
      </c>
      <c r="R117" s="1">
        <f>COUNTIFS(Table2[Sub-Sector],Table3[[#This Row],[Sub-Sector]],Table2[% Price above 20 EMA],"&gt;=0")/Table3[[#This Row],[Count]]</f>
        <v>0</v>
      </c>
      <c r="S117" s="1">
        <f>COUNTIFS(Table2[Sub-Sector],Table3[[#This Row],[Sub-Sector]],Table2[% Price above 50 EMA],"&gt;=0")/Table3[[#This Row],[Count]]</f>
        <v>0</v>
      </c>
      <c r="T117" s="1">
        <f>COUNTIFS(Table2[Sub-Sector],Table3[[#This Row],[Sub-Sector]],Table2[% Price above 200 EMA],"&gt;=0")/Table3[[#This Row],[Count]]</f>
        <v>0.5</v>
      </c>
      <c r="U117" s="1">
        <f>COUNTIFS(Table2[Sub-Sector],Table3[[#This Row],[Sub-Sector]],Table2[Rate of Change - Zone],"Positive")/Table3[[#This Row],[Count]]</f>
        <v>0.5</v>
      </c>
      <c r="V117" s="1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646.5</v>
      </c>
      <c r="X117">
        <f>_xlfn.RANK.AVG(Table3[[#This Row],[Score]],Table3[Score],1)</f>
        <v>117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376.5</v>
      </c>
      <c r="Z117">
        <f>_xlfn.RANK.AVG(Table3[[#This Row],[Score 2 ]],Table3[[Score 2 ]],1)</f>
        <v>116</v>
      </c>
    </row>
    <row r="118" spans="1:26" x14ac:dyDescent="0.3">
      <c r="A118" t="s">
        <v>111</v>
      </c>
      <c r="B118">
        <f>COUNTIFS(Table2[Sub-Sector],Table3[[#This Row],[Sub-Sector]])</f>
        <v>4</v>
      </c>
      <c r="C118" s="1">
        <f>COUNTIFS(Table2[Sub-Sector],Table3[[#This Row],[Sub-Sector]],Table2[Uptrend],"Uptrend")/Table3[[#This Row],[Count]]</f>
        <v>0.25</v>
      </c>
      <c r="D118" s="1">
        <f>COUNTIFS(Table2[Sub-Sector],Table3[[#This Row],[Sub-Sector]],Table2[1W Return vs Nifty],"&gt;=5")/Table3[[#This Row],[Count]]</f>
        <v>0</v>
      </c>
      <c r="E118" s="1">
        <f>COUNTIFS(Table2[Sub-Sector],Table3[[#This Row],[Sub-Sector]],Table2[1M Return vs Nifty],"&gt;=5")/Table3[[#This Row],[Count]]</f>
        <v>0.25</v>
      </c>
      <c r="F118" s="1">
        <f>COUNTIFS(Table2[Sub-Sector],Table3[[#This Row],[Sub-Sector]],Table2[6M Return vs Nifty],"&gt;=10")/Table3[[#This Row],[Count]]</f>
        <v>0</v>
      </c>
      <c r="G118" s="1">
        <f>COUNTIFS(Table2[Sub-Sector],Table3[[#This Row],[Sub-Sector]],Table2[1Y Return vs Nifty],"&gt;=10")/Table3[[#This Row],[Count]]</f>
        <v>0</v>
      </c>
      <c r="H118" s="1">
        <f>COUNTIFS(Table2[Sub-Sector],Table3[[#This Row],[Sub-Sector]],Table2[RSI Exponential â€“ 14D],"&gt;=50")/Table3[[#This Row],[Count]]</f>
        <v>0</v>
      </c>
      <c r="I118" s="1">
        <f>COUNTIFS(Table2[Sub-Sector],Table3[[#This Row],[Sub-Sector]],Table2[Relative Volume],"&gt;=1")/Table3[[#This Row],[Count]]</f>
        <v>0.25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1</v>
      </c>
      <c r="L118" s="1">
        <f>COUNTIFS(Table2[Sub-Sector],Table3[[#This Row],[Sub-Sector]],Table2[% Away From Current Week Low],"&gt;=0.05")/Table3[[#This Row],[Count]]</f>
        <v>0</v>
      </c>
      <c r="M118" s="1">
        <f>COUNTIFS(Table2[Sub-Sector],Table3[[#This Row],[Sub-Sector]],Table2[% Away From Current Week High],"&lt;=0.05")/Table3[[#This Row],[Count]]</f>
        <v>1</v>
      </c>
      <c r="N118" s="1">
        <f>COUNTIFS(Table2[Sub-Sector],Table3[[#This Row],[Sub-Sector]],Table2[% Away From Current Month Low],"&gt;=0.05")/Table3[[#This Row],[Count]]</f>
        <v>0</v>
      </c>
      <c r="O118" s="1">
        <f>COUNTIFS(Table2[Sub-Sector],Table3[[#This Row],[Sub-Sector]],Table2[% Away From Current Month High],"&lt;=0.05")/Table3[[#This Row],[Count]]</f>
        <v>0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0.5</v>
      </c>
      <c r="R118" s="1">
        <f>COUNTIFS(Table2[Sub-Sector],Table3[[#This Row],[Sub-Sector]],Table2[% Price above 20 EMA],"&gt;=0")/Table3[[#This Row],[Count]]</f>
        <v>0</v>
      </c>
      <c r="S118" s="1">
        <f>COUNTIFS(Table2[Sub-Sector],Table3[[#This Row],[Sub-Sector]],Table2[% Price above 50 EMA],"&gt;=0")/Table3[[#This Row],[Count]]</f>
        <v>0</v>
      </c>
      <c r="T118" s="1">
        <f>COUNTIFS(Table2[Sub-Sector],Table3[[#This Row],[Sub-Sector]],Table2[% Price above 200 EMA],"&gt;=0")/Table3[[#This Row],[Count]]</f>
        <v>0.25</v>
      </c>
      <c r="U118" s="1">
        <f>COUNTIFS(Table2[Sub-Sector],Table3[[#This Row],[Sub-Sector]],Table2[Rate of Change - Zone],"Positive")/Table3[[#This Row],[Count]]</f>
        <v>0</v>
      </c>
      <c r="V118" s="1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553</v>
      </c>
      <c r="X118">
        <f>_xlfn.RANK.AVG(Table3[[#This Row],[Score]],Table3[Score],1)</f>
        <v>93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379</v>
      </c>
      <c r="Z118">
        <f>_xlfn.RANK.AVG(Table3[[#This Row],[Score 2 ]],Table3[[Score 2 ]],1)</f>
        <v>117</v>
      </c>
    </row>
    <row r="119" spans="1:26" x14ac:dyDescent="0.3">
      <c r="A119" t="s">
        <v>40</v>
      </c>
      <c r="B119">
        <f>COUNTIFS(Table2[Sub-Sector],Table3[[#This Row],[Sub-Sector]])</f>
        <v>3</v>
      </c>
      <c r="C119" s="1">
        <f>COUNTIFS(Table2[Sub-Sector],Table3[[#This Row],[Sub-Sector]],Table2[Uptrend],"Uptrend")/Table3[[#This Row],[Count]]</f>
        <v>0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</v>
      </c>
      <c r="G119" s="1">
        <f>COUNTIFS(Table2[Sub-Sector],Table3[[#This Row],[Sub-Sector]],Table2[1Y Return vs Nifty],"&gt;=10")/Table3[[#This Row],[Count]]</f>
        <v>0</v>
      </c>
      <c r="H119" s="1">
        <f>COUNTIFS(Table2[Sub-Sector],Table3[[#This Row],[Sub-Sector]],Table2[RSI Exponential â€“ 14D],"&gt;=50")/Table3[[#This Row],[Count]]</f>
        <v>0.33333333333333331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1</v>
      </c>
      <c r="L119" s="1">
        <f>COUNTIFS(Table2[Sub-Sector],Table3[[#This Row],[Sub-Sector]],Table2[% Away From Current Week Low],"&gt;=0.05")/Table3[[#This Row],[Count]]</f>
        <v>0</v>
      </c>
      <c r="M119" s="1">
        <f>COUNTIFS(Table2[Sub-Sector],Table3[[#This Row],[Sub-Sector]],Table2[% Away From Current Week High],"&lt;=0.05")/Table3[[#This Row],[Count]]</f>
        <v>1</v>
      </c>
      <c r="N119" s="1">
        <f>COUNTIFS(Table2[Sub-Sector],Table3[[#This Row],[Sub-Sector]],Table2[% Away From Current Month Low],"&gt;=0.05")/Table3[[#This Row],[Count]]</f>
        <v>0</v>
      </c>
      <c r="O119" s="1">
        <f>COUNTIFS(Table2[Sub-Sector],Table3[[#This Row],[Sub-Sector]],Table2[% Away From Current Month High],"&lt;=0.05")/Table3[[#This Row],[Count]]</f>
        <v>0.66666666666666663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1</v>
      </c>
      <c r="R119" s="1">
        <f>COUNTIFS(Table2[Sub-Sector],Table3[[#This Row],[Sub-Sector]],Table2[% Price above 20 EMA],"&gt;=0")/Table3[[#This Row],[Count]]</f>
        <v>0.33333333333333331</v>
      </c>
      <c r="S119" s="1">
        <f>COUNTIFS(Table2[Sub-Sector],Table3[[#This Row],[Sub-Sector]],Table2[% Price above 50 EMA],"&gt;=0")/Table3[[#This Row],[Count]]</f>
        <v>0</v>
      </c>
      <c r="T119" s="1">
        <f>COUNTIFS(Table2[Sub-Sector],Table3[[#This Row],[Sub-Sector]],Table2[% Price above 200 EMA],"&gt;=0")/Table3[[#This Row],[Count]]</f>
        <v>0</v>
      </c>
      <c r="U119" s="1">
        <f>COUNTIFS(Table2[Sub-Sector],Table3[[#This Row],[Sub-Sector]],Table2[Rate of Change - Zone],"Positive")/Table3[[#This Row],[Count]]</f>
        <v>0.33333333333333331</v>
      </c>
      <c r="V119" s="1">
        <f>COUNTIFS(Table2[Sub-Sector],Table3[[#This Row],[Sub-Sector]],Table2[Sharpe Ratio],"&gt;=0.10")/Table3[[#This Row],[Count]]</f>
        <v>0.33333333333333331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672</v>
      </c>
      <c r="X119">
        <f>_xlfn.RANK.AVG(Table3[[#This Row],[Score]],Table3[Score],1)</f>
        <v>118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402</v>
      </c>
      <c r="Z119">
        <f>_xlfn.RANK.AVG(Table3[[#This Row],[Score 2 ]],Table3[[Score 2 ]],1)</f>
        <v>118</v>
      </c>
    </row>
    <row r="120" spans="1:26" x14ac:dyDescent="0.3">
      <c r="A120" t="s">
        <v>1537</v>
      </c>
      <c r="B120">
        <f>COUNTIFS(Table2[Sub-Sector],Table3[[#This Row],[Sub-Sector]])</f>
        <v>1</v>
      </c>
      <c r="C120" s="1">
        <f>COUNTIFS(Table2[Sub-Sector],Table3[[#This Row],[Sub-Sector]],Table2[Uptrend],"Uptrend")/Table3[[#This Row],[Count]]</f>
        <v>0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0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0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1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1</v>
      </c>
      <c r="N120" s="1">
        <f>COUNTIFS(Table2[Sub-Sector],Table3[[#This Row],[Sub-Sector]],Table2[% Away From Current Month Low],"&gt;=0.05")/Table3[[#This Row],[Count]]</f>
        <v>0</v>
      </c>
      <c r="O120" s="1">
        <f>COUNTIFS(Table2[Sub-Sector],Table3[[#This Row],[Sub-Sector]],Table2[% Away From Current Month High],"&lt;=0.05")/Table3[[#This Row],[Count]]</f>
        <v>0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1</v>
      </c>
      <c r="R120" s="1">
        <f>COUNTIFS(Table2[Sub-Sector],Table3[[#This Row],[Sub-Sector]],Table2[% Price above 20 EMA],"&gt;=0")/Table3[[#This Row],[Count]]</f>
        <v>0</v>
      </c>
      <c r="S120" s="1">
        <f>COUNTIFS(Table2[Sub-Sector],Table3[[#This Row],[Sub-Sector]],Table2[% Price above 50 EMA],"&gt;=0")/Table3[[#This Row],[Count]]</f>
        <v>0</v>
      </c>
      <c r="T120" s="1">
        <f>COUNTIFS(Table2[Sub-Sector],Table3[[#This Row],[Sub-Sector]],Table2[% Price above 200 EMA],"&gt;=0")/Table3[[#This Row],[Count]]</f>
        <v>0</v>
      </c>
      <c r="U120" s="1">
        <f>COUNTIFS(Table2[Sub-Sector],Table3[[#This Row],[Sub-Sector]],Table2[Rate of Change - Zone],"Positive")/Table3[[#This Row],[Count]]</f>
        <v>0</v>
      </c>
      <c r="V120" s="1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699.5</v>
      </c>
      <c r="X120">
        <f>_xlfn.RANK.AVG(Table3[[#This Row],[Score]],Table3[Score],1)</f>
        <v>122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429.5</v>
      </c>
      <c r="Z120">
        <f>_xlfn.RANK.AVG(Table3[[#This Row],[Score 2 ]],Table3[[Score 2 ]],1)</f>
        <v>122</v>
      </c>
    </row>
    <row r="121" spans="1:26" x14ac:dyDescent="0.3">
      <c r="A121" t="s">
        <v>1465</v>
      </c>
      <c r="B121">
        <f>COUNTIFS(Table2[Sub-Sector],Table3[[#This Row],[Sub-Sector]])</f>
        <v>1</v>
      </c>
      <c r="C121" s="1">
        <f>COUNTIFS(Table2[Sub-Sector],Table3[[#This Row],[Sub-Sector]],Table2[Uptrend],"Uptrend")/Table3[[#This Row],[Count]]</f>
        <v>0</v>
      </c>
      <c r="D121" s="1">
        <f>COUNTIFS(Table2[Sub-Sector],Table3[[#This Row],[Sub-Sector]],Table2[1W Return vs Nifty],"&gt;=5")/Table3[[#This Row],[Count]]</f>
        <v>0</v>
      </c>
      <c r="E121" s="1">
        <f>COUNTIFS(Table2[Sub-Sector],Table3[[#This Row],[Sub-Sector]],Table2[1M Return vs Nifty],"&gt;=5")/Table3[[#This Row],[Count]]</f>
        <v>0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0</v>
      </c>
      <c r="I121" s="1">
        <f>COUNTIFS(Table2[Sub-Sector],Table3[[#This Row],[Sub-Sector]],Table2[Relative Volume],"&gt;=1")/Table3[[#This Row],[Count]]</f>
        <v>0</v>
      </c>
      <c r="J121" s="1">
        <f>COUNTIFS(Table2[Sub-Sector],Table3[[#This Row],[Sub-Sector]],Table2[% Away From Day Low],"&gt;=0.05")/Table3[[#This Row],[Count]]</f>
        <v>0</v>
      </c>
      <c r="K121" s="1">
        <f>COUNTIFS(Table2[Sub-Sector],Table3[[#This Row],[Sub-Sector]],Table2[% Away From Day High],"&lt;=0.05")/Table3[[#This Row],[Count]]</f>
        <v>1</v>
      </c>
      <c r="L121" s="1">
        <f>COUNTIFS(Table2[Sub-Sector],Table3[[#This Row],[Sub-Sector]],Table2[% Away From Current Week Low],"&gt;=0.05")/Table3[[#This Row],[Count]]</f>
        <v>0</v>
      </c>
      <c r="M121" s="1">
        <f>COUNTIFS(Table2[Sub-Sector],Table3[[#This Row],[Sub-Sector]],Table2[% Away From Current Week High],"&lt;=0.05")/Table3[[#This Row],[Count]]</f>
        <v>1</v>
      </c>
      <c r="N121" s="1">
        <f>COUNTIFS(Table2[Sub-Sector],Table3[[#This Row],[Sub-Sector]],Table2[% Away From Current Month Low],"&gt;=0.05")/Table3[[#This Row],[Count]]</f>
        <v>0</v>
      </c>
      <c r="O121" s="1">
        <f>COUNTIFS(Table2[Sub-Sector],Table3[[#This Row],[Sub-Sector]],Table2[% Away From Current Month High],"&lt;=0.05")/Table3[[#This Row],[Count]]</f>
        <v>0</v>
      </c>
      <c r="P121" s="1">
        <f>COUNTIFS(Table2[Sub-Sector],Table3[[#This Row],[Sub-Sector]],Table2[% Away From 52W High],"&lt;=10")/Table3[[#This Row],[Count]]</f>
        <v>0</v>
      </c>
      <c r="Q121" s="1">
        <f>COUNTIFS(Table2[Sub-Sector],Table3[[#This Row],[Sub-Sector]],Table2[% Away From 52W Low],"&gt;=10")/Table3[[#This Row],[Count]]</f>
        <v>0</v>
      </c>
      <c r="R121" s="1">
        <f>COUNTIFS(Table2[Sub-Sector],Table3[[#This Row],[Sub-Sector]],Table2[% Price above 20 EMA],"&gt;=0")/Table3[[#This Row],[Count]]</f>
        <v>0</v>
      </c>
      <c r="S121" s="1">
        <f>COUNTIFS(Table2[Sub-Sector],Table3[[#This Row],[Sub-Sector]],Table2[% Price above 50 EMA],"&gt;=0")/Table3[[#This Row],[Count]]</f>
        <v>0</v>
      </c>
      <c r="T121" s="1">
        <f>COUNTIFS(Table2[Sub-Sector],Table3[[#This Row],[Sub-Sector]],Table2[% Price above 200 EMA],"&gt;=0")/Table3[[#This Row],[Count]]</f>
        <v>0</v>
      </c>
      <c r="U121" s="1">
        <f>COUNTIFS(Table2[Sub-Sector],Table3[[#This Row],[Sub-Sector]],Table2[Rate of Change - Zone],"Positive")/Table3[[#This Row],[Count]]</f>
        <v>0</v>
      </c>
      <c r="V121" s="1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699.5</v>
      </c>
      <c r="X121">
        <f>_xlfn.RANK.AVG(Table3[[#This Row],[Score]],Table3[Score],1)</f>
        <v>122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429.5</v>
      </c>
      <c r="Z121">
        <f>_xlfn.RANK.AVG(Table3[[#This Row],[Score 2 ]],Table3[[Score 2 ]],1)</f>
        <v>122</v>
      </c>
    </row>
    <row r="122" spans="1:26" x14ac:dyDescent="0.3">
      <c r="A122" t="s">
        <v>992</v>
      </c>
      <c r="B122">
        <f>COUNTIFS(Table2[Sub-Sector],Table3[[#This Row],[Sub-Sector]])</f>
        <v>1</v>
      </c>
      <c r="C122" s="1">
        <f>COUNTIFS(Table2[Sub-Sector],Table3[[#This Row],[Sub-Sector]],Table2[Uptrend],"Uptrend")/Table3[[#This Row],[Count]]</f>
        <v>0</v>
      </c>
      <c r="D122" s="1">
        <f>COUNTIFS(Table2[Sub-Sector],Table3[[#This Row],[Sub-Sector]],Table2[1W Return vs Nifty],"&gt;=5")/Table3[[#This Row],[Count]]</f>
        <v>0</v>
      </c>
      <c r="E122" s="1">
        <f>COUNTIFS(Table2[Sub-Sector],Table3[[#This Row],[Sub-Sector]],Table2[1M Return vs Nifty],"&gt;=5")/Table3[[#This Row],[Count]]</f>
        <v>0</v>
      </c>
      <c r="F122" s="1">
        <f>COUNTIFS(Table2[Sub-Sector],Table3[[#This Row],[Sub-Sector]],Table2[6M Return vs Nifty],"&gt;=10")/Table3[[#This Row],[Count]]</f>
        <v>0</v>
      </c>
      <c r="G122" s="1">
        <f>COUNTIFS(Table2[Sub-Sector],Table3[[#This Row],[Sub-Sector]],Table2[1Y Return vs Nifty],"&gt;=10")/Table3[[#This Row],[Count]]</f>
        <v>0</v>
      </c>
      <c r="H122" s="1">
        <f>COUNTIFS(Table2[Sub-Sector],Table3[[#This Row],[Sub-Sector]],Table2[RSI Exponential â€“ 14D],"&gt;=50")/Table3[[#This Row],[Count]]</f>
        <v>0</v>
      </c>
      <c r="I122" s="1">
        <f>COUNTIFS(Table2[Sub-Sector],Table3[[#This Row],[Sub-Sector]],Table2[Relative Volume],"&gt;=1")/Table3[[#This Row],[Count]]</f>
        <v>0</v>
      </c>
      <c r="J122" s="1">
        <f>COUNTIFS(Table2[Sub-Sector],Table3[[#This Row],[Sub-Sector]],Table2[% Away From Day Low],"&gt;=0.05")/Table3[[#This Row],[Count]]</f>
        <v>0</v>
      </c>
      <c r="K122" s="1">
        <f>COUNTIFS(Table2[Sub-Sector],Table3[[#This Row],[Sub-Sector]],Table2[% Away From Day High],"&lt;=0.05")/Table3[[#This Row],[Count]]</f>
        <v>1</v>
      </c>
      <c r="L122" s="1">
        <f>COUNTIFS(Table2[Sub-Sector],Table3[[#This Row],[Sub-Sector]],Table2[% Away From Current Week Low],"&gt;=0.05")/Table3[[#This Row],[Count]]</f>
        <v>0</v>
      </c>
      <c r="M122" s="1">
        <f>COUNTIFS(Table2[Sub-Sector],Table3[[#This Row],[Sub-Sector]],Table2[% Away From Current Week High],"&lt;=0.05")/Table3[[#This Row],[Count]]</f>
        <v>1</v>
      </c>
      <c r="N122" s="1">
        <f>COUNTIFS(Table2[Sub-Sector],Table3[[#This Row],[Sub-Sector]],Table2[% Away From Current Month Low],"&gt;=0.05")/Table3[[#This Row],[Count]]</f>
        <v>0</v>
      </c>
      <c r="O122" s="1">
        <f>COUNTIFS(Table2[Sub-Sector],Table3[[#This Row],[Sub-Sector]],Table2[% Away From Current Month High],"&lt;=0.05")/Table3[[#This Row],[Count]]</f>
        <v>0</v>
      </c>
      <c r="P122" s="1">
        <f>COUNTIFS(Table2[Sub-Sector],Table3[[#This Row],[Sub-Sector]],Table2[% Away From 52W High],"&lt;=10")/Table3[[#This Row],[Count]]</f>
        <v>0</v>
      </c>
      <c r="Q122" s="1">
        <f>COUNTIFS(Table2[Sub-Sector],Table3[[#This Row],[Sub-Sector]],Table2[% Away From 52W Low],"&gt;=10")/Table3[[#This Row],[Count]]</f>
        <v>1</v>
      </c>
      <c r="R122" s="1">
        <f>COUNTIFS(Table2[Sub-Sector],Table3[[#This Row],[Sub-Sector]],Table2[% Price above 20 EMA],"&gt;=0")/Table3[[#This Row],[Count]]</f>
        <v>0</v>
      </c>
      <c r="S122" s="1">
        <f>COUNTIFS(Table2[Sub-Sector],Table3[[#This Row],[Sub-Sector]],Table2[% Price above 50 EMA],"&gt;=0")/Table3[[#This Row],[Count]]</f>
        <v>0</v>
      </c>
      <c r="T122" s="1">
        <f>COUNTIFS(Table2[Sub-Sector],Table3[[#This Row],[Sub-Sector]],Table2[% Price above 200 EMA],"&gt;=0")/Table3[[#This Row],[Count]]</f>
        <v>0</v>
      </c>
      <c r="U122" s="1">
        <f>COUNTIFS(Table2[Sub-Sector],Table3[[#This Row],[Sub-Sector]],Table2[Rate of Change - Zone],"Positive")/Table3[[#This Row],[Count]]</f>
        <v>0</v>
      </c>
      <c r="V122" s="1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699.5</v>
      </c>
      <c r="X122">
        <f>_xlfn.RANK.AVG(Table3[[#This Row],[Score]],Table3[Score],1)</f>
        <v>122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429.5</v>
      </c>
      <c r="Z122">
        <f>_xlfn.RANK.AVG(Table3[[#This Row],[Score 2 ]],Table3[[Score 2 ]],1)</f>
        <v>122</v>
      </c>
    </row>
    <row r="123" spans="1:26" x14ac:dyDescent="0.3">
      <c r="A123" t="s">
        <v>811</v>
      </c>
      <c r="B123">
        <f>COUNTIFS(Table2[Sub-Sector],Table3[[#This Row],[Sub-Sector]])</f>
        <v>2</v>
      </c>
      <c r="C123" s="1">
        <f>COUNTIFS(Table2[Sub-Sector],Table3[[#This Row],[Sub-Sector]],Table2[Uptrend],"Uptrend")/Table3[[#This Row],[Count]]</f>
        <v>0</v>
      </c>
      <c r="D123" s="1">
        <f>COUNTIFS(Table2[Sub-Sector],Table3[[#This Row],[Sub-Sector]],Table2[1W Return vs Nifty],"&gt;=5")/Table3[[#This Row],[Count]]</f>
        <v>0</v>
      </c>
      <c r="E123" s="1">
        <f>COUNTIFS(Table2[Sub-Sector],Table3[[#This Row],[Sub-Sector]],Table2[1M Return vs Nifty],"&gt;=5")/Table3[[#This Row],[Count]]</f>
        <v>0</v>
      </c>
      <c r="F123" s="1">
        <f>COUNTIFS(Table2[Sub-Sector],Table3[[#This Row],[Sub-Sector]],Table2[6M Return vs Nifty],"&gt;=10")/Table3[[#This Row],[Count]]</f>
        <v>0</v>
      </c>
      <c r="G123" s="1">
        <f>COUNTIFS(Table2[Sub-Sector],Table3[[#This Row],[Sub-Sector]],Table2[1Y Return vs Nifty],"&gt;=10")/Table3[[#This Row],[Count]]</f>
        <v>0</v>
      </c>
      <c r="H123" s="1">
        <f>COUNTIFS(Table2[Sub-Sector],Table3[[#This Row],[Sub-Sector]],Table2[RSI Exponential â€“ 14D],"&gt;=50")/Table3[[#This Row],[Count]]</f>
        <v>0</v>
      </c>
      <c r="I123" s="1">
        <f>COUNTIFS(Table2[Sub-Sector],Table3[[#This Row],[Sub-Sector]],Table2[Relative Volume],"&gt;=1")/Table3[[#This Row],[Count]]</f>
        <v>0</v>
      </c>
      <c r="J123" s="1">
        <f>COUNTIFS(Table2[Sub-Sector],Table3[[#This Row],[Sub-Sector]],Table2[% Away From Day Low],"&gt;=0.05")/Table3[[#This Row],[Count]]</f>
        <v>0</v>
      </c>
      <c r="K123" s="1">
        <f>COUNTIFS(Table2[Sub-Sector],Table3[[#This Row],[Sub-Sector]],Table2[% Away From Day High],"&lt;=0.05")/Table3[[#This Row],[Count]]</f>
        <v>1</v>
      </c>
      <c r="L123" s="1">
        <f>COUNTIFS(Table2[Sub-Sector],Table3[[#This Row],[Sub-Sector]],Table2[% Away From Current Week Low],"&gt;=0.05")/Table3[[#This Row],[Count]]</f>
        <v>0</v>
      </c>
      <c r="M123" s="1">
        <f>COUNTIFS(Table2[Sub-Sector],Table3[[#This Row],[Sub-Sector]],Table2[% Away From Current Week High],"&lt;=0.05")/Table3[[#This Row],[Count]]</f>
        <v>1</v>
      </c>
      <c r="N123" s="1">
        <f>COUNTIFS(Table2[Sub-Sector],Table3[[#This Row],[Sub-Sector]],Table2[% Away From Current Month Low],"&gt;=0.05")/Table3[[#This Row],[Count]]</f>
        <v>0</v>
      </c>
      <c r="O123" s="1">
        <f>COUNTIFS(Table2[Sub-Sector],Table3[[#This Row],[Sub-Sector]],Table2[% Away From Current Month High],"&lt;=0.05")/Table3[[#This Row],[Count]]</f>
        <v>0.5</v>
      </c>
      <c r="P123" s="1">
        <f>COUNTIFS(Table2[Sub-Sector],Table3[[#This Row],[Sub-Sector]],Table2[% Away From 52W High],"&lt;=10")/Table3[[#This Row],[Count]]</f>
        <v>0</v>
      </c>
      <c r="Q123" s="1">
        <f>COUNTIFS(Table2[Sub-Sector],Table3[[#This Row],[Sub-Sector]],Table2[% Away From 52W Low],"&gt;=10")/Table3[[#This Row],[Count]]</f>
        <v>0</v>
      </c>
      <c r="R123" s="1">
        <f>COUNTIFS(Table2[Sub-Sector],Table3[[#This Row],[Sub-Sector]],Table2[% Price above 20 EMA],"&gt;=0")/Table3[[#This Row],[Count]]</f>
        <v>0</v>
      </c>
      <c r="S123" s="1">
        <f>COUNTIFS(Table2[Sub-Sector],Table3[[#This Row],[Sub-Sector]],Table2[% Price above 50 EMA],"&gt;=0")/Table3[[#This Row],[Count]]</f>
        <v>0</v>
      </c>
      <c r="T123" s="1">
        <f>COUNTIFS(Table2[Sub-Sector],Table3[[#This Row],[Sub-Sector]],Table2[% Price above 200 EMA],"&gt;=0")/Table3[[#This Row],[Count]]</f>
        <v>0</v>
      </c>
      <c r="U123" s="1">
        <f>COUNTIFS(Table2[Sub-Sector],Table3[[#This Row],[Sub-Sector]],Table2[Rate of Change - Zone],"Positive")/Table3[[#This Row],[Count]]</f>
        <v>0</v>
      </c>
      <c r="V123" s="1">
        <f>COUNTIFS(Table2[Sub-Sector],Table3[[#This Row],[Sub-Sector]],Table2[Sharpe Ratio],"&gt;=0.10")/Table3[[#This Row],[Count]]</f>
        <v>0</v>
      </c>
      <c r="W1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699.5</v>
      </c>
      <c r="X123">
        <f>_xlfn.RANK.AVG(Table3[[#This Row],[Score]],Table3[Score],1)</f>
        <v>122</v>
      </c>
      <c r="Y1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429.5</v>
      </c>
      <c r="Z123">
        <f>_xlfn.RANK.AVG(Table3[[#This Row],[Score 2 ]],Table3[[Score 2 ]],1)</f>
        <v>122</v>
      </c>
    </row>
    <row r="124" spans="1:26" x14ac:dyDescent="0.3">
      <c r="A124" t="s">
        <v>2004</v>
      </c>
      <c r="B124">
        <f>COUNTIFS(Table2[Sub-Sector],Table3[[#This Row],[Sub-Sector]])</f>
        <v>1</v>
      </c>
      <c r="C124" s="1">
        <f>COUNTIFS(Table2[Sub-Sector],Table3[[#This Row],[Sub-Sector]],Table2[Uptrend],"Uptrend")/Table3[[#This Row],[Count]]</f>
        <v>0</v>
      </c>
      <c r="D124" s="1">
        <f>COUNTIFS(Table2[Sub-Sector],Table3[[#This Row],[Sub-Sector]],Table2[1W Return vs Nifty],"&gt;=5")/Table3[[#This Row],[Count]]</f>
        <v>0</v>
      </c>
      <c r="E124" s="1">
        <f>COUNTIFS(Table2[Sub-Sector],Table3[[#This Row],[Sub-Sector]],Table2[1M Return vs Nifty],"&gt;=5")/Table3[[#This Row],[Count]]</f>
        <v>0</v>
      </c>
      <c r="F124" s="1">
        <f>COUNTIFS(Table2[Sub-Sector],Table3[[#This Row],[Sub-Sector]],Table2[6M Return vs Nifty],"&gt;=10")/Table3[[#This Row],[Count]]</f>
        <v>0</v>
      </c>
      <c r="G124" s="1">
        <f>COUNTIFS(Table2[Sub-Sector],Table3[[#This Row],[Sub-Sector]],Table2[1Y Return vs Nifty],"&gt;=10")/Table3[[#This Row],[Count]]</f>
        <v>0</v>
      </c>
      <c r="H124" s="1">
        <f>COUNTIFS(Table2[Sub-Sector],Table3[[#This Row],[Sub-Sector]],Table2[RSI Exponential â€“ 14D],"&gt;=50")/Table3[[#This Row],[Count]]</f>
        <v>0</v>
      </c>
      <c r="I124" s="1">
        <f>COUNTIFS(Table2[Sub-Sector],Table3[[#This Row],[Sub-Sector]],Table2[Relative Volume],"&gt;=1")/Table3[[#This Row],[Count]]</f>
        <v>0</v>
      </c>
      <c r="J124" s="1">
        <f>COUNTIFS(Table2[Sub-Sector],Table3[[#This Row],[Sub-Sector]],Table2[% Away From Day Low],"&gt;=0.05")/Table3[[#This Row],[Count]]</f>
        <v>0</v>
      </c>
      <c r="K124" s="1">
        <f>COUNTIFS(Table2[Sub-Sector],Table3[[#This Row],[Sub-Sector]],Table2[% Away From Day High],"&lt;=0.05")/Table3[[#This Row],[Count]]</f>
        <v>1</v>
      </c>
      <c r="L124" s="1">
        <f>COUNTIFS(Table2[Sub-Sector],Table3[[#This Row],[Sub-Sector]],Table2[% Away From Current Week Low],"&gt;=0.05")/Table3[[#This Row],[Count]]</f>
        <v>0</v>
      </c>
      <c r="M124" s="1">
        <f>COUNTIFS(Table2[Sub-Sector],Table3[[#This Row],[Sub-Sector]],Table2[% Away From Current Week High],"&lt;=0.05")/Table3[[#This Row],[Count]]</f>
        <v>1</v>
      </c>
      <c r="N124" s="1">
        <f>COUNTIFS(Table2[Sub-Sector],Table3[[#This Row],[Sub-Sector]],Table2[% Away From Current Month Low],"&gt;=0.05")/Table3[[#This Row],[Count]]</f>
        <v>0</v>
      </c>
      <c r="O124" s="1">
        <f>COUNTIFS(Table2[Sub-Sector],Table3[[#This Row],[Sub-Sector]],Table2[% Away From Current Month High],"&lt;=0.05")/Table3[[#This Row],[Count]]</f>
        <v>0</v>
      </c>
      <c r="P124" s="1">
        <f>COUNTIFS(Table2[Sub-Sector],Table3[[#This Row],[Sub-Sector]],Table2[% Away From 52W High],"&lt;=10")/Table3[[#This Row],[Count]]</f>
        <v>0</v>
      </c>
      <c r="Q124" s="1">
        <f>COUNTIFS(Table2[Sub-Sector],Table3[[#This Row],[Sub-Sector]],Table2[% Away From 52W Low],"&gt;=10")/Table3[[#This Row],[Count]]</f>
        <v>0</v>
      </c>
      <c r="R124" s="1">
        <f>COUNTIFS(Table2[Sub-Sector],Table3[[#This Row],[Sub-Sector]],Table2[% Price above 20 EMA],"&gt;=0")/Table3[[#This Row],[Count]]</f>
        <v>0</v>
      </c>
      <c r="S124" s="1">
        <f>COUNTIFS(Table2[Sub-Sector],Table3[[#This Row],[Sub-Sector]],Table2[% Price above 50 EMA],"&gt;=0")/Table3[[#This Row],[Count]]</f>
        <v>0</v>
      </c>
      <c r="T124" s="1">
        <f>COUNTIFS(Table2[Sub-Sector],Table3[[#This Row],[Sub-Sector]],Table2[% Price above 200 EMA],"&gt;=0")/Table3[[#This Row],[Count]]</f>
        <v>0</v>
      </c>
      <c r="U124" s="1">
        <f>COUNTIFS(Table2[Sub-Sector],Table3[[#This Row],[Sub-Sector]],Table2[Rate of Change - Zone],"Positive")/Table3[[#This Row],[Count]]</f>
        <v>0</v>
      </c>
      <c r="V124" s="1">
        <f>COUNTIFS(Table2[Sub-Sector],Table3[[#This Row],[Sub-Sector]],Table2[Sharpe Ratio],"&gt;=0.10")/Table3[[#This Row],[Count]]</f>
        <v>0</v>
      </c>
      <c r="W1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699.5</v>
      </c>
      <c r="X124">
        <f>_xlfn.RANK.AVG(Table3[[#This Row],[Score]],Table3[Score],1)</f>
        <v>122</v>
      </c>
      <c r="Y1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429.5</v>
      </c>
      <c r="Z124">
        <f>_xlfn.RANK.AVG(Table3[[#This Row],[Score 2 ]],Table3[[Score 2 ]],1)</f>
        <v>122</v>
      </c>
    </row>
    <row r="125" spans="1:26" x14ac:dyDescent="0.3">
      <c r="A125" t="s">
        <v>367</v>
      </c>
      <c r="B125">
        <f>COUNTIFS(Table2[Sub-Sector],Table3[[#This Row],[Sub-Sector]])</f>
        <v>1</v>
      </c>
      <c r="C125" s="1">
        <f>COUNTIFS(Table2[Sub-Sector],Table3[[#This Row],[Sub-Sector]],Table2[Uptrend],"Uptrend")/Table3[[#This Row],[Count]]</f>
        <v>0</v>
      </c>
      <c r="D125" s="1">
        <f>COUNTIFS(Table2[Sub-Sector],Table3[[#This Row],[Sub-Sector]],Table2[1W Return vs Nifty],"&gt;=5")/Table3[[#This Row],[Count]]</f>
        <v>0</v>
      </c>
      <c r="E125" s="1">
        <f>COUNTIFS(Table2[Sub-Sector],Table3[[#This Row],[Sub-Sector]],Table2[1M Return vs Nifty],"&gt;=5")/Table3[[#This Row],[Count]]</f>
        <v>0</v>
      </c>
      <c r="F125" s="1">
        <f>COUNTIFS(Table2[Sub-Sector],Table3[[#This Row],[Sub-Sector]],Table2[6M Return vs Nifty],"&gt;=10")/Table3[[#This Row],[Count]]</f>
        <v>0</v>
      </c>
      <c r="G125" s="1">
        <f>COUNTIFS(Table2[Sub-Sector],Table3[[#This Row],[Sub-Sector]],Table2[1Y Return vs Nifty],"&gt;=10")/Table3[[#This Row],[Count]]</f>
        <v>0</v>
      </c>
      <c r="H125" s="1">
        <f>COUNTIFS(Table2[Sub-Sector],Table3[[#This Row],[Sub-Sector]],Table2[RSI Exponential â€“ 14D],"&gt;=50")/Table3[[#This Row],[Count]]</f>
        <v>0</v>
      </c>
      <c r="I125" s="1">
        <f>COUNTIFS(Table2[Sub-Sector],Table3[[#This Row],[Sub-Sector]],Table2[Relative Volume],"&gt;=1")/Table3[[#This Row],[Count]]</f>
        <v>0</v>
      </c>
      <c r="J125" s="1">
        <f>COUNTIFS(Table2[Sub-Sector],Table3[[#This Row],[Sub-Sector]],Table2[% Away From Day Low],"&gt;=0.05")/Table3[[#This Row],[Count]]</f>
        <v>0</v>
      </c>
      <c r="K125" s="1">
        <f>COUNTIFS(Table2[Sub-Sector],Table3[[#This Row],[Sub-Sector]],Table2[% Away From Day High],"&lt;=0.05")/Table3[[#This Row],[Count]]</f>
        <v>1</v>
      </c>
      <c r="L125" s="1">
        <f>COUNTIFS(Table2[Sub-Sector],Table3[[#This Row],[Sub-Sector]],Table2[% Away From Current Week Low],"&gt;=0.05")/Table3[[#This Row],[Count]]</f>
        <v>0</v>
      </c>
      <c r="M125" s="1">
        <f>COUNTIFS(Table2[Sub-Sector],Table3[[#This Row],[Sub-Sector]],Table2[% Away From Current Week High],"&lt;=0.05")/Table3[[#This Row],[Count]]</f>
        <v>1</v>
      </c>
      <c r="N125" s="1">
        <f>COUNTIFS(Table2[Sub-Sector],Table3[[#This Row],[Sub-Sector]],Table2[% Away From Current Month Low],"&gt;=0.05")/Table3[[#This Row],[Count]]</f>
        <v>0</v>
      </c>
      <c r="O125" s="1">
        <f>COUNTIFS(Table2[Sub-Sector],Table3[[#This Row],[Sub-Sector]],Table2[% Away From Current Month High],"&lt;=0.05")/Table3[[#This Row],[Count]]</f>
        <v>1</v>
      </c>
      <c r="P125" s="1">
        <f>COUNTIFS(Table2[Sub-Sector],Table3[[#This Row],[Sub-Sector]],Table2[% Away From 52W High],"&lt;=10")/Table3[[#This Row],[Count]]</f>
        <v>0</v>
      </c>
      <c r="Q125" s="1">
        <f>COUNTIFS(Table2[Sub-Sector],Table3[[#This Row],[Sub-Sector]],Table2[% Away From 52W Low],"&gt;=10")/Table3[[#This Row],[Count]]</f>
        <v>0</v>
      </c>
      <c r="R125" s="1">
        <f>COUNTIFS(Table2[Sub-Sector],Table3[[#This Row],[Sub-Sector]],Table2[% Price above 20 EMA],"&gt;=0")/Table3[[#This Row],[Count]]</f>
        <v>0</v>
      </c>
      <c r="S125" s="1">
        <f>COUNTIFS(Table2[Sub-Sector],Table3[[#This Row],[Sub-Sector]],Table2[% Price above 50 EMA],"&gt;=0")/Table3[[#This Row],[Count]]</f>
        <v>0</v>
      </c>
      <c r="T125" s="1">
        <f>COUNTIFS(Table2[Sub-Sector],Table3[[#This Row],[Sub-Sector]],Table2[% Price above 200 EMA],"&gt;=0")/Table3[[#This Row],[Count]]</f>
        <v>0</v>
      </c>
      <c r="U125" s="1">
        <f>COUNTIFS(Table2[Sub-Sector],Table3[[#This Row],[Sub-Sector]],Table2[Rate of Change - Zone],"Positive")/Table3[[#This Row],[Count]]</f>
        <v>0</v>
      </c>
      <c r="V125" s="1">
        <f>COUNTIFS(Table2[Sub-Sector],Table3[[#This Row],[Sub-Sector]],Table2[Sharpe Ratio],"&gt;=0.10")/Table3[[#This Row],[Count]]</f>
        <v>0</v>
      </c>
      <c r="W1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699.5</v>
      </c>
      <c r="X125">
        <f>_xlfn.RANK.AVG(Table3[[#This Row],[Score]],Table3[Score],1)</f>
        <v>122</v>
      </c>
      <c r="Y1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429.5</v>
      </c>
      <c r="Z125">
        <f>_xlfn.RANK.AVG(Table3[[#This Row],[Score 2 ]],Table3[[Score 2 ]],1)</f>
        <v>122</v>
      </c>
    </row>
    <row r="126" spans="1:26" x14ac:dyDescent="0.3">
      <c r="A126" t="s">
        <v>1270</v>
      </c>
      <c r="B126">
        <f>COUNTIFS(Table2[Sub-Sector],Table3[[#This Row],[Sub-Sector]])</f>
        <v>2</v>
      </c>
      <c r="C126" s="1">
        <f>COUNTIFS(Table2[Sub-Sector],Table3[[#This Row],[Sub-Sector]],Table2[Uptrend],"Uptrend")/Table3[[#This Row],[Count]]</f>
        <v>0</v>
      </c>
      <c r="D126" s="1">
        <f>COUNTIFS(Table2[Sub-Sector],Table3[[#This Row],[Sub-Sector]],Table2[1W Return vs Nifty],"&gt;=5")/Table3[[#This Row],[Count]]</f>
        <v>0</v>
      </c>
      <c r="E126" s="1">
        <f>COUNTIFS(Table2[Sub-Sector],Table3[[#This Row],[Sub-Sector]],Table2[1M Return vs Nifty],"&gt;=5")/Table3[[#This Row],[Count]]</f>
        <v>0</v>
      </c>
      <c r="F126" s="1">
        <f>COUNTIFS(Table2[Sub-Sector],Table3[[#This Row],[Sub-Sector]],Table2[6M Return vs Nifty],"&gt;=10")/Table3[[#This Row],[Count]]</f>
        <v>0</v>
      </c>
      <c r="G126" s="1">
        <f>COUNTIFS(Table2[Sub-Sector],Table3[[#This Row],[Sub-Sector]],Table2[1Y Return vs Nifty],"&gt;=10")/Table3[[#This Row],[Count]]</f>
        <v>0</v>
      </c>
      <c r="H126" s="1">
        <f>COUNTIFS(Table2[Sub-Sector],Table3[[#This Row],[Sub-Sector]],Table2[RSI Exponential â€“ 14D],"&gt;=50")/Table3[[#This Row],[Count]]</f>
        <v>0</v>
      </c>
      <c r="I126" s="1">
        <f>COUNTIFS(Table2[Sub-Sector],Table3[[#This Row],[Sub-Sector]],Table2[Relative Volume],"&gt;=1")/Table3[[#This Row],[Count]]</f>
        <v>0</v>
      </c>
      <c r="J126" s="1">
        <f>COUNTIFS(Table2[Sub-Sector],Table3[[#This Row],[Sub-Sector]],Table2[% Away From Day Low],"&gt;=0.05")/Table3[[#This Row],[Count]]</f>
        <v>0</v>
      </c>
      <c r="K126" s="1">
        <f>COUNTIFS(Table2[Sub-Sector],Table3[[#This Row],[Sub-Sector]],Table2[% Away From Day High],"&lt;=0.05")/Table3[[#This Row],[Count]]</f>
        <v>1</v>
      </c>
      <c r="L126" s="1">
        <f>COUNTIFS(Table2[Sub-Sector],Table3[[#This Row],[Sub-Sector]],Table2[% Away From Current Week Low],"&gt;=0.05")/Table3[[#This Row],[Count]]</f>
        <v>0</v>
      </c>
      <c r="M126" s="1">
        <f>COUNTIFS(Table2[Sub-Sector],Table3[[#This Row],[Sub-Sector]],Table2[% Away From Current Week High],"&lt;=0.05")/Table3[[#This Row],[Count]]</f>
        <v>1</v>
      </c>
      <c r="N126" s="1">
        <f>COUNTIFS(Table2[Sub-Sector],Table3[[#This Row],[Sub-Sector]],Table2[% Away From Current Month Low],"&gt;=0.05")/Table3[[#This Row],[Count]]</f>
        <v>0</v>
      </c>
      <c r="O126" s="1">
        <f>COUNTIFS(Table2[Sub-Sector],Table3[[#This Row],[Sub-Sector]],Table2[% Away From Current Month High],"&lt;=0.05")/Table3[[#This Row],[Count]]</f>
        <v>0.5</v>
      </c>
      <c r="P126" s="1">
        <f>COUNTIFS(Table2[Sub-Sector],Table3[[#This Row],[Sub-Sector]],Table2[% Away From 52W High],"&lt;=10")/Table3[[#This Row],[Count]]</f>
        <v>0</v>
      </c>
      <c r="Q126" s="1">
        <f>COUNTIFS(Table2[Sub-Sector],Table3[[#This Row],[Sub-Sector]],Table2[% Away From 52W Low],"&gt;=10")/Table3[[#This Row],[Count]]</f>
        <v>0</v>
      </c>
      <c r="R126" s="1">
        <f>COUNTIFS(Table2[Sub-Sector],Table3[[#This Row],[Sub-Sector]],Table2[% Price above 20 EMA],"&gt;=0")/Table3[[#This Row],[Count]]</f>
        <v>0</v>
      </c>
      <c r="S126" s="1">
        <f>COUNTIFS(Table2[Sub-Sector],Table3[[#This Row],[Sub-Sector]],Table2[% Price above 50 EMA],"&gt;=0")/Table3[[#This Row],[Count]]</f>
        <v>0</v>
      </c>
      <c r="T126" s="1">
        <f>COUNTIFS(Table2[Sub-Sector],Table3[[#This Row],[Sub-Sector]],Table2[% Price above 200 EMA],"&gt;=0")/Table3[[#This Row],[Count]]</f>
        <v>0</v>
      </c>
      <c r="U126" s="1">
        <f>COUNTIFS(Table2[Sub-Sector],Table3[[#This Row],[Sub-Sector]],Table2[Rate of Change - Zone],"Positive")/Table3[[#This Row],[Count]]</f>
        <v>0</v>
      </c>
      <c r="V126" s="1">
        <f>COUNTIFS(Table2[Sub-Sector],Table3[[#This Row],[Sub-Sector]],Table2[Sharpe Ratio],"&gt;=0.10")/Table3[[#This Row],[Count]]</f>
        <v>0</v>
      </c>
      <c r="W1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699.5</v>
      </c>
      <c r="X126">
        <f>_xlfn.RANK.AVG(Table3[[#This Row],[Score]],Table3[Score],1)</f>
        <v>122</v>
      </c>
      <c r="Y1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429.5</v>
      </c>
      <c r="Z126">
        <f>_xlfn.RANK.AVG(Table3[[#This Row],[Score 2 ]],Table3[[Score 2 ]],1)</f>
        <v>122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3A5BD-43B2-4A92-B242-7D5934538757}">
  <dimension ref="A1:AV738"/>
  <sheetViews>
    <sheetView topLeftCell="AI1" workbookViewId="0">
      <selection activeCell="AN2" sqref="AN2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37.109375" bestFit="1" customWidth="1"/>
    <col min="5" max="5" width="13" bestFit="1" customWidth="1"/>
    <col min="6" max="6" width="12.6640625" bestFit="1" customWidth="1"/>
    <col min="7" max="7" width="18.5546875" bestFit="1" customWidth="1"/>
    <col min="8" max="8" width="25.6640625" bestFit="1" customWidth="1"/>
    <col min="9" max="9" width="19.44140625" bestFit="1" customWidth="1"/>
    <col min="10" max="10" width="26.33203125" bestFit="1" customWidth="1"/>
    <col min="11" max="11" width="19.44140625" bestFit="1" customWidth="1"/>
    <col min="12" max="12" width="26.33203125" bestFit="1" customWidth="1"/>
    <col min="13" max="13" width="19.5546875" bestFit="1" customWidth="1"/>
    <col min="14" max="14" width="26.5546875" bestFit="1" customWidth="1"/>
    <col min="15" max="15" width="10.88671875" bestFit="1" customWidth="1"/>
    <col min="16" max="17" width="12" bestFit="1" customWidth="1"/>
    <col min="18" max="18" width="23.88671875" bestFit="1" customWidth="1"/>
    <col min="19" max="20" width="22.21875" bestFit="1" customWidth="1"/>
    <col min="21" max="21" width="23.33203125" bestFit="1" customWidth="1"/>
    <col min="22" max="22" width="17.6640625" bestFit="1" customWidth="1"/>
    <col min="23" max="23" width="10.33203125" bestFit="1" customWidth="1"/>
    <col min="24" max="24" width="10.6640625" bestFit="1" customWidth="1"/>
    <col min="25" max="25" width="19.44140625" bestFit="1" customWidth="1"/>
    <col min="26" max="26" width="19.88671875" bestFit="1" customWidth="1"/>
    <col min="27" max="27" width="20.109375" bestFit="1" customWidth="1"/>
    <col min="28" max="28" width="20.5546875" bestFit="1" customWidth="1"/>
    <col min="29" max="29" width="22.44140625" bestFit="1" customWidth="1"/>
    <col min="30" max="30" width="23" bestFit="1" customWidth="1"/>
    <col min="31" max="31" width="31.77734375" bestFit="1" customWidth="1"/>
    <col min="32" max="32" width="32.21875" bestFit="1" customWidth="1"/>
    <col min="33" max="33" width="32.44140625" bestFit="1" customWidth="1"/>
    <col min="34" max="34" width="32.88671875" bestFit="1" customWidth="1"/>
    <col min="35" max="35" width="23.77734375" bestFit="1" customWidth="1"/>
    <col min="36" max="36" width="23.33203125" bestFit="1" customWidth="1"/>
    <col min="37" max="37" width="19.33203125" bestFit="1" customWidth="1"/>
    <col min="38" max="38" width="29.6640625" bestFit="1" customWidth="1"/>
    <col min="39" max="39" width="35.77734375" bestFit="1" customWidth="1"/>
    <col min="40" max="40" width="16.21875" bestFit="1" customWidth="1"/>
    <col min="41" max="41" width="22.21875" bestFit="1" customWidth="1"/>
    <col min="42" max="42" width="14" bestFit="1" customWidth="1"/>
    <col min="43" max="43" width="21.1093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3136</v>
      </c>
      <c r="D1" t="s">
        <v>2</v>
      </c>
      <c r="E1" t="s">
        <v>3</v>
      </c>
      <c r="F1" t="s">
        <v>4</v>
      </c>
      <c r="G1" t="s">
        <v>5</v>
      </c>
      <c r="H1" t="s">
        <v>3159</v>
      </c>
      <c r="I1" t="s">
        <v>6</v>
      </c>
      <c r="J1" t="s">
        <v>3160</v>
      </c>
      <c r="K1" t="s">
        <v>7</v>
      </c>
      <c r="L1" t="s">
        <v>3161</v>
      </c>
      <c r="M1" t="s">
        <v>8</v>
      </c>
      <c r="N1" t="s">
        <v>3162</v>
      </c>
      <c r="O1" t="s">
        <v>3163</v>
      </c>
      <c r="P1" t="s">
        <v>9</v>
      </c>
      <c r="Q1" t="s">
        <v>10</v>
      </c>
      <c r="R1" t="s">
        <v>11</v>
      </c>
      <c r="S1" s="1" t="s">
        <v>3164</v>
      </c>
      <c r="T1" s="1" t="s">
        <v>3165</v>
      </c>
      <c r="U1" s="1" t="s">
        <v>3166</v>
      </c>
      <c r="V1" t="s">
        <v>12</v>
      </c>
      <c r="W1" t="s">
        <v>3167</v>
      </c>
      <c r="X1" t="s">
        <v>3168</v>
      </c>
      <c r="Y1" t="s">
        <v>3169</v>
      </c>
      <c r="Z1" t="s">
        <v>3170</v>
      </c>
      <c r="AA1" t="s">
        <v>3171</v>
      </c>
      <c r="AB1" t="s">
        <v>3172</v>
      </c>
      <c r="AC1" s="1" t="s">
        <v>3173</v>
      </c>
      <c r="AD1" s="1" t="s">
        <v>3174</v>
      </c>
      <c r="AE1" s="1" t="s">
        <v>3175</v>
      </c>
      <c r="AF1" s="1" t="s">
        <v>3176</v>
      </c>
      <c r="AG1" s="1" t="s">
        <v>3177</v>
      </c>
      <c r="AH1" s="1" t="s">
        <v>3178</v>
      </c>
      <c r="AI1" t="s">
        <v>13</v>
      </c>
      <c r="AJ1" t="s">
        <v>14</v>
      </c>
      <c r="AK1" t="s">
        <v>3179</v>
      </c>
      <c r="AL1" t="s">
        <v>3180</v>
      </c>
      <c r="AM1" t="s">
        <v>3181</v>
      </c>
      <c r="AN1" t="s">
        <v>3182</v>
      </c>
      <c r="AO1" t="s">
        <v>3183</v>
      </c>
      <c r="AP1" t="s">
        <v>15</v>
      </c>
      <c r="AQ1" s="2" t="s">
        <v>3187</v>
      </c>
      <c r="AR1" s="2" t="s">
        <v>3188</v>
      </c>
      <c r="AS1" s="2" t="s">
        <v>3189</v>
      </c>
      <c r="AT1" s="2" t="s">
        <v>3190</v>
      </c>
      <c r="AU1" s="2" t="s">
        <v>3191</v>
      </c>
      <c r="AV1" s="2" t="s">
        <v>3192</v>
      </c>
    </row>
    <row r="2" spans="1:48" x14ac:dyDescent="0.3">
      <c r="A2" t="s">
        <v>901</v>
      </c>
      <c r="B2" t="s">
        <v>902</v>
      </c>
      <c r="C2" t="s">
        <v>3150</v>
      </c>
      <c r="D2" t="s">
        <v>128</v>
      </c>
      <c r="E2">
        <v>16883.849846969999</v>
      </c>
      <c r="F2">
        <v>646.54999999999995</v>
      </c>
      <c r="G2">
        <v>193.29723961082399</v>
      </c>
      <c r="H2">
        <f>(Table2[[#This Row],[1Y Return vs Nifty]]-AVERAGE(Table2[1Y Return vs Nifty]))/_xlfn.STDEV.P(Table2[1Y Return vs Nifty])</f>
        <v>3.3145255190390754</v>
      </c>
      <c r="I2">
        <v>15.2607997293272</v>
      </c>
      <c r="J2">
        <f>(Table2[[#This Row],[1M Return vs Nifty]]-AVERAGE(Table2[1M Return vs Nifty]))/_xlfn.STDEV.P(Table2[1M Return vs Nifty])</f>
        <v>1.6820503315040254</v>
      </c>
      <c r="K2">
        <v>198.09289259889599</v>
      </c>
      <c r="L2">
        <f>(Table2[[#This Row],[6M Return vs Nifty]]-AVERAGE(Table2[6M Return vs Nifty]))/_xlfn.STDEV.P(Table2[6M Return vs Nifty])</f>
        <v>6.4284512209871467</v>
      </c>
      <c r="M2">
        <v>6.9892610531043902</v>
      </c>
      <c r="N2">
        <f>(Table2[[#This Row],[1W Return vs Nifty]]-AVERAGE(Table2[1W Return vs Nifty]))/_xlfn.STDEV.P(Table2[1W Return vs Nifty])</f>
        <v>1.8273055568160328</v>
      </c>
      <c r="O2">
        <v>627.44000000000005</v>
      </c>
      <c r="P2">
        <v>592.56810512182005</v>
      </c>
      <c r="Q2">
        <v>419.223354820694</v>
      </c>
      <c r="R2">
        <v>54.394336307263401</v>
      </c>
      <c r="S2" s="1">
        <f>(Table2[[#This Row],[Close Price]]-Table2[[#This Row],[20D EMA]])/Table2[[#This Row],[20D EMA]]</f>
        <v>3.0457095499171073E-2</v>
      </c>
      <c r="T2" s="1">
        <f>(Table2[[#This Row],[Close Price]]-Table2[[#This Row],[50D EMA]])/Table2[[#This Row],[50D EMA]]</f>
        <v>9.1098212022535888E-2</v>
      </c>
      <c r="U2" s="1">
        <f>(Table2[[#This Row],[Close Price]]-Table2[[#This Row],[200D EMA]])/Table2[[#This Row],[200D EMA]]</f>
        <v>0.54225663376157995</v>
      </c>
      <c r="V2">
        <v>0.85788928302382805</v>
      </c>
      <c r="W2">
        <v>618</v>
      </c>
      <c r="X2">
        <v>710</v>
      </c>
      <c r="Y2">
        <v>618</v>
      </c>
      <c r="Z2">
        <v>710</v>
      </c>
      <c r="AA2">
        <v>609.5</v>
      </c>
      <c r="AB2">
        <v>710</v>
      </c>
      <c r="AC2" s="1">
        <f>(Table2[[#This Row],[Close Price]]/Table2[[#This Row],[Day Low]])-1</f>
        <v>4.6197411003236155E-2</v>
      </c>
      <c r="AD2" s="1">
        <f>(Table2[[#This Row],[Day High]]/Table2[[#This Row],[Close Price]])-1</f>
        <v>9.8136261696697868E-2</v>
      </c>
      <c r="AE2" s="1">
        <f>(Table2[[#This Row],[Close Price]]/Table2[[#This Row],[Current Week Low]])-1</f>
        <v>4.6197411003236155E-2</v>
      </c>
      <c r="AF2" s="1">
        <f>(Table2[[#This Row],[Current Week High]]/Table2[[#This Row],[Close Price]])-1</f>
        <v>9.8136261696697868E-2</v>
      </c>
      <c r="AG2" s="1">
        <f>(Table2[[#This Row],[Close Price]]/Table2[[#This Row],[Current Month Low]])-1</f>
        <v>6.0787530762920428E-2</v>
      </c>
      <c r="AH2" s="1">
        <f>(Table2[[#This Row],[Current Month High]]/Table2[[#This Row],[Close Price]])-1</f>
        <v>9.8136261696697868E-2</v>
      </c>
      <c r="AI2">
        <v>9.8136261696697797</v>
      </c>
      <c r="AJ2">
        <v>340.71435874714501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0.23</v>
      </c>
      <c r="AM2" t="s">
        <v>3185</v>
      </c>
      <c r="AN2">
        <v>9.1999999999999993</v>
      </c>
      <c r="AO2" t="s">
        <v>3185</v>
      </c>
      <c r="AP2">
        <v>0.27385796006512803</v>
      </c>
      <c r="AQ2">
        <f>(Table2[[#This Row],[Sharpe Ratio]]-AVERAGE(Table2[Sharpe Ratio]))/_xlfn.STDEV.P(Table2[Sharpe Ratio])</f>
        <v>2.5149374616418503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15.767270089988131</v>
      </c>
      <c r="AS2">
        <f>_xlfn.RANK.AVG(Table2[[#This Row],[1Y Return vs Nifty Z-Score]],Table2[1Y Return vs Nifty Z-Score])</f>
        <v>8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2</v>
      </c>
      <c r="AV2">
        <f>(Table2[[#This Row],[Rank 1Y]]+Table2[[#This Row],[Rank 6M]]+Table2[[#This Row],[Rank Sharpe]])/3</f>
        <v>3.6666666666666665</v>
      </c>
    </row>
    <row r="3" spans="1:48" x14ac:dyDescent="0.3">
      <c r="A3" t="s">
        <v>713</v>
      </c>
      <c r="B3" t="s">
        <v>714</v>
      </c>
      <c r="C3" t="s">
        <v>3152</v>
      </c>
      <c r="D3" t="s">
        <v>141</v>
      </c>
      <c r="E3">
        <v>25060.5921949</v>
      </c>
      <c r="F3">
        <v>733</v>
      </c>
      <c r="G3">
        <v>170.21848398937601</v>
      </c>
      <c r="H3">
        <f>(Table2[[#This Row],[1Y Return vs Nifty]]-AVERAGE(Table2[1Y Return vs Nifty]))/_xlfn.STDEV.P(Table2[1Y Return vs Nifty])</f>
        <v>2.8788395132632156</v>
      </c>
      <c r="I3">
        <v>0.59917169056709996</v>
      </c>
      <c r="J3">
        <f>(Table2[[#This Row],[1M Return vs Nifty]]-AVERAGE(Table2[1M Return vs Nifty]))/_xlfn.STDEV.P(Table2[1M Return vs Nifty])</f>
        <v>0.11753665011594036</v>
      </c>
      <c r="K3">
        <v>87.161631284251698</v>
      </c>
      <c r="L3">
        <f>(Table2[[#This Row],[6M Return vs Nifty]]-AVERAGE(Table2[6M Return vs Nifty]))/_xlfn.STDEV.P(Table2[6M Return vs Nifty])</f>
        <v>2.7116024375959005</v>
      </c>
      <c r="M3">
        <v>-2.17983383213822</v>
      </c>
      <c r="N3">
        <f>(Table2[[#This Row],[1W Return vs Nifty]]-AVERAGE(Table2[1W Return vs Nifty]))/_xlfn.STDEV.P(Table2[1W Return vs Nifty])</f>
        <v>-0.11642361201132666</v>
      </c>
      <c r="O3">
        <v>727.27</v>
      </c>
      <c r="P3">
        <v>690.62523213368695</v>
      </c>
      <c r="Q3">
        <v>516.46412356292899</v>
      </c>
      <c r="R3">
        <v>50.652018910958802</v>
      </c>
      <c r="S3" s="1">
        <f>(Table2[[#This Row],[Close Price]]-Table2[[#This Row],[20D EMA]])/Table2[[#This Row],[20D EMA]]</f>
        <v>7.87877954542332E-3</v>
      </c>
      <c r="T3" s="1">
        <f>(Table2[[#This Row],[Close Price]]-Table2[[#This Row],[50D EMA]])/Table2[[#This Row],[50D EMA]]</f>
        <v>6.135710931874902E-2</v>
      </c>
      <c r="U3" s="1">
        <f>(Table2[[#This Row],[Close Price]]-Table2[[#This Row],[200D EMA]])/Table2[[#This Row],[200D EMA]]</f>
        <v>0.41926605655249743</v>
      </c>
      <c r="V3">
        <v>0.57264594692599702</v>
      </c>
      <c r="W3">
        <v>719.05</v>
      </c>
      <c r="X3">
        <v>750</v>
      </c>
      <c r="Y3">
        <v>719.05</v>
      </c>
      <c r="Z3">
        <v>750</v>
      </c>
      <c r="AA3">
        <v>715.05</v>
      </c>
      <c r="AB3">
        <v>779.7</v>
      </c>
      <c r="AC3" s="1">
        <f>(Table2[[#This Row],[Close Price]]/Table2[[#This Row],[Day Low]])-1</f>
        <v>1.9400598011265036E-2</v>
      </c>
      <c r="AD3" s="1">
        <f>(Table2[[#This Row],[Day High]]/Table2[[#This Row],[Close Price]])-1</f>
        <v>2.3192360163710735E-2</v>
      </c>
      <c r="AE3" s="1">
        <f>(Table2[[#This Row],[Close Price]]/Table2[[#This Row],[Current Week Low]])-1</f>
        <v>1.9400598011265036E-2</v>
      </c>
      <c r="AF3" s="1">
        <f>(Table2[[#This Row],[Current Week High]]/Table2[[#This Row],[Close Price]])-1</f>
        <v>2.3192360163710735E-2</v>
      </c>
      <c r="AG3" s="1">
        <f>(Table2[[#This Row],[Close Price]]/Table2[[#This Row],[Current Month Low]])-1</f>
        <v>2.5103139640584748E-2</v>
      </c>
      <c r="AH3" s="1">
        <f>(Table2[[#This Row],[Current Month High]]/Table2[[#This Row],[Close Price]])-1</f>
        <v>6.3710777626193815E-2</v>
      </c>
      <c r="AI3">
        <v>8.62892223738063</v>
      </c>
      <c r="AJ3">
        <v>197.725426482534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0.32</v>
      </c>
      <c r="AM3" t="s">
        <v>3185</v>
      </c>
      <c r="AN3">
        <v>6.16</v>
      </c>
      <c r="AO3" t="s">
        <v>3185</v>
      </c>
      <c r="AP3">
        <v>0.26225042997521902</v>
      </c>
      <c r="AQ3">
        <f>(Table2[[#This Row],[Sharpe Ratio]]-AVERAGE(Table2[Sharpe Ratio]))/_xlfn.STDEV.P(Table2[Sharpe Ratio])</f>
        <v>2.3777910915755704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7.9693460805393013</v>
      </c>
      <c r="AS3">
        <f>_xlfn.RANK.AVG(Table2[[#This Row],[1Y Return vs Nifty Z-Score]],Table2[1Y Return vs Nifty Z-Score])</f>
        <v>16</v>
      </c>
      <c r="AT3">
        <f>_xlfn.RANK.AVG(Table2[[#This Row],[6M Return vs Nifty Z-Score]],Table2[6M Return vs Nifty Z-Score])</f>
        <v>14</v>
      </c>
      <c r="AU3">
        <f>_xlfn.RANK.AVG(Table2[[#This Row],[Sharpe Ratio Z-Score]],Table2[Sharpe Ratio Z-Score])</f>
        <v>4</v>
      </c>
      <c r="AV3">
        <f>(Table2[[#This Row],[Rank 1Y]]+Table2[[#This Row],[Rank 6M]]+Table2[[#This Row],[Rank Sharpe]])/3</f>
        <v>11.333333333333334</v>
      </c>
    </row>
    <row r="4" spans="1:48" x14ac:dyDescent="0.3">
      <c r="A4" t="s">
        <v>478</v>
      </c>
      <c r="B4" t="s">
        <v>479</v>
      </c>
      <c r="C4" t="s">
        <v>3148</v>
      </c>
      <c r="D4" t="s">
        <v>171</v>
      </c>
      <c r="E4">
        <v>45503.309967524998</v>
      </c>
      <c r="F4">
        <v>1777.15</v>
      </c>
      <c r="G4">
        <v>334.51965621052898</v>
      </c>
      <c r="H4">
        <f>(Table2[[#This Row],[1Y Return vs Nifty]]-AVERAGE(Table2[1Y Return vs Nifty]))/_xlfn.STDEV.P(Table2[1Y Return vs Nifty])</f>
        <v>5.9805544689344075</v>
      </c>
      <c r="I4">
        <v>-1.8827576936419601</v>
      </c>
      <c r="J4">
        <f>(Table2[[#This Row],[1M Return vs Nifty]]-AVERAGE(Table2[1M Return vs Nifty]))/_xlfn.STDEV.P(Table2[1M Return vs Nifty])</f>
        <v>-0.14730518515425492</v>
      </c>
      <c r="K4">
        <v>60.897096113499501</v>
      </c>
      <c r="L4">
        <f>(Table2[[#This Row],[6M Return vs Nifty]]-AVERAGE(Table2[6M Return vs Nifty]))/_xlfn.STDEV.P(Table2[6M Return vs Nifty])</f>
        <v>1.8315862506451832</v>
      </c>
      <c r="M4">
        <v>-6.9134270481089404</v>
      </c>
      <c r="N4">
        <f>(Table2[[#This Row],[1W Return vs Nifty]]-AVERAGE(Table2[1W Return vs Nifty]))/_xlfn.STDEV.P(Table2[1W Return vs Nifty])</f>
        <v>-1.1198839668664227</v>
      </c>
      <c r="O4">
        <v>1743.9</v>
      </c>
      <c r="P4">
        <v>1712.7453639365699</v>
      </c>
      <c r="Q4">
        <v>1367.0629125509499</v>
      </c>
      <c r="R4">
        <v>55.957153528962699</v>
      </c>
      <c r="S4" s="1">
        <f>(Table2[[#This Row],[Close Price]]-Table2[[#This Row],[20D EMA]])/Table2[[#This Row],[20D EMA]]</f>
        <v>1.9066460232811513E-2</v>
      </c>
      <c r="T4" s="1">
        <f>(Table2[[#This Row],[Close Price]]-Table2[[#This Row],[50D EMA]])/Table2[[#This Row],[50D EMA]]</f>
        <v>3.7603158893043345E-2</v>
      </c>
      <c r="U4" s="1">
        <f>(Table2[[#This Row],[Close Price]]-Table2[[#This Row],[200D EMA]])/Table2[[#This Row],[200D EMA]]</f>
        <v>0.29997674846128664</v>
      </c>
      <c r="V4">
        <v>0.55219832979940298</v>
      </c>
      <c r="W4">
        <v>1777.15</v>
      </c>
      <c r="X4">
        <v>1777.15</v>
      </c>
      <c r="Y4">
        <v>1777.15</v>
      </c>
      <c r="Z4">
        <v>1777.15</v>
      </c>
      <c r="AA4">
        <v>1674</v>
      </c>
      <c r="AB4">
        <v>1847.8</v>
      </c>
      <c r="AC4" s="1">
        <f>(Table2[[#This Row],[Close Price]]/Table2[[#This Row],[Day Low]])-1</f>
        <v>0</v>
      </c>
      <c r="AD4" s="1">
        <f>(Table2[[#This Row],[Day High]]/Table2[[#This Row],[Close Price]])-1</f>
        <v>0</v>
      </c>
      <c r="AE4" s="1">
        <f>(Table2[[#This Row],[Close Price]]/Table2[[#This Row],[Current Week Low]])-1</f>
        <v>0</v>
      </c>
      <c r="AF4" s="1">
        <f>(Table2[[#This Row],[Current Week High]]/Table2[[#This Row],[Close Price]])-1</f>
        <v>0</v>
      </c>
      <c r="AG4" s="1">
        <f>(Table2[[#This Row],[Close Price]]/Table2[[#This Row],[Current Month Low]])-1</f>
        <v>6.1618876941457623E-2</v>
      </c>
      <c r="AH4" s="1">
        <f>(Table2[[#This Row],[Current Month High]]/Table2[[#This Row],[Close Price]])-1</f>
        <v>3.975466336550082E-2</v>
      </c>
      <c r="AI4">
        <v>10.795374616661499</v>
      </c>
      <c r="AJ4">
        <v>375.42803638309198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0.11</v>
      </c>
      <c r="AM4" t="s">
        <v>3185</v>
      </c>
      <c r="AN4">
        <v>4.16</v>
      </c>
      <c r="AO4" t="s">
        <v>3185</v>
      </c>
      <c r="AP4">
        <v>0.24530579514607601</v>
      </c>
      <c r="AQ4">
        <f>(Table2[[#This Row],[Sharpe Ratio]]-AVERAGE(Table2[Sharpe Ratio]))/_xlfn.STDEV.P(Table2[Sharpe Ratio])</f>
        <v>2.1775852647618277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8.7225368323207384</v>
      </c>
      <c r="AS4">
        <f>_xlfn.RANK.AVG(Table2[[#This Row],[1Y Return vs Nifty Z-Score]],Table2[1Y Return vs Nifty Z-Score])</f>
        <v>2</v>
      </c>
      <c r="AT4">
        <f>_xlfn.RANK.AVG(Table2[[#This Row],[6M Return vs Nifty Z-Score]],Table2[6M Return vs Nifty Z-Score])</f>
        <v>39</v>
      </c>
      <c r="AU4">
        <f>_xlfn.RANK.AVG(Table2[[#This Row],[Sharpe Ratio Z-Score]],Table2[Sharpe Ratio Z-Score])</f>
        <v>11</v>
      </c>
      <c r="AV4">
        <f>(Table2[[#This Row],[Rank 1Y]]+Table2[[#This Row],[Rank 6M]]+Table2[[#This Row],[Rank Sharpe]])/3</f>
        <v>17.333333333333332</v>
      </c>
    </row>
    <row r="5" spans="1:48" x14ac:dyDescent="0.3">
      <c r="A5" t="s">
        <v>570</v>
      </c>
      <c r="B5" t="s">
        <v>571</v>
      </c>
      <c r="C5" t="s">
        <v>3141</v>
      </c>
      <c r="D5" t="s">
        <v>37</v>
      </c>
      <c r="E5">
        <v>34363.5906483</v>
      </c>
      <c r="F5">
        <v>6636.15</v>
      </c>
      <c r="G5">
        <v>194.40101391176299</v>
      </c>
      <c r="H5">
        <f>(Table2[[#This Row],[1Y Return vs Nifty]]-AVERAGE(Table2[1Y Return vs Nifty]))/_xlfn.STDEV.P(Table2[1Y Return vs Nifty])</f>
        <v>3.3353628217230744</v>
      </c>
      <c r="I5">
        <v>-0.22015793515878401</v>
      </c>
      <c r="J5">
        <f>(Table2[[#This Row],[1M Return vs Nifty]]-AVERAGE(Table2[1M Return vs Nifty]))/_xlfn.STDEV.P(Table2[1M Return vs Nifty])</f>
        <v>3.0107586602259262E-2</v>
      </c>
      <c r="K5">
        <v>90.648506620654203</v>
      </c>
      <c r="L5">
        <f>(Table2[[#This Row],[6M Return vs Nifty]]-AVERAGE(Table2[6M Return vs Nifty]))/_xlfn.STDEV.P(Table2[6M Return vs Nifty])</f>
        <v>2.8284332407288826</v>
      </c>
      <c r="M5">
        <v>-0.89268702674290601</v>
      </c>
      <c r="N5">
        <f>(Table2[[#This Row],[1W Return vs Nifty]]-AVERAGE(Table2[1W Return vs Nifty]))/_xlfn.STDEV.P(Table2[1W Return vs Nifty])</f>
        <v>0.15643481311376425</v>
      </c>
      <c r="O5">
        <v>6728</v>
      </c>
      <c r="P5">
        <v>6519.1334331075795</v>
      </c>
      <c r="Q5">
        <v>4847.26134032359</v>
      </c>
      <c r="R5">
        <v>45.501937810929803</v>
      </c>
      <c r="S5" s="1">
        <f>(Table2[[#This Row],[Close Price]]-Table2[[#This Row],[20D EMA]])/Table2[[#This Row],[20D EMA]]</f>
        <v>-1.3651902497027402E-2</v>
      </c>
      <c r="T5" s="1">
        <f>(Table2[[#This Row],[Close Price]]-Table2[[#This Row],[50D EMA]])/Table2[[#This Row],[50D EMA]]</f>
        <v>1.7949711889336178E-2</v>
      </c>
      <c r="U5" s="1">
        <f>(Table2[[#This Row],[Close Price]]-Table2[[#This Row],[200D EMA]])/Table2[[#This Row],[200D EMA]]</f>
        <v>0.36905141565092264</v>
      </c>
      <c r="V5">
        <v>0.27933913314241199</v>
      </c>
      <c r="W5">
        <v>6466.4</v>
      </c>
      <c r="X5">
        <v>7410.9</v>
      </c>
      <c r="Y5">
        <v>6466.4</v>
      </c>
      <c r="Z5">
        <v>7410.9</v>
      </c>
      <c r="AA5">
        <v>6466.4</v>
      </c>
      <c r="AB5">
        <v>7410.9</v>
      </c>
      <c r="AC5" s="1">
        <f>(Table2[[#This Row],[Close Price]]/Table2[[#This Row],[Day Low]])-1</f>
        <v>2.6251082518866653E-2</v>
      </c>
      <c r="AD5" s="1">
        <f>(Table2[[#This Row],[Day High]]/Table2[[#This Row],[Close Price]])-1</f>
        <v>0.11674690897583684</v>
      </c>
      <c r="AE5" s="1">
        <f>(Table2[[#This Row],[Close Price]]/Table2[[#This Row],[Current Week Low]])-1</f>
        <v>2.6251082518866653E-2</v>
      </c>
      <c r="AF5" s="1">
        <f>(Table2[[#This Row],[Current Week High]]/Table2[[#This Row],[Close Price]])-1</f>
        <v>0.11674690897583684</v>
      </c>
      <c r="AG5" s="1">
        <f>(Table2[[#This Row],[Close Price]]/Table2[[#This Row],[Current Month Low]])-1</f>
        <v>2.6251082518866653E-2</v>
      </c>
      <c r="AH5" s="1">
        <f>(Table2[[#This Row],[Current Month High]]/Table2[[#This Row],[Close Price]])-1</f>
        <v>0.11674690897583684</v>
      </c>
      <c r="AI5">
        <v>27.784935542445499</v>
      </c>
      <c r="AJ5">
        <v>230.15671641790999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0.35</v>
      </c>
      <c r="AM5" t="s">
        <v>3185</v>
      </c>
      <c r="AN5">
        <v>2.37</v>
      </c>
      <c r="AO5" t="s">
        <v>3185</v>
      </c>
      <c r="AP5">
        <v>0.18261599241551299</v>
      </c>
      <c r="AQ5">
        <f>(Table2[[#This Row],[Sharpe Ratio]]-AVERAGE(Table2[Sharpe Ratio]))/_xlfn.STDEV.P(Table2[Sharpe Ratio])</f>
        <v>1.4368868717296819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7.7872253338976618</v>
      </c>
      <c r="AS5">
        <f>_xlfn.RANK.AVG(Table2[[#This Row],[1Y Return vs Nifty Z-Score]],Table2[1Y Return vs Nifty Z-Score])</f>
        <v>7</v>
      </c>
      <c r="AT5">
        <f>_xlfn.RANK.AVG(Table2[[#This Row],[6M Return vs Nifty Z-Score]],Table2[6M Return vs Nifty Z-Score])</f>
        <v>12</v>
      </c>
      <c r="AU5">
        <f>_xlfn.RANK.AVG(Table2[[#This Row],[Sharpe Ratio Z-Score]],Table2[Sharpe Ratio Z-Score])</f>
        <v>54</v>
      </c>
      <c r="AV5">
        <f>(Table2[[#This Row],[Rank 1Y]]+Table2[[#This Row],[Rank 6M]]+Table2[[#This Row],[Rank Sharpe]])/3</f>
        <v>24.333333333333332</v>
      </c>
    </row>
    <row r="6" spans="1:48" x14ac:dyDescent="0.3">
      <c r="A6" t="s">
        <v>1111</v>
      </c>
      <c r="B6" t="s">
        <v>1112</v>
      </c>
      <c r="C6" t="s">
        <v>3158</v>
      </c>
      <c r="D6" t="s">
        <v>1113</v>
      </c>
      <c r="E6">
        <v>11177.48562444</v>
      </c>
      <c r="F6">
        <v>1797.3</v>
      </c>
      <c r="G6">
        <v>192.81867996812599</v>
      </c>
      <c r="H6">
        <f>(Table2[[#This Row],[1Y Return vs Nifty]]-AVERAGE(Table2[1Y Return vs Nifty]))/_xlfn.STDEV.P(Table2[1Y Return vs Nifty])</f>
        <v>3.3054911610922004</v>
      </c>
      <c r="I6">
        <v>13.324432467190499</v>
      </c>
      <c r="J6">
        <f>(Table2[[#This Row],[1M Return vs Nifty]]-AVERAGE(Table2[1M Return vs Nifty]))/_xlfn.STDEV.P(Table2[1M Return vs Nifty])</f>
        <v>1.4754243643333937</v>
      </c>
      <c r="K6">
        <v>89.611072502938995</v>
      </c>
      <c r="L6">
        <f>(Table2[[#This Row],[6M Return vs Nifty]]-AVERAGE(Table2[6M Return vs Nifty]))/_xlfn.STDEV.P(Table2[6M Return vs Nifty])</f>
        <v>2.7936731046537933</v>
      </c>
      <c r="M6">
        <v>-5.6698674969115501</v>
      </c>
      <c r="N6">
        <f>(Table2[[#This Row],[1W Return vs Nifty]]-AVERAGE(Table2[1W Return vs Nifty]))/_xlfn.STDEV.P(Table2[1W Return vs Nifty])</f>
        <v>-0.85626547419202048</v>
      </c>
      <c r="O6">
        <v>1693.58</v>
      </c>
      <c r="P6">
        <v>1578.3322727967</v>
      </c>
      <c r="Q6">
        <v>1198.0846892110501</v>
      </c>
      <c r="R6">
        <v>63.626784059132</v>
      </c>
      <c r="S6" s="1">
        <f>(Table2[[#This Row],[Close Price]]-Table2[[#This Row],[20D EMA]])/Table2[[#This Row],[20D EMA]]</f>
        <v>6.1243047272641404E-2</v>
      </c>
      <c r="T6" s="1">
        <f>(Table2[[#This Row],[Close Price]]-Table2[[#This Row],[50D EMA]])/Table2[[#This Row],[50D EMA]]</f>
        <v>0.13873360570350862</v>
      </c>
      <c r="U6" s="1">
        <f>(Table2[[#This Row],[Close Price]]-Table2[[#This Row],[200D EMA]])/Table2[[#This Row],[200D EMA]]</f>
        <v>0.50014436891230007</v>
      </c>
      <c r="V6">
        <v>0.578554108005779</v>
      </c>
      <c r="W6">
        <v>1675.1</v>
      </c>
      <c r="X6">
        <v>1809.8</v>
      </c>
      <c r="Y6">
        <v>1675.1</v>
      </c>
      <c r="Z6">
        <v>1809.8</v>
      </c>
      <c r="AA6">
        <v>1673.55</v>
      </c>
      <c r="AB6">
        <v>1811</v>
      </c>
      <c r="AC6" s="1">
        <f>(Table2[[#This Row],[Close Price]]/Table2[[#This Row],[Day Low]])-1</f>
        <v>7.2950868604859442E-2</v>
      </c>
      <c r="AD6" s="1">
        <f>(Table2[[#This Row],[Day High]]/Table2[[#This Row],[Close Price]])-1</f>
        <v>6.954876759583728E-3</v>
      </c>
      <c r="AE6" s="1">
        <f>(Table2[[#This Row],[Close Price]]/Table2[[#This Row],[Current Week Low]])-1</f>
        <v>7.2950868604859442E-2</v>
      </c>
      <c r="AF6" s="1">
        <f>(Table2[[#This Row],[Current Week High]]/Table2[[#This Row],[Close Price]])-1</f>
        <v>6.954876759583728E-3</v>
      </c>
      <c r="AG6" s="1">
        <f>(Table2[[#This Row],[Close Price]]/Table2[[#This Row],[Current Month Low]])-1</f>
        <v>7.3944608765797337E-2</v>
      </c>
      <c r="AH6" s="1">
        <f>(Table2[[#This Row],[Current Month High]]/Table2[[#This Row],[Close Price]])-1</f>
        <v>7.6225449285038938E-3</v>
      </c>
      <c r="AI6">
        <v>6.0284871752072497</v>
      </c>
      <c r="AJ6">
        <v>225.833937635968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</v>
      </c>
      <c r="AM6">
        <v>0</v>
      </c>
      <c r="AN6">
        <v>6.65</v>
      </c>
      <c r="AO6" t="s">
        <v>3185</v>
      </c>
      <c r="AP6">
        <v>0.182637745310267</v>
      </c>
      <c r="AQ6">
        <f>(Table2[[#This Row],[Sharpe Ratio]]-AVERAGE(Table2[Sharpe Ratio]))/_xlfn.STDEV.P(Table2[Sharpe Ratio])</f>
        <v>1.437143888556762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8.1554670444441282</v>
      </c>
      <c r="AS6">
        <f>_xlfn.RANK.AVG(Table2[[#This Row],[1Y Return vs Nifty Z-Score]],Table2[1Y Return vs Nifty Z-Score])</f>
        <v>9</v>
      </c>
      <c r="AT6">
        <f>_xlfn.RANK.AVG(Table2[[#This Row],[6M Return vs Nifty Z-Score]],Table2[6M Return vs Nifty Z-Score])</f>
        <v>13</v>
      </c>
      <c r="AU6">
        <f>_xlfn.RANK.AVG(Table2[[#This Row],[Sharpe Ratio Z-Score]],Table2[Sharpe Ratio Z-Score])</f>
        <v>53</v>
      </c>
      <c r="AV6">
        <f>(Table2[[#This Row],[Rank 1Y]]+Table2[[#This Row],[Rank 6M]]+Table2[[#This Row],[Rank Sharpe]])/3</f>
        <v>25</v>
      </c>
    </row>
    <row r="7" spans="1:48" x14ac:dyDescent="0.3">
      <c r="A7" t="s">
        <v>1099</v>
      </c>
      <c r="B7" t="s">
        <v>1100</v>
      </c>
      <c r="C7" t="s">
        <v>3157</v>
      </c>
      <c r="D7" t="s">
        <v>1058</v>
      </c>
      <c r="E7">
        <v>11344.41445455</v>
      </c>
      <c r="F7">
        <v>887.45</v>
      </c>
      <c r="G7">
        <v>115.315035164438</v>
      </c>
      <c r="H7">
        <f>(Table2[[#This Row],[1Y Return vs Nifty]]-AVERAGE(Table2[1Y Return vs Nifty]))/_xlfn.STDEV.P(Table2[1Y Return vs Nifty])</f>
        <v>1.8423596997837506</v>
      </c>
      <c r="I7">
        <v>10.6639129712255</v>
      </c>
      <c r="J7">
        <f>(Table2[[#This Row],[1M Return vs Nifty]]-AVERAGE(Table2[1M Return vs Nifty]))/_xlfn.STDEV.P(Table2[1M Return vs Nifty])</f>
        <v>1.1915255271760858</v>
      </c>
      <c r="K7">
        <v>95.803400167850697</v>
      </c>
      <c r="L7">
        <f>(Table2[[#This Row],[6M Return vs Nifty]]-AVERAGE(Table2[6M Return vs Nifty]))/_xlfn.STDEV.P(Table2[6M Return vs Nifty])</f>
        <v>3.0011524506463068</v>
      </c>
      <c r="M7">
        <v>-5.0119819727878197</v>
      </c>
      <c r="N7">
        <f>(Table2[[#This Row],[1W Return vs Nifty]]-AVERAGE(Table2[1W Return vs Nifty]))/_xlfn.STDEV.P(Table2[1W Return vs Nifty])</f>
        <v>-0.71680227755233006</v>
      </c>
      <c r="O7">
        <v>850.22</v>
      </c>
      <c r="P7">
        <v>781.90601724052203</v>
      </c>
      <c r="Q7">
        <v>597.33989975637701</v>
      </c>
      <c r="R7">
        <v>57.808796361828598</v>
      </c>
      <c r="S7" s="1">
        <f>(Table2[[#This Row],[Close Price]]-Table2[[#This Row],[20D EMA]])/Table2[[#This Row],[20D EMA]]</f>
        <v>4.3788666462797887E-2</v>
      </c>
      <c r="T7" s="1">
        <f>(Table2[[#This Row],[Close Price]]-Table2[[#This Row],[50D EMA]])/Table2[[#This Row],[50D EMA]]</f>
        <v>0.13498295246781766</v>
      </c>
      <c r="U7" s="1">
        <f>(Table2[[#This Row],[Close Price]]-Table2[[#This Row],[200D EMA]])/Table2[[#This Row],[200D EMA]]</f>
        <v>0.48567005211261366</v>
      </c>
      <c r="V7">
        <v>0.66431121570429297</v>
      </c>
      <c r="W7">
        <v>875.35</v>
      </c>
      <c r="X7">
        <v>905.2</v>
      </c>
      <c r="Y7">
        <v>875.35</v>
      </c>
      <c r="Z7">
        <v>905.2</v>
      </c>
      <c r="AA7">
        <v>875.35</v>
      </c>
      <c r="AB7">
        <v>950</v>
      </c>
      <c r="AC7" s="1">
        <f>(Table2[[#This Row],[Close Price]]/Table2[[#This Row],[Day Low]])-1</f>
        <v>1.3823042211686731E-2</v>
      </c>
      <c r="AD7" s="1">
        <f>(Table2[[#This Row],[Day High]]/Table2[[#This Row],[Close Price]])-1</f>
        <v>2.0001126824046533E-2</v>
      </c>
      <c r="AE7" s="1">
        <f>(Table2[[#This Row],[Close Price]]/Table2[[#This Row],[Current Week Low]])-1</f>
        <v>1.3823042211686731E-2</v>
      </c>
      <c r="AF7" s="1">
        <f>(Table2[[#This Row],[Current Week High]]/Table2[[#This Row],[Close Price]])-1</f>
        <v>2.0001126824046533E-2</v>
      </c>
      <c r="AG7" s="1">
        <f>(Table2[[#This Row],[Close Price]]/Table2[[#This Row],[Current Month Low]])-1</f>
        <v>1.3823042211686731E-2</v>
      </c>
      <c r="AH7" s="1">
        <f>(Table2[[#This Row],[Current Month High]]/Table2[[#This Row],[Close Price]])-1</f>
        <v>7.0482844103893161E-2</v>
      </c>
      <c r="AI7">
        <v>7.0482844103893099</v>
      </c>
      <c r="AJ7">
        <v>164.161333531775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0.25</v>
      </c>
      <c r="AM7" t="s">
        <v>3185</v>
      </c>
      <c r="AN7">
        <v>12.05</v>
      </c>
      <c r="AO7" t="s">
        <v>3185</v>
      </c>
      <c r="AP7">
        <v>0.20235226185493899</v>
      </c>
      <c r="AQ7">
        <f>(Table2[[#This Row],[Sharpe Ratio]]-AVERAGE(Table2[Sharpe Ratio]))/_xlfn.STDEV.P(Table2[Sharpe Ratio])</f>
        <v>1.6700766796648296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6.9883120797186438</v>
      </c>
      <c r="AS7">
        <f>_xlfn.RANK.AVG(Table2[[#This Row],[1Y Return vs Nifty Z-Score]],Table2[1Y Return vs Nifty Z-Score])</f>
        <v>40</v>
      </c>
      <c r="AT7">
        <f>_xlfn.RANK.AVG(Table2[[#This Row],[6M Return vs Nifty Z-Score]],Table2[6M Return vs Nifty Z-Score])</f>
        <v>11</v>
      </c>
      <c r="AU7">
        <f>_xlfn.RANK.AVG(Table2[[#This Row],[Sharpe Ratio Z-Score]],Table2[Sharpe Ratio Z-Score])</f>
        <v>28</v>
      </c>
      <c r="AV7">
        <f>(Table2[[#This Row],[Rank 1Y]]+Table2[[#This Row],[Rank 6M]]+Table2[[#This Row],[Rank Sharpe]])/3</f>
        <v>26.333333333333332</v>
      </c>
    </row>
    <row r="8" spans="1:48" x14ac:dyDescent="0.3">
      <c r="A8" t="s">
        <v>935</v>
      </c>
      <c r="B8" t="s">
        <v>936</v>
      </c>
      <c r="C8" t="s">
        <v>3148</v>
      </c>
      <c r="D8" t="s">
        <v>128</v>
      </c>
      <c r="E8">
        <v>15982.1066246399</v>
      </c>
      <c r="F8">
        <v>1778.4</v>
      </c>
      <c r="G8">
        <v>115.36695534716701</v>
      </c>
      <c r="H8">
        <f>(Table2[[#This Row],[1Y Return vs Nifty]]-AVERAGE(Table2[1Y Return vs Nifty]))/_xlfn.STDEV.P(Table2[1Y Return vs Nifty])</f>
        <v>1.8433398608203071</v>
      </c>
      <c r="I8">
        <v>-3.5684336489870798</v>
      </c>
      <c r="J8">
        <f>(Table2[[#This Row],[1M Return vs Nifty]]-AVERAGE(Table2[1M Return vs Nifty]))/_xlfn.STDEV.P(Table2[1M Return vs Nifty])</f>
        <v>-0.32718037279047035</v>
      </c>
      <c r="K8">
        <v>81.613175968207997</v>
      </c>
      <c r="L8">
        <f>(Table2[[#This Row],[6M Return vs Nifty]]-AVERAGE(Table2[6M Return vs Nifty]))/_xlfn.STDEV.P(Table2[6M Return vs Nifty])</f>
        <v>2.5256965969272045</v>
      </c>
      <c r="M8">
        <v>-6.1614971317303304</v>
      </c>
      <c r="N8">
        <f>(Table2[[#This Row],[1W Return vs Nifty]]-AVERAGE(Table2[1W Return vs Nifty]))/_xlfn.STDEV.P(Table2[1W Return vs Nifty])</f>
        <v>-0.96048457906737827</v>
      </c>
      <c r="O8">
        <v>1821.44</v>
      </c>
      <c r="P8">
        <v>1756.2748865594599</v>
      </c>
      <c r="Q8">
        <v>1365.0786683246499</v>
      </c>
      <c r="R8">
        <v>38.8759512070067</v>
      </c>
      <c r="S8" s="1">
        <f>(Table2[[#This Row],[Close Price]]-Table2[[#This Row],[20D EMA]])/Table2[[#This Row],[20D EMA]]</f>
        <v>-2.3629655657062522E-2</v>
      </c>
      <c r="T8" s="1">
        <f>(Table2[[#This Row],[Close Price]]-Table2[[#This Row],[50D EMA]])/Table2[[#This Row],[50D EMA]]</f>
        <v>1.2597750847467424E-2</v>
      </c>
      <c r="U8" s="1">
        <f>(Table2[[#This Row],[Close Price]]-Table2[[#This Row],[200D EMA]])/Table2[[#This Row],[200D EMA]]</f>
        <v>0.30278206030617716</v>
      </c>
      <c r="V8">
        <v>0.76040073051465196</v>
      </c>
      <c r="W8">
        <v>1725</v>
      </c>
      <c r="X8">
        <v>1862.95</v>
      </c>
      <c r="Y8">
        <v>1725</v>
      </c>
      <c r="Z8">
        <v>1862.95</v>
      </c>
      <c r="AA8">
        <v>1725</v>
      </c>
      <c r="AB8">
        <v>1938.6</v>
      </c>
      <c r="AC8" s="1">
        <f>(Table2[[#This Row],[Close Price]]/Table2[[#This Row],[Day Low]])-1</f>
        <v>3.0956521739130549E-2</v>
      </c>
      <c r="AD8" s="1">
        <f>(Table2[[#This Row],[Day High]]/Table2[[#This Row],[Close Price]])-1</f>
        <v>4.7542735042735096E-2</v>
      </c>
      <c r="AE8" s="1">
        <f>(Table2[[#This Row],[Close Price]]/Table2[[#This Row],[Current Week Low]])-1</f>
        <v>3.0956521739130549E-2</v>
      </c>
      <c r="AF8" s="1">
        <f>(Table2[[#This Row],[Current Week High]]/Table2[[#This Row],[Close Price]])-1</f>
        <v>4.7542735042735096E-2</v>
      </c>
      <c r="AG8" s="1">
        <f>(Table2[[#This Row],[Close Price]]/Table2[[#This Row],[Current Month Low]])-1</f>
        <v>3.0956521739130549E-2</v>
      </c>
      <c r="AH8" s="1">
        <f>(Table2[[#This Row],[Current Month High]]/Table2[[#This Row],[Close Price]])-1</f>
        <v>9.0080971659918907E-2</v>
      </c>
      <c r="AI8">
        <v>12.331309041835301</v>
      </c>
      <c r="AJ8">
        <v>158.46958796599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-0.04</v>
      </c>
      <c r="AM8" t="s">
        <v>3184</v>
      </c>
      <c r="AN8">
        <v>1.47</v>
      </c>
      <c r="AO8" t="s">
        <v>3185</v>
      </c>
      <c r="AP8">
        <v>0.20937800474978499</v>
      </c>
      <c r="AQ8">
        <f>(Table2[[#This Row],[Sharpe Ratio]]-AVERAGE(Table2[Sharpe Ratio]))/_xlfn.STDEV.P(Table2[Sharpe Ratio])</f>
        <v>1.7530878911442425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4.8344593970339051</v>
      </c>
      <c r="AS8">
        <f>_xlfn.RANK.AVG(Table2[[#This Row],[1Y Return vs Nifty Z-Score]],Table2[1Y Return vs Nifty Z-Score])</f>
        <v>39</v>
      </c>
      <c r="AT8">
        <f>_xlfn.RANK.AVG(Table2[[#This Row],[6M Return vs Nifty Z-Score]],Table2[6M Return vs Nifty Z-Score])</f>
        <v>19</v>
      </c>
      <c r="AU8">
        <f>_xlfn.RANK.AVG(Table2[[#This Row],[Sharpe Ratio Z-Score]],Table2[Sharpe Ratio Z-Score])</f>
        <v>22</v>
      </c>
      <c r="AV8">
        <f>(Table2[[#This Row],[Rank 1Y]]+Table2[[#This Row],[Rank 6M]]+Table2[[#This Row],[Rank Sharpe]])/3</f>
        <v>26.666666666666668</v>
      </c>
    </row>
    <row r="9" spans="1:48" x14ac:dyDescent="0.3">
      <c r="A9" t="s">
        <v>288</v>
      </c>
      <c r="B9" t="s">
        <v>289</v>
      </c>
      <c r="C9" t="s">
        <v>3142</v>
      </c>
      <c r="D9" t="s">
        <v>138</v>
      </c>
      <c r="E9">
        <v>91021.552465500004</v>
      </c>
      <c r="F9">
        <v>436.55</v>
      </c>
      <c r="G9">
        <v>151.23548260784801</v>
      </c>
      <c r="H9">
        <f>(Table2[[#This Row],[1Y Return vs Nifty]]-AVERAGE(Table2[1Y Return vs Nifty]))/_xlfn.STDEV.P(Table2[1Y Return vs Nifty])</f>
        <v>2.5204740890083071</v>
      </c>
      <c r="I9">
        <v>-2.80347550387684</v>
      </c>
      <c r="J9">
        <f>(Table2[[#This Row],[1M Return vs Nifty]]-AVERAGE(Table2[1M Return vs Nifty]))/_xlfn.STDEV.P(Table2[1M Return vs Nifty])</f>
        <v>-0.24555318373954477</v>
      </c>
      <c r="K9">
        <v>61.235496756082</v>
      </c>
      <c r="L9">
        <f>(Table2[[#This Row],[6M Return vs Nifty]]-AVERAGE(Table2[6M Return vs Nifty]))/_xlfn.STDEV.P(Table2[6M Return vs Nifty])</f>
        <v>1.8429246596903488</v>
      </c>
      <c r="M9">
        <v>-4.6977407594807001</v>
      </c>
      <c r="N9">
        <f>(Table2[[#This Row],[1W Return vs Nifty]]-AVERAGE(Table2[1W Return vs Nifty]))/_xlfn.STDEV.P(Table2[1W Return vs Nifty])</f>
        <v>-0.65018721685142999</v>
      </c>
      <c r="O9">
        <v>462.17</v>
      </c>
      <c r="P9">
        <v>485.99058177938502</v>
      </c>
      <c r="Q9">
        <v>415.40610338883198</v>
      </c>
      <c r="R9">
        <v>38.4839296093173</v>
      </c>
      <c r="S9" s="1">
        <f>(Table2[[#This Row],[Close Price]]-Table2[[#This Row],[20D EMA]])/Table2[[#This Row],[20D EMA]]</f>
        <v>-5.5434147608023031E-2</v>
      </c>
      <c r="T9" s="1">
        <f>(Table2[[#This Row],[Close Price]]-Table2[[#This Row],[50D EMA]])/Table2[[#This Row],[50D EMA]]</f>
        <v>-0.10173156360019446</v>
      </c>
      <c r="U9" s="1">
        <f>(Table2[[#This Row],[Close Price]]-Table2[[#This Row],[200D EMA]])/Table2[[#This Row],[200D EMA]]</f>
        <v>5.0899340280941278E-2</v>
      </c>
      <c r="V9">
        <v>0.551990887850629</v>
      </c>
      <c r="W9">
        <v>429.2</v>
      </c>
      <c r="X9">
        <v>446</v>
      </c>
      <c r="Y9">
        <v>429.2</v>
      </c>
      <c r="Z9">
        <v>446</v>
      </c>
      <c r="AA9">
        <v>429.2</v>
      </c>
      <c r="AB9">
        <v>486.7</v>
      </c>
      <c r="AC9" s="1">
        <f>(Table2[[#This Row],[Close Price]]/Table2[[#This Row],[Day Low]])-1</f>
        <v>1.7124883504193944E-2</v>
      </c>
      <c r="AD9" s="1">
        <f>(Table2[[#This Row],[Day High]]/Table2[[#This Row],[Close Price]])-1</f>
        <v>2.1647004924979951E-2</v>
      </c>
      <c r="AE9" s="1">
        <f>(Table2[[#This Row],[Close Price]]/Table2[[#This Row],[Current Week Low]])-1</f>
        <v>1.7124883504193944E-2</v>
      </c>
      <c r="AF9" s="1">
        <f>(Table2[[#This Row],[Current Week High]]/Table2[[#This Row],[Close Price]])-1</f>
        <v>2.1647004924979951E-2</v>
      </c>
      <c r="AG9" s="1">
        <f>(Table2[[#This Row],[Close Price]]/Table2[[#This Row],[Current Month Low]])-1</f>
        <v>1.7124883504193944E-2</v>
      </c>
      <c r="AH9" s="1">
        <f>(Table2[[#This Row],[Current Month High]]/Table2[[#This Row],[Close Price]])-1</f>
        <v>0.114878020845264</v>
      </c>
      <c r="AI9">
        <v>48.207536364677502</v>
      </c>
      <c r="AJ9">
        <v>178.76756066411201</v>
      </c>
      <c r="AK9" t="str">
        <f>IF(AND(Table2[[#This Row],[20D EMA]]&gt;Table2[[#This Row],[50D EMA]],Table2[[#This Row],[50D EMA]]&gt;Table2[[#This Row],[200D EMA]]),"Uptrend","Downtrend/NoTrend")</f>
        <v>Downtrend/NoTrend</v>
      </c>
      <c r="AL9">
        <v>-0.18</v>
      </c>
      <c r="AM9" t="s">
        <v>3184</v>
      </c>
      <c r="AN9">
        <v>-1.22</v>
      </c>
      <c r="AO9" t="s">
        <v>3184</v>
      </c>
      <c r="AP9">
        <v>0.205915380226012</v>
      </c>
      <c r="AQ9">
        <f>(Table2[[#This Row],[Sharpe Ratio]]-AVERAGE(Table2[Sharpe Ratio]))/_xlfn.STDEV.P(Table2[Sharpe Ratio])</f>
        <v>1.7121759675343446</v>
      </c>
      <c r="AR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">
        <f>_xlfn.RANK.AVG(Table2[[#This Row],[1Y Return vs Nifty Z-Score]],Table2[1Y Return vs Nifty Z-Score])</f>
        <v>21</v>
      </c>
      <c r="AT9">
        <f>_xlfn.RANK.AVG(Table2[[#This Row],[6M Return vs Nifty Z-Score]],Table2[6M Return vs Nifty Z-Score])</f>
        <v>38</v>
      </c>
      <c r="AU9">
        <f>_xlfn.RANK.AVG(Table2[[#This Row],[Sharpe Ratio Z-Score]],Table2[Sharpe Ratio Z-Score])</f>
        <v>23</v>
      </c>
      <c r="AV9">
        <f>(Table2[[#This Row],[Rank 1Y]]+Table2[[#This Row],[Rank 6M]]+Table2[[#This Row],[Rank Sharpe]])/3</f>
        <v>27.333333333333332</v>
      </c>
    </row>
    <row r="10" spans="1:48" x14ac:dyDescent="0.3">
      <c r="A10" t="s">
        <v>868</v>
      </c>
      <c r="B10" t="s">
        <v>869</v>
      </c>
      <c r="C10" t="s">
        <v>3143</v>
      </c>
      <c r="D10" t="s">
        <v>51</v>
      </c>
      <c r="E10">
        <v>17706.080762785001</v>
      </c>
      <c r="F10">
        <v>13800.65</v>
      </c>
      <c r="G10">
        <v>133.85005808602901</v>
      </c>
      <c r="H10">
        <f>(Table2[[#This Row],[1Y Return vs Nifty]]-AVERAGE(Table2[1Y Return vs Nifty]))/_xlfn.STDEV.P(Table2[1Y Return vs Nifty])</f>
        <v>2.1922680846260931</v>
      </c>
      <c r="I10">
        <v>13.241113457050201</v>
      </c>
      <c r="J10">
        <f>(Table2[[#This Row],[1M Return vs Nifty]]-AVERAGE(Table2[1M Return vs Nifty]))/_xlfn.STDEV.P(Table2[1M Return vs Nifty])</f>
        <v>1.4665335555542047</v>
      </c>
      <c r="K10">
        <v>118.235506021532</v>
      </c>
      <c r="L10">
        <f>(Table2[[#This Row],[6M Return vs Nifty]]-AVERAGE(Table2[6M Return vs Nifty]))/_xlfn.STDEV.P(Table2[6M Return vs Nifty])</f>
        <v>3.7527597465795068</v>
      </c>
      <c r="M10">
        <v>-5.9688900358424597</v>
      </c>
      <c r="N10">
        <f>(Table2[[#This Row],[1W Return vs Nifty]]-AVERAGE(Table2[1W Return vs Nifty]))/_xlfn.STDEV.P(Table2[1W Return vs Nifty])</f>
        <v>-0.9196543733506799</v>
      </c>
      <c r="O10">
        <v>14018.54</v>
      </c>
      <c r="P10">
        <v>13171.811722607201</v>
      </c>
      <c r="Q10">
        <v>9652.1326210385905</v>
      </c>
      <c r="R10">
        <v>44.291661463769202</v>
      </c>
      <c r="S10" s="1">
        <f>(Table2[[#This Row],[Close Price]]-Table2[[#This Row],[20D EMA]])/Table2[[#This Row],[20D EMA]]</f>
        <v>-1.55429880715111E-2</v>
      </c>
      <c r="T10" s="1">
        <f>(Table2[[#This Row],[Close Price]]-Table2[[#This Row],[50D EMA]])/Table2[[#This Row],[50D EMA]]</f>
        <v>4.7741213633770936E-2</v>
      </c>
      <c r="U10" s="1">
        <f>(Table2[[#This Row],[Close Price]]-Table2[[#This Row],[200D EMA]])/Table2[[#This Row],[200D EMA]]</f>
        <v>0.42980318877083762</v>
      </c>
      <c r="V10">
        <v>1.2921544273351899</v>
      </c>
      <c r="W10">
        <v>12816</v>
      </c>
      <c r="X10">
        <v>13956.65</v>
      </c>
      <c r="Y10">
        <v>12816</v>
      </c>
      <c r="Z10">
        <v>13956.65</v>
      </c>
      <c r="AA10">
        <v>12816</v>
      </c>
      <c r="AB10">
        <v>16310.45</v>
      </c>
      <c r="AC10" s="1">
        <f>(Table2[[#This Row],[Close Price]]/Table2[[#This Row],[Day Low]])-1</f>
        <v>7.6829744069912609E-2</v>
      </c>
      <c r="AD10" s="1">
        <f>(Table2[[#This Row],[Day High]]/Table2[[#This Row],[Close Price]])-1</f>
        <v>1.1303815399999362E-2</v>
      </c>
      <c r="AE10" s="1">
        <f>(Table2[[#This Row],[Close Price]]/Table2[[#This Row],[Current Week Low]])-1</f>
        <v>7.6829744069912609E-2</v>
      </c>
      <c r="AF10" s="1">
        <f>(Table2[[#This Row],[Current Week High]]/Table2[[#This Row],[Close Price]])-1</f>
        <v>1.1303815399999362E-2</v>
      </c>
      <c r="AG10" s="1">
        <f>(Table2[[#This Row],[Close Price]]/Table2[[#This Row],[Current Month Low]])-1</f>
        <v>7.6829744069912609E-2</v>
      </c>
      <c r="AH10" s="1">
        <f>(Table2[[#This Row],[Current Month High]]/Table2[[#This Row],[Close Price]])-1</f>
        <v>0.18186099930075761</v>
      </c>
      <c r="AI10">
        <v>19.740374547575598</v>
      </c>
      <c r="AJ10">
        <v>180.15651485470099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0.14000000000000001</v>
      </c>
      <c r="AM10" t="s">
        <v>3185</v>
      </c>
      <c r="AN10">
        <v>1.02</v>
      </c>
      <c r="AO10" t="s">
        <v>3185</v>
      </c>
      <c r="AP10">
        <v>0.18860905663660399</v>
      </c>
      <c r="AQ10">
        <f>(Table2[[#This Row],[Sharpe Ratio]]-AVERAGE(Table2[Sharpe Ratio]))/_xlfn.STDEV.P(Table2[Sharpe Ratio])</f>
        <v>1.5076966820106192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7.9996036954197454</v>
      </c>
      <c r="AS10">
        <f>_xlfn.RANK.AVG(Table2[[#This Row],[1Y Return vs Nifty Z-Score]],Table2[1Y Return vs Nifty Z-Score])</f>
        <v>28</v>
      </c>
      <c r="AT10">
        <f>_xlfn.RANK.AVG(Table2[[#This Row],[6M Return vs Nifty Z-Score]],Table2[6M Return vs Nifty Z-Score])</f>
        <v>10</v>
      </c>
      <c r="AU10">
        <f>_xlfn.RANK.AVG(Table2[[#This Row],[Sharpe Ratio Z-Score]],Table2[Sharpe Ratio Z-Score])</f>
        <v>45</v>
      </c>
      <c r="AV10">
        <f>(Table2[[#This Row],[Rank 1Y]]+Table2[[#This Row],[Rank 6M]]+Table2[[#This Row],[Rank Sharpe]])/3</f>
        <v>27.666666666666668</v>
      </c>
    </row>
    <row r="11" spans="1:48" x14ac:dyDescent="0.3">
      <c r="A11" t="s">
        <v>1152</v>
      </c>
      <c r="B11" t="s">
        <v>1153</v>
      </c>
      <c r="C11" t="s">
        <v>3139</v>
      </c>
      <c r="D11" t="s">
        <v>509</v>
      </c>
      <c r="E11">
        <v>10409.577590000001</v>
      </c>
      <c r="F11">
        <v>522.1</v>
      </c>
      <c r="G11">
        <v>107.844520934953</v>
      </c>
      <c r="H11">
        <f>(Table2[[#This Row],[1Y Return vs Nifty]]-AVERAGE(Table2[1Y Return vs Nifty]))/_xlfn.STDEV.P(Table2[1Y Return vs Nifty])</f>
        <v>1.7013296304367171</v>
      </c>
      <c r="I11">
        <v>13.416312249593799</v>
      </c>
      <c r="J11">
        <f>(Table2[[#This Row],[1M Return vs Nifty]]-AVERAGE(Table2[1M Return vs Nifty]))/_xlfn.STDEV.P(Table2[1M Return vs Nifty])</f>
        <v>1.485228676394299</v>
      </c>
      <c r="K11">
        <v>56.024819356866203</v>
      </c>
      <c r="L11">
        <f>(Table2[[#This Row],[6M Return vs Nifty]]-AVERAGE(Table2[6M Return vs Nifty]))/_xlfn.STDEV.P(Table2[6M Return vs Nifty])</f>
        <v>1.6683363630966024</v>
      </c>
      <c r="M11">
        <v>-1.09257333138209</v>
      </c>
      <c r="N11">
        <f>(Table2[[#This Row],[1W Return vs Nifty]]-AVERAGE(Table2[1W Return vs Nifty]))/_xlfn.STDEV.P(Table2[1W Return vs Nifty])</f>
        <v>0.11406150957192689</v>
      </c>
      <c r="O11">
        <v>503</v>
      </c>
      <c r="P11">
        <v>476.26600078630901</v>
      </c>
      <c r="Q11">
        <v>383.55629927774299</v>
      </c>
      <c r="R11">
        <v>62.271502825992997</v>
      </c>
      <c r="S11" s="1">
        <f>(Table2[[#This Row],[Close Price]]-Table2[[#This Row],[20D EMA]])/Table2[[#This Row],[20D EMA]]</f>
        <v>3.7972166998011973E-2</v>
      </c>
      <c r="T11" s="1">
        <f>(Table2[[#This Row],[Close Price]]-Table2[[#This Row],[50D EMA]])/Table2[[#This Row],[50D EMA]]</f>
        <v>9.6236135138808299E-2</v>
      </c>
      <c r="U11" s="1">
        <f>(Table2[[#This Row],[Close Price]]-Table2[[#This Row],[200D EMA]])/Table2[[#This Row],[200D EMA]]</f>
        <v>0.3612082528253146</v>
      </c>
      <c r="V11">
        <v>1.1117462776961</v>
      </c>
      <c r="W11">
        <v>514.20000000000005</v>
      </c>
      <c r="X11">
        <v>525.75</v>
      </c>
      <c r="Y11">
        <v>514.20000000000005</v>
      </c>
      <c r="Z11">
        <v>525.75</v>
      </c>
      <c r="AA11">
        <v>507.25</v>
      </c>
      <c r="AB11">
        <v>539.9</v>
      </c>
      <c r="AC11" s="1">
        <f>(Table2[[#This Row],[Close Price]]/Table2[[#This Row],[Day Low]])-1</f>
        <v>1.5363671723064964E-2</v>
      </c>
      <c r="AD11" s="1">
        <f>(Table2[[#This Row],[Day High]]/Table2[[#This Row],[Close Price]])-1</f>
        <v>6.9909978931239625E-3</v>
      </c>
      <c r="AE11" s="1">
        <f>(Table2[[#This Row],[Close Price]]/Table2[[#This Row],[Current Week Low]])-1</f>
        <v>1.5363671723064964E-2</v>
      </c>
      <c r="AF11" s="1">
        <f>(Table2[[#This Row],[Current Week High]]/Table2[[#This Row],[Close Price]])-1</f>
        <v>6.9909978931239625E-3</v>
      </c>
      <c r="AG11" s="1">
        <f>(Table2[[#This Row],[Close Price]]/Table2[[#This Row],[Current Month Low]])-1</f>
        <v>2.9275505174963135E-2</v>
      </c>
      <c r="AH11" s="1">
        <f>(Table2[[#This Row],[Current Month High]]/Table2[[#This Row],[Close Price]])-1</f>
        <v>3.4093085615782392E-2</v>
      </c>
      <c r="AI11">
        <v>3.4093085615782299</v>
      </c>
      <c r="AJ11">
        <v>142.95020939971999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0.17</v>
      </c>
      <c r="AM11" t="s">
        <v>3185</v>
      </c>
      <c r="AN11">
        <v>10.65</v>
      </c>
      <c r="AO11" t="s">
        <v>3185</v>
      </c>
      <c r="AP11">
        <v>0.34476287980464598</v>
      </c>
      <c r="AQ11">
        <f>(Table2[[#This Row],[Sharpe Ratio]]-AVERAGE(Table2[Sharpe Ratio]))/_xlfn.STDEV.P(Table2[Sharpe Ratio])</f>
        <v>3.3526998699055741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8.321656049405119</v>
      </c>
      <c r="AS11">
        <f>_xlfn.RANK.AVG(Table2[[#This Row],[1Y Return vs Nifty Z-Score]],Table2[1Y Return vs Nifty Z-Score])</f>
        <v>46</v>
      </c>
      <c r="AT11">
        <f>_xlfn.RANK.AVG(Table2[[#This Row],[6M Return vs Nifty Z-Score]],Table2[6M Return vs Nifty Z-Score])</f>
        <v>46</v>
      </c>
      <c r="AU11">
        <f>_xlfn.RANK.AVG(Table2[[#This Row],[Sharpe Ratio Z-Score]],Table2[Sharpe Ratio Z-Score])</f>
        <v>1</v>
      </c>
      <c r="AV11">
        <f>(Table2[[#This Row],[Rank 1Y]]+Table2[[#This Row],[Rank 6M]]+Table2[[#This Row],[Rank Sharpe]])/3</f>
        <v>31</v>
      </c>
    </row>
    <row r="12" spans="1:48" x14ac:dyDescent="0.3">
      <c r="A12" t="s">
        <v>1016</v>
      </c>
      <c r="B12" t="s">
        <v>1017</v>
      </c>
      <c r="C12" t="s">
        <v>3144</v>
      </c>
      <c r="D12" t="s">
        <v>114</v>
      </c>
      <c r="E12">
        <v>13541.51704135</v>
      </c>
      <c r="F12">
        <v>933.25</v>
      </c>
      <c r="G12">
        <v>108.163549375456</v>
      </c>
      <c r="H12">
        <f>(Table2[[#This Row],[1Y Return vs Nifty]]-AVERAGE(Table2[1Y Return vs Nifty]))/_xlfn.STDEV.P(Table2[1Y Return vs Nifty])</f>
        <v>1.7073523220086353</v>
      </c>
      <c r="I12">
        <v>-8.0383672814566296</v>
      </c>
      <c r="J12">
        <f>(Table2[[#This Row],[1M Return vs Nifty]]-AVERAGE(Table2[1M Return vs Nifty]))/_xlfn.STDEV.P(Table2[1M Return vs Nifty])</f>
        <v>-0.80415825712962019</v>
      </c>
      <c r="K12">
        <v>78.867561920995996</v>
      </c>
      <c r="L12">
        <f>(Table2[[#This Row],[6M Return vs Nifty]]-AVERAGE(Table2[6M Return vs Nifty]))/_xlfn.STDEV.P(Table2[6M Return vs Nifty])</f>
        <v>2.4337024006104748</v>
      </c>
      <c r="M12">
        <v>-5.6622845581187597</v>
      </c>
      <c r="N12">
        <f>(Table2[[#This Row],[1W Return vs Nifty]]-AVERAGE(Table2[1W Return vs Nifty]))/_xlfn.STDEV.P(Table2[1W Return vs Nifty])</f>
        <v>-0.85465798953825156</v>
      </c>
      <c r="O12">
        <v>976.7</v>
      </c>
      <c r="P12">
        <v>985.57741512575296</v>
      </c>
      <c r="Q12">
        <v>780.72938418117303</v>
      </c>
      <c r="R12">
        <v>35.490147283440798</v>
      </c>
      <c r="S12" s="1">
        <f>(Table2[[#This Row],[Close Price]]-Table2[[#This Row],[20D EMA]])/Table2[[#This Row],[20D EMA]]</f>
        <v>-4.4486536295689612E-2</v>
      </c>
      <c r="T12" s="1">
        <f>(Table2[[#This Row],[Close Price]]-Table2[[#This Row],[50D EMA]])/Table2[[#This Row],[50D EMA]]</f>
        <v>-5.3093155669639958E-2</v>
      </c>
      <c r="U12" s="1">
        <f>(Table2[[#This Row],[Close Price]]-Table2[[#This Row],[200D EMA]])/Table2[[#This Row],[200D EMA]]</f>
        <v>0.19535657157158265</v>
      </c>
      <c r="V12">
        <v>0.36016019740743099</v>
      </c>
      <c r="W12">
        <v>912.9</v>
      </c>
      <c r="X12">
        <v>963</v>
      </c>
      <c r="Y12">
        <v>912.9</v>
      </c>
      <c r="Z12">
        <v>963</v>
      </c>
      <c r="AA12">
        <v>912.9</v>
      </c>
      <c r="AB12">
        <v>1018.75</v>
      </c>
      <c r="AC12" s="1">
        <f>(Table2[[#This Row],[Close Price]]/Table2[[#This Row],[Day Low]])-1</f>
        <v>2.2291598203527219E-2</v>
      </c>
      <c r="AD12" s="1">
        <f>(Table2[[#This Row],[Day High]]/Table2[[#This Row],[Close Price]])-1</f>
        <v>3.187784623627099E-2</v>
      </c>
      <c r="AE12" s="1">
        <f>(Table2[[#This Row],[Close Price]]/Table2[[#This Row],[Current Week Low]])-1</f>
        <v>2.2291598203527219E-2</v>
      </c>
      <c r="AF12" s="1">
        <f>(Table2[[#This Row],[Current Week High]]/Table2[[#This Row],[Close Price]])-1</f>
        <v>3.187784623627099E-2</v>
      </c>
      <c r="AG12" s="1">
        <f>(Table2[[#This Row],[Close Price]]/Table2[[#This Row],[Current Month Low]])-1</f>
        <v>2.2291598203527219E-2</v>
      </c>
      <c r="AH12" s="1">
        <f>(Table2[[#This Row],[Current Month High]]/Table2[[#This Row],[Close Price]])-1</f>
        <v>9.1615322796678278E-2</v>
      </c>
      <c r="AI12">
        <v>44.420037503348503</v>
      </c>
      <c r="AJ12">
        <v>149.46538358727599</v>
      </c>
      <c r="AK12" t="str">
        <f>IF(AND(Table2[[#This Row],[20D EMA]]&gt;Table2[[#This Row],[50D EMA]],Table2[[#This Row],[50D EMA]]&gt;Table2[[#This Row],[200D EMA]]),"Uptrend","Downtrend/NoTrend")</f>
        <v>Downtrend/NoTrend</v>
      </c>
      <c r="AL12">
        <v>0.13</v>
      </c>
      <c r="AM12" t="s">
        <v>3185</v>
      </c>
      <c r="AN12">
        <v>2.4900000000000002</v>
      </c>
      <c r="AO12" t="s">
        <v>3185</v>
      </c>
      <c r="AP12">
        <v>0.194112678948651</v>
      </c>
      <c r="AQ12">
        <f>(Table2[[#This Row],[Sharpe Ratio]]-AVERAGE(Table2[Sharpe Ratio]))/_xlfn.STDEV.P(Table2[Sharpe Ratio])</f>
        <v>1.5727235926855456</v>
      </c>
      <c r="AR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">
        <f>_xlfn.RANK.AVG(Table2[[#This Row],[1Y Return vs Nifty Z-Score]],Table2[1Y Return vs Nifty Z-Score])</f>
        <v>45</v>
      </c>
      <c r="AT12">
        <f>_xlfn.RANK.AVG(Table2[[#This Row],[6M Return vs Nifty Z-Score]],Table2[6M Return vs Nifty Z-Score])</f>
        <v>21</v>
      </c>
      <c r="AU12">
        <f>_xlfn.RANK.AVG(Table2[[#This Row],[Sharpe Ratio Z-Score]],Table2[Sharpe Ratio Z-Score])</f>
        <v>35</v>
      </c>
      <c r="AV12">
        <f>(Table2[[#This Row],[Rank 1Y]]+Table2[[#This Row],[Rank 6M]]+Table2[[#This Row],[Rank Sharpe]])/3</f>
        <v>33.666666666666664</v>
      </c>
    </row>
    <row r="13" spans="1:48" x14ac:dyDescent="0.3">
      <c r="A13" t="s">
        <v>962</v>
      </c>
      <c r="B13" t="s">
        <v>963</v>
      </c>
      <c r="C13" t="s">
        <v>3146</v>
      </c>
      <c r="D13" t="s">
        <v>964</v>
      </c>
      <c r="E13">
        <v>15262.60505805</v>
      </c>
      <c r="F13">
        <v>2243.25</v>
      </c>
      <c r="G13">
        <v>75.122702551047894</v>
      </c>
      <c r="H13">
        <f>(Table2[[#This Row],[1Y Return vs Nifty]]-AVERAGE(Table2[1Y Return vs Nifty]))/_xlfn.STDEV.P(Table2[1Y Return vs Nifty])</f>
        <v>1.0835996892193642</v>
      </c>
      <c r="I13">
        <v>-4.84735133752325</v>
      </c>
      <c r="J13">
        <f>(Table2[[#This Row],[1M Return vs Nifty]]-AVERAGE(Table2[1M Return vs Nifty]))/_xlfn.STDEV.P(Table2[1M Return vs Nifty])</f>
        <v>-0.46365118052031062</v>
      </c>
      <c r="K13">
        <v>137.922359478098</v>
      </c>
      <c r="L13">
        <f>(Table2[[#This Row],[6M Return vs Nifty]]-AVERAGE(Table2[6M Return vs Nifty]))/_xlfn.STDEV.P(Table2[6M Return vs Nifty])</f>
        <v>4.4123849635982859</v>
      </c>
      <c r="M13">
        <v>1.41424446955334</v>
      </c>
      <c r="N13">
        <f>(Table2[[#This Row],[1W Return vs Nifty]]-AVERAGE(Table2[1W Return vs Nifty]))/_xlfn.STDEV.P(Table2[1W Return vs Nifty])</f>
        <v>0.64547436346834797</v>
      </c>
      <c r="O13">
        <v>2224.9499999999998</v>
      </c>
      <c r="P13">
        <v>2212.5968729677402</v>
      </c>
      <c r="Q13">
        <v>1674.5581992334701</v>
      </c>
      <c r="R13">
        <v>54.083587357955402</v>
      </c>
      <c r="S13" s="1">
        <f>(Table2[[#This Row],[Close Price]]-Table2[[#This Row],[20D EMA]])/Table2[[#This Row],[20D EMA]]</f>
        <v>8.2249039304254853E-3</v>
      </c>
      <c r="T13" s="1">
        <f>(Table2[[#This Row],[Close Price]]-Table2[[#This Row],[50D EMA]])/Table2[[#This Row],[50D EMA]]</f>
        <v>1.3853914107338043E-2</v>
      </c>
      <c r="U13" s="1">
        <f>(Table2[[#This Row],[Close Price]]-Table2[[#This Row],[200D EMA]])/Table2[[#This Row],[200D EMA]]</f>
        <v>0.33960706831619764</v>
      </c>
      <c r="V13">
        <v>0.53911848593307798</v>
      </c>
      <c r="W13">
        <v>2133.65</v>
      </c>
      <c r="X13">
        <v>2298.5500000000002</v>
      </c>
      <c r="Y13">
        <v>2133.65</v>
      </c>
      <c r="Z13">
        <v>2298.5500000000002</v>
      </c>
      <c r="AA13">
        <v>2104.9499999999998</v>
      </c>
      <c r="AB13">
        <v>2335</v>
      </c>
      <c r="AC13" s="1">
        <f>(Table2[[#This Row],[Close Price]]/Table2[[#This Row],[Day Low]])-1</f>
        <v>5.1367375155250361E-2</v>
      </c>
      <c r="AD13" s="1">
        <f>(Table2[[#This Row],[Day High]]/Table2[[#This Row],[Close Price]])-1</f>
        <v>2.4651732976707974E-2</v>
      </c>
      <c r="AE13" s="1">
        <f>(Table2[[#This Row],[Close Price]]/Table2[[#This Row],[Current Week Low]])-1</f>
        <v>5.1367375155250361E-2</v>
      </c>
      <c r="AF13" s="1">
        <f>(Table2[[#This Row],[Current Week High]]/Table2[[#This Row],[Close Price]])-1</f>
        <v>2.4651732976707974E-2</v>
      </c>
      <c r="AG13" s="1">
        <f>(Table2[[#This Row],[Close Price]]/Table2[[#This Row],[Current Month Low]])-1</f>
        <v>6.5702273213140483E-2</v>
      </c>
      <c r="AH13" s="1">
        <f>(Table2[[#This Row],[Current Month High]]/Table2[[#This Row],[Close Price]])-1</f>
        <v>4.0900479215423946E-2</v>
      </c>
      <c r="AI13">
        <v>20.3610832497492</v>
      </c>
      <c r="AJ13">
        <v>207.29452054794501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0.06</v>
      </c>
      <c r="AM13" t="s">
        <v>3185</v>
      </c>
      <c r="AN13">
        <v>9.18</v>
      </c>
      <c r="AO13" t="s">
        <v>3185</v>
      </c>
      <c r="AP13">
        <v>0.24339610098356301</v>
      </c>
      <c r="AQ13">
        <f>(Table2[[#This Row],[Sharpe Ratio]]-AVERAGE(Table2[Sharpe Ratio]))/_xlfn.STDEV.P(Table2[Sharpe Ratio])</f>
        <v>2.1550216685189794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7.8328295042846667</v>
      </c>
      <c r="AS13">
        <f>_xlfn.RANK.AVG(Table2[[#This Row],[1Y Return vs Nifty Z-Score]],Table2[1Y Return vs Nifty Z-Score])</f>
        <v>88</v>
      </c>
      <c r="AT13">
        <f>_xlfn.RANK.AVG(Table2[[#This Row],[6M Return vs Nifty Z-Score]],Table2[6M Return vs Nifty Z-Score])</f>
        <v>4</v>
      </c>
      <c r="AU13">
        <f>_xlfn.RANK.AVG(Table2[[#This Row],[Sharpe Ratio Z-Score]],Table2[Sharpe Ratio Z-Score])</f>
        <v>13</v>
      </c>
      <c r="AV13">
        <f>(Table2[[#This Row],[Rank 1Y]]+Table2[[#This Row],[Rank 6M]]+Table2[[#This Row],[Rank Sharpe]])/3</f>
        <v>35</v>
      </c>
    </row>
    <row r="14" spans="1:48" x14ac:dyDescent="0.3">
      <c r="A14" t="s">
        <v>311</v>
      </c>
      <c r="B14" t="s">
        <v>312</v>
      </c>
      <c r="C14" t="s">
        <v>3148</v>
      </c>
      <c r="D14" t="s">
        <v>313</v>
      </c>
      <c r="E14">
        <v>82484.150850000005</v>
      </c>
      <c r="F14">
        <v>4089.65</v>
      </c>
      <c r="G14">
        <v>80.548285402323799</v>
      </c>
      <c r="H14">
        <f>(Table2[[#This Row],[1Y Return vs Nifty]]-AVERAGE(Table2[1Y Return vs Nifty]))/_xlfn.STDEV.P(Table2[1Y Return vs Nifty])</f>
        <v>1.1860250781897117</v>
      </c>
      <c r="I14">
        <v>-3.3380151329405399</v>
      </c>
      <c r="J14">
        <f>(Table2[[#This Row],[1M Return vs Nifty]]-AVERAGE(Table2[1M Return vs Nifty]))/_xlfn.STDEV.P(Table2[1M Return vs Nifty])</f>
        <v>-0.30259286314645695</v>
      </c>
      <c r="K14">
        <v>82.309723701213201</v>
      </c>
      <c r="L14">
        <f>(Table2[[#This Row],[6M Return vs Nifty]]-AVERAGE(Table2[6M Return vs Nifty]))/_xlfn.STDEV.P(Table2[6M Return vs Nifty])</f>
        <v>2.5490350369964201</v>
      </c>
      <c r="M14">
        <v>1.2271467911284</v>
      </c>
      <c r="N14">
        <f>(Table2[[#This Row],[1W Return vs Nifty]]-AVERAGE(Table2[1W Return vs Nifty]))/_xlfn.STDEV.P(Table2[1W Return vs Nifty])</f>
        <v>0.60581208278241572</v>
      </c>
      <c r="O14">
        <v>4178.63</v>
      </c>
      <c r="P14">
        <v>4247.0286858804202</v>
      </c>
      <c r="Q14">
        <v>3633.6769441086299</v>
      </c>
      <c r="R14">
        <v>43.060327236510297</v>
      </c>
      <c r="S14" s="1">
        <f>(Table2[[#This Row],[Close Price]]-Table2[[#This Row],[20D EMA]])/Table2[[#This Row],[20D EMA]]</f>
        <v>-2.1294060493511034E-2</v>
      </c>
      <c r="T14" s="1">
        <f>(Table2[[#This Row],[Close Price]]-Table2[[#This Row],[50D EMA]])/Table2[[#This Row],[50D EMA]]</f>
        <v>-3.7056186223473814E-2</v>
      </c>
      <c r="U14" s="1">
        <f>(Table2[[#This Row],[Close Price]]-Table2[[#This Row],[200D EMA]])/Table2[[#This Row],[200D EMA]]</f>
        <v>0.12548530397856381</v>
      </c>
      <c r="V14">
        <v>0.72055898027822196</v>
      </c>
      <c r="W14">
        <v>4080.1</v>
      </c>
      <c r="X14">
        <v>4183</v>
      </c>
      <c r="Y14">
        <v>4080.1</v>
      </c>
      <c r="Z14">
        <v>4183</v>
      </c>
      <c r="AA14">
        <v>3986.6</v>
      </c>
      <c r="AB14">
        <v>4387</v>
      </c>
      <c r="AC14" s="1">
        <f>(Table2[[#This Row],[Close Price]]/Table2[[#This Row],[Day Low]])-1</f>
        <v>2.340628906154274E-3</v>
      </c>
      <c r="AD14" s="1">
        <f>(Table2[[#This Row],[Day High]]/Table2[[#This Row],[Close Price]])-1</f>
        <v>2.2825914198036479E-2</v>
      </c>
      <c r="AE14" s="1">
        <f>(Table2[[#This Row],[Close Price]]/Table2[[#This Row],[Current Week Low]])-1</f>
        <v>2.340628906154274E-3</v>
      </c>
      <c r="AF14" s="1">
        <f>(Table2[[#This Row],[Current Week High]]/Table2[[#This Row],[Close Price]])-1</f>
        <v>2.2825914198036479E-2</v>
      </c>
      <c r="AG14" s="1">
        <f>(Table2[[#This Row],[Close Price]]/Table2[[#This Row],[Current Month Low]])-1</f>
        <v>2.5849094466462663E-2</v>
      </c>
      <c r="AH14" s="1">
        <f>(Table2[[#This Row],[Current Month High]]/Table2[[#This Row],[Close Price]])-1</f>
        <v>7.2707933441737094E-2</v>
      </c>
      <c r="AI14">
        <v>43.288545474551597</v>
      </c>
      <c r="AJ14">
        <v>127.784894730979</v>
      </c>
      <c r="AK14" t="str">
        <f>IF(AND(Table2[[#This Row],[20D EMA]]&gt;Table2[[#This Row],[50D EMA]],Table2[[#This Row],[50D EMA]]&gt;Table2[[#This Row],[200D EMA]]),"Uptrend","Downtrend/NoTrend")</f>
        <v>Downtrend/NoTrend</v>
      </c>
      <c r="AL14">
        <v>-0.01</v>
      </c>
      <c r="AM14" t="s">
        <v>3184</v>
      </c>
      <c r="AN14">
        <v>-2.97</v>
      </c>
      <c r="AO14" t="s">
        <v>3184</v>
      </c>
      <c r="AP14">
        <v>0.24608623308845901</v>
      </c>
      <c r="AQ14">
        <f>(Table2[[#This Row],[Sharpe Ratio]]-AVERAGE(Table2[Sharpe Ratio]))/_xlfn.STDEV.P(Table2[Sharpe Ratio])</f>
        <v>2.1868063677898419</v>
      </c>
      <c r="AR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">
        <f>_xlfn.RANK.AVG(Table2[[#This Row],[1Y Return vs Nifty Z-Score]],Table2[1Y Return vs Nifty Z-Score])</f>
        <v>84</v>
      </c>
      <c r="AT14">
        <f>_xlfn.RANK.AVG(Table2[[#This Row],[6M Return vs Nifty Z-Score]],Table2[6M Return vs Nifty Z-Score])</f>
        <v>18</v>
      </c>
      <c r="AU14">
        <f>_xlfn.RANK.AVG(Table2[[#This Row],[Sharpe Ratio Z-Score]],Table2[Sharpe Ratio Z-Score])</f>
        <v>9</v>
      </c>
      <c r="AV14">
        <f>(Table2[[#This Row],[Rank 1Y]]+Table2[[#This Row],[Rank 6M]]+Table2[[#This Row],[Rank Sharpe]])/3</f>
        <v>37</v>
      </c>
    </row>
    <row r="15" spans="1:48" x14ac:dyDescent="0.3">
      <c r="A15" t="s">
        <v>1071</v>
      </c>
      <c r="B15" t="s">
        <v>1072</v>
      </c>
      <c r="C15" t="s">
        <v>3139</v>
      </c>
      <c r="D15" t="s">
        <v>211</v>
      </c>
      <c r="E15">
        <v>12164.4544504</v>
      </c>
      <c r="F15">
        <v>2937.8</v>
      </c>
      <c r="G15">
        <v>114.65564549765401</v>
      </c>
      <c r="H15">
        <f>(Table2[[#This Row],[1Y Return vs Nifty]]-AVERAGE(Table2[1Y Return vs Nifty]))/_xlfn.STDEV.P(Table2[1Y Return vs Nifty])</f>
        <v>1.8299115914505608</v>
      </c>
      <c r="I15">
        <v>17.636469526278699</v>
      </c>
      <c r="J15">
        <f>(Table2[[#This Row],[1M Return vs Nifty]]-AVERAGE(Table2[1M Return vs Nifty]))/_xlfn.STDEV.P(Table2[1M Return vs Nifty])</f>
        <v>1.9355534138333048</v>
      </c>
      <c r="K15">
        <v>83.697053153940999</v>
      </c>
      <c r="L15">
        <f>(Table2[[#This Row],[6M Return vs Nifty]]-AVERAGE(Table2[6M Return vs Nifty]))/_xlfn.STDEV.P(Table2[6M Return vs Nifty])</f>
        <v>2.5955187218245261</v>
      </c>
      <c r="M15">
        <v>-18.560136286065202</v>
      </c>
      <c r="N15">
        <f>(Table2[[#This Row],[1W Return vs Nifty]]-AVERAGE(Table2[1W Return vs Nifty]))/_xlfn.STDEV.P(Table2[1W Return vs Nifty])</f>
        <v>-3.5888352374113408</v>
      </c>
      <c r="O15">
        <v>2832.71</v>
      </c>
      <c r="P15">
        <v>2634.32218090679</v>
      </c>
      <c r="Q15">
        <v>2052.5303629837099</v>
      </c>
      <c r="R15">
        <v>53.116201723247698</v>
      </c>
      <c r="S15" s="1">
        <f>(Table2[[#This Row],[Close Price]]-Table2[[#This Row],[20D EMA]])/Table2[[#This Row],[20D EMA]]</f>
        <v>3.7098749960285428E-2</v>
      </c>
      <c r="T15" s="1">
        <f>(Table2[[#This Row],[Close Price]]-Table2[[#This Row],[50D EMA]])/Table2[[#This Row],[50D EMA]]</f>
        <v>0.11520148191924902</v>
      </c>
      <c r="U15" s="1">
        <f>(Table2[[#This Row],[Close Price]]-Table2[[#This Row],[200D EMA]])/Table2[[#This Row],[200D EMA]]</f>
        <v>0.43130647564667296</v>
      </c>
      <c r="V15">
        <v>1.91702191306683</v>
      </c>
      <c r="W15">
        <v>2913.1</v>
      </c>
      <c r="X15">
        <v>3050</v>
      </c>
      <c r="Y15">
        <v>2913.1</v>
      </c>
      <c r="Z15">
        <v>3050</v>
      </c>
      <c r="AA15">
        <v>2820</v>
      </c>
      <c r="AB15">
        <v>3735.2</v>
      </c>
      <c r="AC15" s="1">
        <f>(Table2[[#This Row],[Close Price]]/Table2[[#This Row],[Day Low]])-1</f>
        <v>8.4789399608664606E-3</v>
      </c>
      <c r="AD15" s="1">
        <f>(Table2[[#This Row],[Day High]]/Table2[[#This Row],[Close Price]])-1</f>
        <v>3.8191844237184247E-2</v>
      </c>
      <c r="AE15" s="1">
        <f>(Table2[[#This Row],[Close Price]]/Table2[[#This Row],[Current Week Low]])-1</f>
        <v>8.4789399608664606E-3</v>
      </c>
      <c r="AF15" s="1">
        <f>(Table2[[#This Row],[Current Week High]]/Table2[[#This Row],[Close Price]])-1</f>
        <v>3.8191844237184247E-2</v>
      </c>
      <c r="AG15" s="1">
        <f>(Table2[[#This Row],[Close Price]]/Table2[[#This Row],[Current Month Low]])-1</f>
        <v>4.1773049645390081E-2</v>
      </c>
      <c r="AH15" s="1">
        <f>(Table2[[#This Row],[Current Month High]]/Table2[[#This Row],[Close Price]])-1</f>
        <v>0.2714275988835182</v>
      </c>
      <c r="AI15">
        <v>27.142759888351801</v>
      </c>
      <c r="AJ15">
        <v>158.837004405286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0.17</v>
      </c>
      <c r="AM15" t="s">
        <v>3185</v>
      </c>
      <c r="AN15">
        <v>11.1</v>
      </c>
      <c r="AO15" t="s">
        <v>3185</v>
      </c>
      <c r="AP15">
        <v>0.18033296745821001</v>
      </c>
      <c r="AQ15">
        <f>(Table2[[#This Row],[Sharpe Ratio]]-AVERAGE(Table2[Sharpe Ratio]))/_xlfn.STDEV.P(Table2[Sharpe Ratio])</f>
        <v>1.4099122627267702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4.1820607524238218</v>
      </c>
      <c r="AS15">
        <f>_xlfn.RANK.AVG(Table2[[#This Row],[1Y Return vs Nifty Z-Score]],Table2[1Y Return vs Nifty Z-Score])</f>
        <v>42</v>
      </c>
      <c r="AT15">
        <f>_xlfn.RANK.AVG(Table2[[#This Row],[6M Return vs Nifty Z-Score]],Table2[6M Return vs Nifty Z-Score])</f>
        <v>16</v>
      </c>
      <c r="AU15">
        <f>_xlfn.RANK.AVG(Table2[[#This Row],[Sharpe Ratio Z-Score]],Table2[Sharpe Ratio Z-Score])</f>
        <v>56</v>
      </c>
      <c r="AV15">
        <f>(Table2[[#This Row],[Rank 1Y]]+Table2[[#This Row],[Rank 6M]]+Table2[[#This Row],[Rank Sharpe]])/3</f>
        <v>38</v>
      </c>
    </row>
    <row r="16" spans="1:48" x14ac:dyDescent="0.3">
      <c r="A16" t="s">
        <v>376</v>
      </c>
      <c r="B16" t="s">
        <v>377</v>
      </c>
      <c r="C16" t="s">
        <v>3139</v>
      </c>
      <c r="D16" t="s">
        <v>378</v>
      </c>
      <c r="E16">
        <v>62586.521411084999</v>
      </c>
      <c r="F16">
        <v>4623.1499999999996</v>
      </c>
      <c r="G16">
        <v>93.175255407283601</v>
      </c>
      <c r="H16">
        <f>(Table2[[#This Row],[1Y Return vs Nifty]]-AVERAGE(Table2[1Y Return vs Nifty]))/_xlfn.STDEV.P(Table2[1Y Return vs Nifty])</f>
        <v>1.4243998942651444</v>
      </c>
      <c r="I16">
        <v>12.6553509751086</v>
      </c>
      <c r="J16">
        <f>(Table2[[#This Row],[1M Return vs Nifty]]-AVERAGE(Table2[1M Return vs Nifty]))/_xlfn.STDEV.P(Table2[1M Return vs Nifty])</f>
        <v>1.4040279855984843</v>
      </c>
      <c r="K16">
        <v>68.515782556171402</v>
      </c>
      <c r="L16">
        <f>(Table2[[#This Row],[6M Return vs Nifty]]-AVERAGE(Table2[6M Return vs Nifty]))/_xlfn.STDEV.P(Table2[6M Return vs Nifty])</f>
        <v>2.0868569930841874</v>
      </c>
      <c r="M16">
        <v>5.7088579457003501</v>
      </c>
      <c r="N16">
        <f>(Table2[[#This Row],[1W Return vs Nifty]]-AVERAGE(Table2[1W Return vs Nifty]))/_xlfn.STDEV.P(Table2[1W Return vs Nifty])</f>
        <v>1.5558767081819103</v>
      </c>
      <c r="O16">
        <v>4421.0600000000004</v>
      </c>
      <c r="P16">
        <v>3982.2368473288002</v>
      </c>
      <c r="Q16">
        <v>2983.7217004281802</v>
      </c>
      <c r="R16">
        <v>57.188872138924197</v>
      </c>
      <c r="S16" s="1">
        <f>(Table2[[#This Row],[Close Price]]-Table2[[#This Row],[20D EMA]])/Table2[[#This Row],[20D EMA]]</f>
        <v>4.5710757148737909E-2</v>
      </c>
      <c r="T16" s="1">
        <f>(Table2[[#This Row],[Close Price]]-Table2[[#This Row],[50D EMA]])/Table2[[#This Row],[50D EMA]]</f>
        <v>0.16094300194653424</v>
      </c>
      <c r="U16" s="1">
        <f>(Table2[[#This Row],[Close Price]]-Table2[[#This Row],[200D EMA]])/Table2[[#This Row],[200D EMA]]</f>
        <v>0.54945751118026609</v>
      </c>
      <c r="V16">
        <v>0.74409948334037801</v>
      </c>
      <c r="W16">
        <v>4560</v>
      </c>
      <c r="X16">
        <v>4747.75</v>
      </c>
      <c r="Y16">
        <v>4560</v>
      </c>
      <c r="Z16">
        <v>4747.75</v>
      </c>
      <c r="AA16">
        <v>4372</v>
      </c>
      <c r="AB16">
        <v>4969</v>
      </c>
      <c r="AC16" s="1">
        <f>(Table2[[#This Row],[Close Price]]/Table2[[#This Row],[Day Low]])-1</f>
        <v>1.3848684210526319E-2</v>
      </c>
      <c r="AD16" s="1">
        <f>(Table2[[#This Row],[Day High]]/Table2[[#This Row],[Close Price]])-1</f>
        <v>2.6951321068968248E-2</v>
      </c>
      <c r="AE16" s="1">
        <f>(Table2[[#This Row],[Close Price]]/Table2[[#This Row],[Current Week Low]])-1</f>
        <v>1.3848684210526319E-2</v>
      </c>
      <c r="AF16" s="1">
        <f>(Table2[[#This Row],[Current Week High]]/Table2[[#This Row],[Close Price]])-1</f>
        <v>2.6951321068968248E-2</v>
      </c>
      <c r="AG16" s="1">
        <f>(Table2[[#This Row],[Close Price]]/Table2[[#This Row],[Current Month Low]])-1</f>
        <v>5.7445105215004455E-2</v>
      </c>
      <c r="AH16" s="1">
        <f>(Table2[[#This Row],[Current Month High]]/Table2[[#This Row],[Close Price]])-1</f>
        <v>7.4808301699058166E-2</v>
      </c>
      <c r="AI16">
        <v>7.9307398635129802</v>
      </c>
      <c r="AJ16">
        <v>138.17779037119001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0.64</v>
      </c>
      <c r="AM16" t="s">
        <v>3185</v>
      </c>
      <c r="AN16">
        <v>6.89</v>
      </c>
      <c r="AO16" t="s">
        <v>3185</v>
      </c>
      <c r="AP16">
        <v>0.19911203296025001</v>
      </c>
      <c r="AQ16">
        <f>(Table2[[#This Row],[Sharpe Ratio]]-AVERAGE(Table2[Sharpe Ratio]))/_xlfn.STDEV.P(Table2[Sharpe Ratio])</f>
        <v>1.631792425594552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8.1029540067242785</v>
      </c>
      <c r="AS16">
        <f>_xlfn.RANK.AVG(Table2[[#This Row],[1Y Return vs Nifty Z-Score]],Table2[1Y Return vs Nifty Z-Score])</f>
        <v>58</v>
      </c>
      <c r="AT16">
        <f>_xlfn.RANK.AVG(Table2[[#This Row],[6M Return vs Nifty Z-Score]],Table2[6M Return vs Nifty Z-Score])</f>
        <v>26</v>
      </c>
      <c r="AU16">
        <f>_xlfn.RANK.AVG(Table2[[#This Row],[Sharpe Ratio Z-Score]],Table2[Sharpe Ratio Z-Score])</f>
        <v>32</v>
      </c>
      <c r="AV16">
        <f>(Table2[[#This Row],[Rank 1Y]]+Table2[[#This Row],[Rank 6M]]+Table2[[#This Row],[Rank Sharpe]])/3</f>
        <v>38.666666666666664</v>
      </c>
    </row>
    <row r="17" spans="1:48" x14ac:dyDescent="0.3">
      <c r="A17" t="s">
        <v>342</v>
      </c>
      <c r="B17" t="s">
        <v>343</v>
      </c>
      <c r="C17" t="s">
        <v>3150</v>
      </c>
      <c r="D17" t="s">
        <v>91</v>
      </c>
      <c r="E17">
        <v>72206.884875780001</v>
      </c>
      <c r="F17">
        <v>700.2</v>
      </c>
      <c r="G17">
        <v>82.851825461859903</v>
      </c>
      <c r="H17">
        <f>(Table2[[#This Row],[1Y Return vs Nifty]]-AVERAGE(Table2[1Y Return vs Nifty]))/_xlfn.STDEV.P(Table2[1Y Return vs Nifty])</f>
        <v>1.2295118321614582</v>
      </c>
      <c r="I17">
        <v>-5.2368530387709201E-2</v>
      </c>
      <c r="J17">
        <f>(Table2[[#This Row],[1M Return vs Nifty]]-AVERAGE(Table2[1M Return vs Nifty]))/_xlfn.STDEV.P(Table2[1M Return vs Nifty])</f>
        <v>4.8012066149982768E-2</v>
      </c>
      <c r="K17">
        <v>65.547708048322505</v>
      </c>
      <c r="L17">
        <f>(Table2[[#This Row],[6M Return vs Nifty]]-AVERAGE(Table2[6M Return vs Nifty]))/_xlfn.STDEV.P(Table2[6M Return vs Nifty])</f>
        <v>1.9874090647655684</v>
      </c>
      <c r="M17">
        <v>4.3120201716166697</v>
      </c>
      <c r="N17">
        <f>(Table2[[#This Row],[1W Return vs Nifty]]-AVERAGE(Table2[1W Return vs Nifty]))/_xlfn.STDEV.P(Table2[1W Return vs Nifty])</f>
        <v>1.2597652206700771</v>
      </c>
      <c r="O17">
        <v>690.41</v>
      </c>
      <c r="P17">
        <v>675.902436980532</v>
      </c>
      <c r="Q17">
        <v>530.35885668560195</v>
      </c>
      <c r="R17">
        <v>56.912643959067402</v>
      </c>
      <c r="S17" s="1">
        <f>(Table2[[#This Row],[Close Price]]-Table2[[#This Row],[20D EMA]])/Table2[[#This Row],[20D EMA]]</f>
        <v>1.4179980011877114E-2</v>
      </c>
      <c r="T17" s="1">
        <f>(Table2[[#This Row],[Close Price]]-Table2[[#This Row],[50D EMA]])/Table2[[#This Row],[50D EMA]]</f>
        <v>3.5948328767703326E-2</v>
      </c>
      <c r="U17" s="1">
        <f>(Table2[[#This Row],[Close Price]]-Table2[[#This Row],[200D EMA]])/Table2[[#This Row],[200D EMA]]</f>
        <v>0.32023815794421689</v>
      </c>
      <c r="V17">
        <v>0.67878444940360205</v>
      </c>
      <c r="W17">
        <v>685.35</v>
      </c>
      <c r="X17">
        <v>710.95</v>
      </c>
      <c r="Y17">
        <v>685.35</v>
      </c>
      <c r="Z17">
        <v>710.95</v>
      </c>
      <c r="AA17">
        <v>632.4</v>
      </c>
      <c r="AB17">
        <v>718.3</v>
      </c>
      <c r="AC17" s="1">
        <f>(Table2[[#This Row],[Close Price]]/Table2[[#This Row],[Day Low]])-1</f>
        <v>2.166776099803025E-2</v>
      </c>
      <c r="AD17" s="1">
        <f>(Table2[[#This Row],[Day High]]/Table2[[#This Row],[Close Price]])-1</f>
        <v>1.5352756355327069E-2</v>
      </c>
      <c r="AE17" s="1">
        <f>(Table2[[#This Row],[Close Price]]/Table2[[#This Row],[Current Week Low]])-1</f>
        <v>2.166776099803025E-2</v>
      </c>
      <c r="AF17" s="1">
        <f>(Table2[[#This Row],[Current Week High]]/Table2[[#This Row],[Close Price]])-1</f>
        <v>1.5352756355327069E-2</v>
      </c>
      <c r="AG17" s="1">
        <f>(Table2[[#This Row],[Close Price]]/Table2[[#This Row],[Current Month Low]])-1</f>
        <v>0.10721062618595845</v>
      </c>
      <c r="AH17" s="1">
        <f>(Table2[[#This Row],[Current Month High]]/Table2[[#This Row],[Close Price]])-1</f>
        <v>2.5849757212224933E-2</v>
      </c>
      <c r="AI17">
        <v>12.289345901171</v>
      </c>
      <c r="AJ17">
        <v>130.253206182176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0.25</v>
      </c>
      <c r="AM17" t="s">
        <v>3185</v>
      </c>
      <c r="AN17">
        <v>0.59</v>
      </c>
      <c r="AO17" t="s">
        <v>3185</v>
      </c>
      <c r="AP17">
        <v>0.24895478260072901</v>
      </c>
      <c r="AQ17">
        <f>(Table2[[#This Row],[Sharpe Ratio]]-AVERAGE(Table2[Sharpe Ratio]))/_xlfn.STDEV.P(Table2[Sharpe Ratio])</f>
        <v>2.2206991210212328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6.7453973047683196</v>
      </c>
      <c r="AS17">
        <f>_xlfn.RANK.AVG(Table2[[#This Row],[1Y Return vs Nifty Z-Score]],Table2[1Y Return vs Nifty Z-Score])</f>
        <v>80</v>
      </c>
      <c r="AT17">
        <f>_xlfn.RANK.AVG(Table2[[#This Row],[6M Return vs Nifty Z-Score]],Table2[6M Return vs Nifty Z-Score])</f>
        <v>32</v>
      </c>
      <c r="AU17">
        <f>_xlfn.RANK.AVG(Table2[[#This Row],[Sharpe Ratio Z-Score]],Table2[Sharpe Ratio Z-Score])</f>
        <v>7</v>
      </c>
      <c r="AV17">
        <f>(Table2[[#This Row],[Rank 1Y]]+Table2[[#This Row],[Rank 6M]]+Table2[[#This Row],[Rank Sharpe]])/3</f>
        <v>39.666666666666664</v>
      </c>
    </row>
    <row r="18" spans="1:48" x14ac:dyDescent="0.3">
      <c r="A18" t="s">
        <v>1032</v>
      </c>
      <c r="B18" t="s">
        <v>1033</v>
      </c>
      <c r="C18" t="s">
        <v>3143</v>
      </c>
      <c r="D18" t="s">
        <v>51</v>
      </c>
      <c r="E18">
        <v>13078.30570956</v>
      </c>
      <c r="F18">
        <v>288.60000000000002</v>
      </c>
      <c r="G18">
        <v>85.156664815198894</v>
      </c>
      <c r="H18">
        <f>(Table2[[#This Row],[1Y Return vs Nifty]]-AVERAGE(Table2[1Y Return vs Nifty]))/_xlfn.STDEV.P(Table2[1Y Return vs Nifty])</f>
        <v>1.2730231144975843</v>
      </c>
      <c r="I18">
        <v>7.3632501985660097</v>
      </c>
      <c r="J18">
        <f>(Table2[[#This Row],[1M Return vs Nifty]]-AVERAGE(Table2[1M Return vs Nifty]))/_xlfn.STDEV.P(Table2[1M Return vs Nifty])</f>
        <v>0.83931825170691454</v>
      </c>
      <c r="K18">
        <v>75.541459610432</v>
      </c>
      <c r="L18">
        <f>(Table2[[#This Row],[6M Return vs Nifty]]-AVERAGE(Table2[6M Return vs Nifty]))/_xlfn.STDEV.P(Table2[6M Return vs Nifty])</f>
        <v>2.3222584381066196</v>
      </c>
      <c r="M18">
        <v>1.99628079928147</v>
      </c>
      <c r="N18">
        <f>(Table2[[#This Row],[1W Return vs Nifty]]-AVERAGE(Table2[1W Return vs Nifty]))/_xlfn.STDEV.P(Table2[1W Return vs Nifty])</f>
        <v>0.76885851485613788</v>
      </c>
      <c r="O18">
        <v>287.05</v>
      </c>
      <c r="P18">
        <v>274.46766799965297</v>
      </c>
      <c r="Q18">
        <v>212.20401602170901</v>
      </c>
      <c r="R18">
        <v>49.965277065003299</v>
      </c>
      <c r="S18" s="1">
        <f>(Table2[[#This Row],[Close Price]]-Table2[[#This Row],[20D EMA]])/Table2[[#This Row],[20D EMA]]</f>
        <v>5.3997561400453272E-3</v>
      </c>
      <c r="T18" s="1">
        <f>(Table2[[#This Row],[Close Price]]-Table2[[#This Row],[50D EMA]])/Table2[[#This Row],[50D EMA]]</f>
        <v>5.1489970033063846E-2</v>
      </c>
      <c r="U18" s="1">
        <f>(Table2[[#This Row],[Close Price]]-Table2[[#This Row],[200D EMA]])/Table2[[#This Row],[200D EMA]]</f>
        <v>0.36001196118020456</v>
      </c>
      <c r="V18">
        <v>0.37208463281443999</v>
      </c>
      <c r="W18">
        <v>284.39999999999998</v>
      </c>
      <c r="X18">
        <v>298.25</v>
      </c>
      <c r="Y18">
        <v>284.39999999999998</v>
      </c>
      <c r="Z18">
        <v>298.25</v>
      </c>
      <c r="AA18">
        <v>282</v>
      </c>
      <c r="AB18">
        <v>309.7</v>
      </c>
      <c r="AC18" s="1">
        <f>(Table2[[#This Row],[Close Price]]/Table2[[#This Row],[Day Low]])-1</f>
        <v>1.476793248945163E-2</v>
      </c>
      <c r="AD18" s="1">
        <f>(Table2[[#This Row],[Day High]]/Table2[[#This Row],[Close Price]])-1</f>
        <v>3.343728343728336E-2</v>
      </c>
      <c r="AE18" s="1">
        <f>(Table2[[#This Row],[Close Price]]/Table2[[#This Row],[Current Week Low]])-1</f>
        <v>1.476793248945163E-2</v>
      </c>
      <c r="AF18" s="1">
        <f>(Table2[[#This Row],[Current Week High]]/Table2[[#This Row],[Close Price]])-1</f>
        <v>3.343728343728336E-2</v>
      </c>
      <c r="AG18" s="1">
        <f>(Table2[[#This Row],[Close Price]]/Table2[[#This Row],[Current Month Low]])-1</f>
        <v>2.3404255319148914E-2</v>
      </c>
      <c r="AH18" s="1">
        <f>(Table2[[#This Row],[Current Month High]]/Table2[[#This Row],[Close Price]])-1</f>
        <v>7.3111573111573014E-2</v>
      </c>
      <c r="AI18">
        <v>13.929313929313899</v>
      </c>
      <c r="AJ18">
        <v>122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0.28000000000000003</v>
      </c>
      <c r="AM18" t="s">
        <v>3185</v>
      </c>
      <c r="AN18">
        <v>6.42</v>
      </c>
      <c r="AO18" t="s">
        <v>3185</v>
      </c>
      <c r="AP18">
        <v>0.20387931345092999</v>
      </c>
      <c r="AQ18">
        <f>(Table2[[#This Row],[Sharpe Ratio]]-AVERAGE(Table2[Sharpe Ratio]))/_xlfn.STDEV.P(Table2[Sharpe Ratio])</f>
        <v>1.6881192418354116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6.8915775610026682</v>
      </c>
      <c r="AS18">
        <f>_xlfn.RANK.AVG(Table2[[#This Row],[1Y Return vs Nifty Z-Score]],Table2[1Y Return vs Nifty Z-Score])</f>
        <v>78</v>
      </c>
      <c r="AT18">
        <f>_xlfn.RANK.AVG(Table2[[#This Row],[6M Return vs Nifty Z-Score]],Table2[6M Return vs Nifty Z-Score])</f>
        <v>23</v>
      </c>
      <c r="AU18">
        <f>_xlfn.RANK.AVG(Table2[[#This Row],[Sharpe Ratio Z-Score]],Table2[Sharpe Ratio Z-Score])</f>
        <v>24</v>
      </c>
      <c r="AV18">
        <f>(Table2[[#This Row],[Rank 1Y]]+Table2[[#This Row],[Rank 6M]]+Table2[[#This Row],[Rank Sharpe]])/3</f>
        <v>41.666666666666664</v>
      </c>
    </row>
    <row r="19" spans="1:48" x14ac:dyDescent="0.3">
      <c r="A19" t="s">
        <v>669</v>
      </c>
      <c r="B19" t="s">
        <v>670</v>
      </c>
      <c r="C19" t="s">
        <v>3153</v>
      </c>
      <c r="D19" t="s">
        <v>282</v>
      </c>
      <c r="E19">
        <v>26852.43030448</v>
      </c>
      <c r="F19">
        <v>543.95000000000005</v>
      </c>
      <c r="G19">
        <v>92.868411133882304</v>
      </c>
      <c r="H19">
        <f>(Table2[[#This Row],[1Y Return vs Nifty]]-AVERAGE(Table2[1Y Return vs Nifty]))/_xlfn.STDEV.P(Table2[1Y Return vs Nifty])</f>
        <v>1.4186072181752272</v>
      </c>
      <c r="I19">
        <v>-8.7999403357160002</v>
      </c>
      <c r="J19">
        <f>(Table2[[#This Row],[1M Return vs Nifty]]-AVERAGE(Table2[1M Return vs Nifty]))/_xlfn.STDEV.P(Table2[1M Return vs Nifty])</f>
        <v>-0.88542422974981061</v>
      </c>
      <c r="K19">
        <v>50.738779592761503</v>
      </c>
      <c r="L19">
        <f>(Table2[[#This Row],[6M Return vs Nifty]]-AVERAGE(Table2[6M Return vs Nifty]))/_xlfn.STDEV.P(Table2[6M Return vs Nifty])</f>
        <v>1.4912229846554919</v>
      </c>
      <c r="M19">
        <v>-4.2262633723603598</v>
      </c>
      <c r="N19">
        <f>(Table2[[#This Row],[1W Return vs Nifty]]-AVERAGE(Table2[1W Return vs Nifty]))/_xlfn.STDEV.P(Table2[1W Return vs Nifty])</f>
        <v>-0.55024012706143643</v>
      </c>
      <c r="O19">
        <v>580.99</v>
      </c>
      <c r="P19">
        <v>575.00096388283896</v>
      </c>
      <c r="Q19">
        <v>454.06101733364198</v>
      </c>
      <c r="R19">
        <v>31.095723429835498</v>
      </c>
      <c r="S19" s="1">
        <f>(Table2[[#This Row],[Close Price]]-Table2[[#This Row],[20D EMA]])/Table2[[#This Row],[20D EMA]]</f>
        <v>-6.375324876503892E-2</v>
      </c>
      <c r="T19" s="1">
        <f>(Table2[[#This Row],[Close Price]]-Table2[[#This Row],[50D EMA]])/Table2[[#This Row],[50D EMA]]</f>
        <v>-5.4001585794151465E-2</v>
      </c>
      <c r="U19" s="1">
        <f>(Table2[[#This Row],[Close Price]]-Table2[[#This Row],[200D EMA]])/Table2[[#This Row],[200D EMA]]</f>
        <v>0.19796674727596808</v>
      </c>
      <c r="V19">
        <v>0.363349506794994</v>
      </c>
      <c r="W19">
        <v>537.04999999999995</v>
      </c>
      <c r="X19">
        <v>553</v>
      </c>
      <c r="Y19">
        <v>537.04999999999995</v>
      </c>
      <c r="Z19">
        <v>553</v>
      </c>
      <c r="AA19">
        <v>537.04999999999995</v>
      </c>
      <c r="AB19">
        <v>597.70000000000005</v>
      </c>
      <c r="AC19" s="1">
        <f>(Table2[[#This Row],[Close Price]]/Table2[[#This Row],[Day Low]])-1</f>
        <v>1.2847965738758127E-2</v>
      </c>
      <c r="AD19" s="1">
        <f>(Table2[[#This Row],[Day High]]/Table2[[#This Row],[Close Price]])-1</f>
        <v>1.6637558599135849E-2</v>
      </c>
      <c r="AE19" s="1">
        <f>(Table2[[#This Row],[Close Price]]/Table2[[#This Row],[Current Week Low]])-1</f>
        <v>1.2847965738758127E-2</v>
      </c>
      <c r="AF19" s="1">
        <f>(Table2[[#This Row],[Current Week High]]/Table2[[#This Row],[Close Price]])-1</f>
        <v>1.6637558599135849E-2</v>
      </c>
      <c r="AG19" s="1">
        <f>(Table2[[#This Row],[Close Price]]/Table2[[#This Row],[Current Month Low]])-1</f>
        <v>1.2847965738758127E-2</v>
      </c>
      <c r="AH19" s="1">
        <f>(Table2[[#This Row],[Current Month High]]/Table2[[#This Row],[Close Price]])-1</f>
        <v>9.8814229249011953E-2</v>
      </c>
      <c r="AI19">
        <v>26.610901737292</v>
      </c>
      <c r="AJ19">
        <v>119.246271664651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0.12</v>
      </c>
      <c r="AM19" t="s">
        <v>3185</v>
      </c>
      <c r="AN19">
        <v>-5.97</v>
      </c>
      <c r="AO19" t="s">
        <v>3184</v>
      </c>
      <c r="AP19">
        <v>0.24512617642502599</v>
      </c>
      <c r="AQ19">
        <f>(Table2[[#This Row],[Sharpe Ratio]]-AVERAGE(Table2[Sharpe Ratio]))/_xlfn.STDEV.P(Table2[Sharpe Ratio])</f>
        <v>2.1754630169281244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3.6496288629475959</v>
      </c>
      <c r="AS19">
        <f>_xlfn.RANK.AVG(Table2[[#This Row],[1Y Return vs Nifty Z-Score]],Table2[1Y Return vs Nifty Z-Score])</f>
        <v>59</v>
      </c>
      <c r="AT19">
        <f>_xlfn.RANK.AVG(Table2[[#This Row],[6M Return vs Nifty Z-Score]],Table2[6M Return vs Nifty Z-Score])</f>
        <v>54</v>
      </c>
      <c r="AU19">
        <f>_xlfn.RANK.AVG(Table2[[#This Row],[Sharpe Ratio Z-Score]],Table2[Sharpe Ratio Z-Score])</f>
        <v>12</v>
      </c>
      <c r="AV19">
        <f>(Table2[[#This Row],[Rank 1Y]]+Table2[[#This Row],[Rank 6M]]+Table2[[#This Row],[Rank Sharpe]])/3</f>
        <v>41.666666666666664</v>
      </c>
    </row>
    <row r="20" spans="1:48" x14ac:dyDescent="0.3">
      <c r="A20" t="s">
        <v>115</v>
      </c>
      <c r="B20" t="s">
        <v>116</v>
      </c>
      <c r="C20" t="s">
        <v>3151</v>
      </c>
      <c r="D20" t="s">
        <v>117</v>
      </c>
      <c r="E20">
        <v>230380.75885027001</v>
      </c>
      <c r="F20">
        <v>6480.7</v>
      </c>
      <c r="G20">
        <v>135.548301428466</v>
      </c>
      <c r="H20">
        <f>(Table2[[#This Row],[1Y Return vs Nifty]]-AVERAGE(Table2[1Y Return vs Nifty]))/_xlfn.STDEV.P(Table2[1Y Return vs Nifty])</f>
        <v>2.2243279092907384</v>
      </c>
      <c r="I20">
        <v>-18.6979132295405</v>
      </c>
      <c r="J20">
        <f>(Table2[[#This Row],[1M Return vs Nifty]]-AVERAGE(Table2[1M Return vs Nifty]))/_xlfn.STDEV.P(Table2[1M Return vs Nifty])</f>
        <v>-1.941617578091392</v>
      </c>
      <c r="K20">
        <v>35.663165054147399</v>
      </c>
      <c r="L20">
        <f>(Table2[[#This Row],[6M Return vs Nifty]]-AVERAGE(Table2[6M Return vs Nifty]))/_xlfn.STDEV.P(Table2[6M Return vs Nifty])</f>
        <v>0.98610135444352132</v>
      </c>
      <c r="M20">
        <v>-11.709082590189</v>
      </c>
      <c r="N20">
        <f>(Table2[[#This Row],[1W Return vs Nifty]]-AVERAGE(Table2[1W Return vs Nifty]))/_xlfn.STDEV.P(Table2[1W Return vs Nifty])</f>
        <v>-2.136500729748025</v>
      </c>
      <c r="O20">
        <v>7114.85</v>
      </c>
      <c r="P20">
        <v>7143.9856503651599</v>
      </c>
      <c r="Q20">
        <v>5620.1694290170799</v>
      </c>
      <c r="R20">
        <v>24.194647469743</v>
      </c>
      <c r="S20" s="1">
        <f>(Table2[[#This Row],[Close Price]]-Table2[[#This Row],[20D EMA]])/Table2[[#This Row],[20D EMA]]</f>
        <v>-8.9130480614489485E-2</v>
      </c>
      <c r="T20" s="1">
        <f>(Table2[[#This Row],[Close Price]]-Table2[[#This Row],[50D EMA]])/Table2[[#This Row],[50D EMA]]</f>
        <v>-9.2845322321057119E-2</v>
      </c>
      <c r="U20" s="1">
        <f>(Table2[[#This Row],[Close Price]]-Table2[[#This Row],[200D EMA]])/Table2[[#This Row],[200D EMA]]</f>
        <v>0.15311470265290908</v>
      </c>
      <c r="V20">
        <v>1.1285351724188399</v>
      </c>
      <c r="W20">
        <v>6212.05</v>
      </c>
      <c r="X20">
        <v>6620</v>
      </c>
      <c r="Y20">
        <v>6212.05</v>
      </c>
      <c r="Z20">
        <v>6620</v>
      </c>
      <c r="AA20">
        <v>6212.05</v>
      </c>
      <c r="AB20">
        <v>7236</v>
      </c>
      <c r="AC20" s="1">
        <f>(Table2[[#This Row],[Close Price]]/Table2[[#This Row],[Day Low]])-1</f>
        <v>4.324659331460623E-2</v>
      </c>
      <c r="AD20" s="1">
        <f>(Table2[[#This Row],[Day High]]/Table2[[#This Row],[Close Price]])-1</f>
        <v>2.1494591633619775E-2</v>
      </c>
      <c r="AE20" s="1">
        <f>(Table2[[#This Row],[Close Price]]/Table2[[#This Row],[Current Week Low]])-1</f>
        <v>4.324659331460623E-2</v>
      </c>
      <c r="AF20" s="1">
        <f>(Table2[[#This Row],[Current Week High]]/Table2[[#This Row],[Close Price]])-1</f>
        <v>2.1494591633619775E-2</v>
      </c>
      <c r="AG20" s="1">
        <f>(Table2[[#This Row],[Close Price]]/Table2[[#This Row],[Current Month Low]])-1</f>
        <v>4.324659331460623E-2</v>
      </c>
      <c r="AH20" s="1">
        <f>(Table2[[#This Row],[Current Month High]]/Table2[[#This Row],[Close Price]])-1</f>
        <v>0.11654605212399893</v>
      </c>
      <c r="AI20">
        <v>28.766954187047599</v>
      </c>
      <c r="AJ20">
        <v>160.75603033777901</v>
      </c>
      <c r="AK20" t="str">
        <f>IF(AND(Table2[[#This Row],[20D EMA]]&gt;Table2[[#This Row],[50D EMA]],Table2[[#This Row],[50D EMA]]&gt;Table2[[#This Row],[200D EMA]]),"Uptrend","Downtrend/NoTrend")</f>
        <v>Downtrend/NoTrend</v>
      </c>
      <c r="AL20">
        <v>-0.02</v>
      </c>
      <c r="AM20" t="s">
        <v>3184</v>
      </c>
      <c r="AN20">
        <v>-13.45</v>
      </c>
      <c r="AO20" t="s">
        <v>3184</v>
      </c>
      <c r="AP20">
        <v>0.24080045551761201</v>
      </c>
      <c r="AQ20">
        <f>(Table2[[#This Row],[Sharpe Ratio]]-AVERAGE(Table2[Sharpe Ratio]))/_xlfn.STDEV.P(Table2[Sharpe Ratio])</f>
        <v>2.1243533565803649</v>
      </c>
      <c r="AR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">
        <f>_xlfn.RANK.AVG(Table2[[#This Row],[1Y Return vs Nifty Z-Score]],Table2[1Y Return vs Nifty Z-Score])</f>
        <v>27</v>
      </c>
      <c r="AT20">
        <f>_xlfn.RANK.AVG(Table2[[#This Row],[6M Return vs Nifty Z-Score]],Table2[6M Return vs Nifty Z-Score])</f>
        <v>90</v>
      </c>
      <c r="AU20">
        <f>_xlfn.RANK.AVG(Table2[[#This Row],[Sharpe Ratio Z-Score]],Table2[Sharpe Ratio Z-Score])</f>
        <v>15</v>
      </c>
      <c r="AV20">
        <f>(Table2[[#This Row],[Rank 1Y]]+Table2[[#This Row],[Rank 6M]]+Table2[[#This Row],[Rank Sharpe]])/3</f>
        <v>44</v>
      </c>
    </row>
    <row r="21" spans="1:48" x14ac:dyDescent="0.3">
      <c r="A21" t="s">
        <v>1244</v>
      </c>
      <c r="B21" t="s">
        <v>1245</v>
      </c>
      <c r="C21" t="s">
        <v>3148</v>
      </c>
      <c r="D21" t="s">
        <v>282</v>
      </c>
      <c r="E21">
        <v>9335.8213669300003</v>
      </c>
      <c r="F21">
        <v>4018.45</v>
      </c>
      <c r="G21">
        <v>158.324059842091</v>
      </c>
      <c r="H21">
        <f>(Table2[[#This Row],[1Y Return vs Nifty]]-AVERAGE(Table2[1Y Return vs Nifty]))/_xlfn.STDEV.P(Table2[1Y Return vs Nifty])</f>
        <v>2.6542938647569985</v>
      </c>
      <c r="I21">
        <v>7.0348196283471198</v>
      </c>
      <c r="J21">
        <f>(Table2[[#This Row],[1M Return vs Nifty]]-AVERAGE(Table2[1M Return vs Nifty]))/_xlfn.STDEV.P(Table2[1M Return vs Nifty])</f>
        <v>0.80427206726306222</v>
      </c>
      <c r="K21">
        <v>134.72764743894899</v>
      </c>
      <c r="L21">
        <f>(Table2[[#This Row],[6M Return vs Nifty]]-AVERAGE(Table2[6M Return vs Nifty]))/_xlfn.STDEV.P(Table2[6M Return vs Nifty])</f>
        <v>4.3053433468774926</v>
      </c>
      <c r="M21">
        <v>-1.3813073892408001</v>
      </c>
      <c r="N21">
        <f>(Table2[[#This Row],[1W Return vs Nifty]]-AVERAGE(Table2[1W Return vs Nifty]))/_xlfn.STDEV.P(Table2[1W Return vs Nifty])</f>
        <v>5.2853634932399515E-2</v>
      </c>
      <c r="O21">
        <v>3907.78</v>
      </c>
      <c r="P21">
        <v>3641.19193480575</v>
      </c>
      <c r="Q21">
        <v>2668.8819428253801</v>
      </c>
      <c r="R21">
        <v>54.983162372311597</v>
      </c>
      <c r="S21" s="1">
        <f>(Table2[[#This Row],[Close Price]]-Table2[[#This Row],[20D EMA]])/Table2[[#This Row],[20D EMA]]</f>
        <v>2.8320427454974335E-2</v>
      </c>
      <c r="T21" s="1">
        <f>(Table2[[#This Row],[Close Price]]-Table2[[#This Row],[50D EMA]])/Table2[[#This Row],[50D EMA]]</f>
        <v>0.103608398554353</v>
      </c>
      <c r="U21" s="1">
        <f>(Table2[[#This Row],[Close Price]]-Table2[[#This Row],[200D EMA]])/Table2[[#This Row],[200D EMA]]</f>
        <v>0.50566794863391962</v>
      </c>
      <c r="V21">
        <v>0.525194608865725</v>
      </c>
      <c r="W21">
        <v>3901.6</v>
      </c>
      <c r="X21">
        <v>4054</v>
      </c>
      <c r="Y21">
        <v>3901.6</v>
      </c>
      <c r="Z21">
        <v>4054</v>
      </c>
      <c r="AA21">
        <v>3901.6</v>
      </c>
      <c r="AB21">
        <v>4314.75</v>
      </c>
      <c r="AC21" s="1">
        <f>(Table2[[#This Row],[Close Price]]/Table2[[#This Row],[Day Low]])-1</f>
        <v>2.9949251589091563E-2</v>
      </c>
      <c r="AD21" s="1">
        <f>(Table2[[#This Row],[Day High]]/Table2[[#This Row],[Close Price]])-1</f>
        <v>8.8466946210603581E-3</v>
      </c>
      <c r="AE21" s="1">
        <f>(Table2[[#This Row],[Close Price]]/Table2[[#This Row],[Current Week Low]])-1</f>
        <v>2.9949251589091563E-2</v>
      </c>
      <c r="AF21" s="1">
        <f>(Table2[[#This Row],[Current Week High]]/Table2[[#This Row],[Close Price]])-1</f>
        <v>8.8466946210603581E-3</v>
      </c>
      <c r="AG21" s="1">
        <f>(Table2[[#This Row],[Close Price]]/Table2[[#This Row],[Current Month Low]])-1</f>
        <v>2.9949251589091563E-2</v>
      </c>
      <c r="AH21" s="1">
        <f>(Table2[[#This Row],[Current Month High]]/Table2[[#This Row],[Close Price]])-1</f>
        <v>7.3734897783971576E-2</v>
      </c>
      <c r="AI21">
        <v>7.3734897783971496</v>
      </c>
      <c r="AJ21">
        <v>209.70712909441201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0.26</v>
      </c>
      <c r="AM21" t="s">
        <v>3185</v>
      </c>
      <c r="AN21">
        <v>9.82</v>
      </c>
      <c r="AO21" t="s">
        <v>3185</v>
      </c>
      <c r="AP21">
        <v>0.15092353543225701</v>
      </c>
      <c r="AQ21">
        <f>(Table2[[#This Row],[Sharpe Ratio]]-AVERAGE(Table2[Sharpe Ratio]))/_xlfn.STDEV.P(Table2[Sharpe Ratio])</f>
        <v>1.0624312037220742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8.8791941175520268</v>
      </c>
      <c r="AS21">
        <f>_xlfn.RANK.AVG(Table2[[#This Row],[1Y Return vs Nifty Z-Score]],Table2[1Y Return vs Nifty Z-Score])</f>
        <v>20</v>
      </c>
      <c r="AT21">
        <f>_xlfn.RANK.AVG(Table2[[#This Row],[6M Return vs Nifty Z-Score]],Table2[6M Return vs Nifty Z-Score])</f>
        <v>6</v>
      </c>
      <c r="AU21">
        <f>_xlfn.RANK.AVG(Table2[[#This Row],[Sharpe Ratio Z-Score]],Table2[Sharpe Ratio Z-Score])</f>
        <v>107</v>
      </c>
      <c r="AV21">
        <f>(Table2[[#This Row],[Rank 1Y]]+Table2[[#This Row],[Rank 6M]]+Table2[[#This Row],[Rank Sharpe]])/3</f>
        <v>44.333333333333336</v>
      </c>
    </row>
    <row r="22" spans="1:48" x14ac:dyDescent="0.3">
      <c r="A22" t="s">
        <v>840</v>
      </c>
      <c r="B22" t="s">
        <v>841</v>
      </c>
      <c r="C22" t="s">
        <v>3142</v>
      </c>
      <c r="D22" t="s">
        <v>48</v>
      </c>
      <c r="E22">
        <v>18356.143262289999</v>
      </c>
      <c r="F22">
        <v>1578.35</v>
      </c>
      <c r="G22">
        <v>132.53200941730199</v>
      </c>
      <c r="H22">
        <f>(Table2[[#This Row],[1Y Return vs Nifty]]-AVERAGE(Table2[1Y Return vs Nifty]))/_xlfn.STDEV.P(Table2[1Y Return vs Nifty])</f>
        <v>2.1673856616170211</v>
      </c>
      <c r="I22">
        <v>-4.0066474398583098</v>
      </c>
      <c r="J22">
        <f>(Table2[[#This Row],[1M Return vs Nifty]]-AVERAGE(Table2[1M Return vs Nifty]))/_xlfn.STDEV.P(Table2[1M Return vs Nifty])</f>
        <v>-0.37394131021014282</v>
      </c>
      <c r="K22">
        <v>42.5177727393136</v>
      </c>
      <c r="L22">
        <f>(Table2[[#This Row],[6M Return vs Nifty]]-AVERAGE(Table2[6M Return vs Nifty]))/_xlfn.STDEV.P(Table2[6M Return vs Nifty])</f>
        <v>1.2157709708645414</v>
      </c>
      <c r="M22">
        <v>0.83780483174386</v>
      </c>
      <c r="N22">
        <f>(Table2[[#This Row],[1W Return vs Nifty]]-AVERAGE(Table2[1W Return vs Nifty]))/_xlfn.STDEV.P(Table2[1W Return vs Nifty])</f>
        <v>0.52327663816376146</v>
      </c>
      <c r="O22">
        <v>1597.08</v>
      </c>
      <c r="P22">
        <v>1597.23741663284</v>
      </c>
      <c r="Q22">
        <v>1318.67506229418</v>
      </c>
      <c r="R22">
        <v>46.362393951677497</v>
      </c>
      <c r="S22" s="1">
        <f>(Table2[[#This Row],[Close Price]]-Table2[[#This Row],[20D EMA]])/Table2[[#This Row],[20D EMA]]</f>
        <v>-1.1727652966664174E-2</v>
      </c>
      <c r="T22" s="1">
        <f>(Table2[[#This Row],[Close Price]]-Table2[[#This Row],[50D EMA]])/Table2[[#This Row],[50D EMA]]</f>
        <v>-1.1825052704222851E-2</v>
      </c>
      <c r="U22" s="1">
        <f>(Table2[[#This Row],[Close Price]]-Table2[[#This Row],[200D EMA]])/Table2[[#This Row],[200D EMA]]</f>
        <v>0.19692109537132485</v>
      </c>
      <c r="V22">
        <v>0.59431131274952698</v>
      </c>
      <c r="W22">
        <v>1561.05</v>
      </c>
      <c r="X22">
        <v>1632.45</v>
      </c>
      <c r="Y22">
        <v>1561.05</v>
      </c>
      <c r="Z22">
        <v>1632.45</v>
      </c>
      <c r="AA22">
        <v>1525.05</v>
      </c>
      <c r="AB22">
        <v>1693.95</v>
      </c>
      <c r="AC22" s="1">
        <f>(Table2[[#This Row],[Close Price]]/Table2[[#This Row],[Day Low]])-1</f>
        <v>1.1082284359885897E-2</v>
      </c>
      <c r="AD22" s="1">
        <f>(Table2[[#This Row],[Day High]]/Table2[[#This Row],[Close Price]])-1</f>
        <v>3.4276301200621084E-2</v>
      </c>
      <c r="AE22" s="1">
        <f>(Table2[[#This Row],[Close Price]]/Table2[[#This Row],[Current Week Low]])-1</f>
        <v>1.1082284359885897E-2</v>
      </c>
      <c r="AF22" s="1">
        <f>(Table2[[#This Row],[Current Week High]]/Table2[[#This Row],[Close Price]])-1</f>
        <v>3.4276301200621084E-2</v>
      </c>
      <c r="AG22" s="1">
        <f>(Table2[[#This Row],[Close Price]]/Table2[[#This Row],[Current Month Low]])-1</f>
        <v>3.4949673781187407E-2</v>
      </c>
      <c r="AH22" s="1">
        <f>(Table2[[#This Row],[Current Month High]]/Table2[[#This Row],[Close Price]])-1</f>
        <v>7.3241042861216021E-2</v>
      </c>
      <c r="AI22">
        <v>15.437007000982</v>
      </c>
      <c r="AJ22">
        <v>165.135225936502</v>
      </c>
      <c r="AK22" t="str">
        <f>IF(AND(Table2[[#This Row],[20D EMA]]&gt;Table2[[#This Row],[50D EMA]],Table2[[#This Row],[50D EMA]]&gt;Table2[[#This Row],[200D EMA]]),"Uptrend","Downtrend/NoTrend")</f>
        <v>Downtrend/NoTrend</v>
      </c>
      <c r="AL22">
        <v>0</v>
      </c>
      <c r="AM22" t="s">
        <v>3186</v>
      </c>
      <c r="AN22">
        <v>2.52</v>
      </c>
      <c r="AO22" t="s">
        <v>3185</v>
      </c>
      <c r="AP22">
        <v>0.20135445473817901</v>
      </c>
      <c r="AQ22">
        <f>(Table2[[#This Row],[Sharpe Ratio]]-AVERAGE(Table2[Sharpe Ratio]))/_xlfn.STDEV.P(Table2[Sharpe Ratio])</f>
        <v>1.6582872961327635</v>
      </c>
      <c r="AR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">
        <f>_xlfn.RANK.AVG(Table2[[#This Row],[1Y Return vs Nifty Z-Score]],Table2[1Y Return vs Nifty Z-Score])</f>
        <v>30</v>
      </c>
      <c r="AT22">
        <f>_xlfn.RANK.AVG(Table2[[#This Row],[6M Return vs Nifty Z-Score]],Table2[6M Return vs Nifty Z-Score])</f>
        <v>73</v>
      </c>
      <c r="AU22">
        <f>_xlfn.RANK.AVG(Table2[[#This Row],[Sharpe Ratio Z-Score]],Table2[Sharpe Ratio Z-Score])</f>
        <v>30</v>
      </c>
      <c r="AV22">
        <f>(Table2[[#This Row],[Rank 1Y]]+Table2[[#This Row],[Rank 6M]]+Table2[[#This Row],[Rank Sharpe]])/3</f>
        <v>44.333333333333336</v>
      </c>
    </row>
    <row r="23" spans="1:48" x14ac:dyDescent="0.3">
      <c r="A23" t="s">
        <v>675</v>
      </c>
      <c r="B23" t="s">
        <v>676</v>
      </c>
      <c r="C23" t="s">
        <v>3148</v>
      </c>
      <c r="D23" t="s">
        <v>171</v>
      </c>
      <c r="E23">
        <v>26699.093204352001</v>
      </c>
      <c r="F23">
        <v>204.78</v>
      </c>
      <c r="G23">
        <v>205.61396312293601</v>
      </c>
      <c r="H23">
        <f>(Table2[[#This Row],[1Y Return vs Nifty]]-AVERAGE(Table2[1Y Return vs Nifty]))/_xlfn.STDEV.P(Table2[1Y Return vs Nifty])</f>
        <v>3.5470434311508821</v>
      </c>
      <c r="I23">
        <v>-0.791291310103996</v>
      </c>
      <c r="J23">
        <f>(Table2[[#This Row],[1M Return vs Nifty]]-AVERAGE(Table2[1M Return vs Nifty]))/_xlfn.STDEV.P(Table2[1M Return vs Nifty])</f>
        <v>-3.0836939928963535E-2</v>
      </c>
      <c r="K23">
        <v>38.4611360045377</v>
      </c>
      <c r="L23">
        <f>(Table2[[#This Row],[6M Return vs Nifty]]-AVERAGE(Table2[6M Return vs Nifty]))/_xlfn.STDEV.P(Table2[6M Return vs Nifty])</f>
        <v>1.0798498145230009</v>
      </c>
      <c r="M23">
        <v>-5.6576938950508904</v>
      </c>
      <c r="N23">
        <f>(Table2[[#This Row],[1W Return vs Nifty]]-AVERAGE(Table2[1W Return vs Nifty]))/_xlfn.STDEV.P(Table2[1W Return vs Nifty])</f>
        <v>-0.85368482852062078</v>
      </c>
      <c r="O23">
        <v>216.78</v>
      </c>
      <c r="P23">
        <v>216.496674300894</v>
      </c>
      <c r="Q23">
        <v>173.084918614776</v>
      </c>
      <c r="R23">
        <v>35.106830894319998</v>
      </c>
      <c r="S23" s="1">
        <f>(Table2[[#This Row],[Close Price]]-Table2[[#This Row],[20D EMA]])/Table2[[#This Row],[20D EMA]]</f>
        <v>-5.5355660116246888E-2</v>
      </c>
      <c r="T23" s="1">
        <f>(Table2[[#This Row],[Close Price]]-Table2[[#This Row],[50D EMA]])/Table2[[#This Row],[50D EMA]]</f>
        <v>-5.4119419333942237E-2</v>
      </c>
      <c r="U23" s="1">
        <f>(Table2[[#This Row],[Close Price]]-Table2[[#This Row],[200D EMA]])/Table2[[#This Row],[200D EMA]]</f>
        <v>0.18311867746123919</v>
      </c>
      <c r="V23">
        <v>0.48177233513907702</v>
      </c>
      <c r="W23">
        <v>201.5</v>
      </c>
      <c r="X23">
        <v>209</v>
      </c>
      <c r="Y23">
        <v>201.5</v>
      </c>
      <c r="Z23">
        <v>209</v>
      </c>
      <c r="AA23">
        <v>201.5</v>
      </c>
      <c r="AB23">
        <v>227.25</v>
      </c>
      <c r="AC23" s="1">
        <f>(Table2[[#This Row],[Close Price]]/Table2[[#This Row],[Day Low]])-1</f>
        <v>1.6277915632754381E-2</v>
      </c>
      <c r="AD23" s="1">
        <f>(Table2[[#This Row],[Day High]]/Table2[[#This Row],[Close Price]])-1</f>
        <v>2.0607481199335975E-2</v>
      </c>
      <c r="AE23" s="1">
        <f>(Table2[[#This Row],[Close Price]]/Table2[[#This Row],[Current Week Low]])-1</f>
        <v>1.6277915632754381E-2</v>
      </c>
      <c r="AF23" s="1">
        <f>(Table2[[#This Row],[Current Week High]]/Table2[[#This Row],[Close Price]])-1</f>
        <v>2.0607481199335975E-2</v>
      </c>
      <c r="AG23" s="1">
        <f>(Table2[[#This Row],[Close Price]]/Table2[[#This Row],[Current Month Low]])-1</f>
        <v>1.6277915632754381E-2</v>
      </c>
      <c r="AH23" s="1">
        <f>(Table2[[#This Row],[Current Month High]]/Table2[[#This Row],[Close Price]])-1</f>
        <v>0.10972751245238799</v>
      </c>
      <c r="AI23">
        <v>27.893348959859299</v>
      </c>
      <c r="AJ23">
        <v>244.02351952960899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</v>
      </c>
      <c r="AM23" t="s">
        <v>3186</v>
      </c>
      <c r="AN23">
        <v>-2.12</v>
      </c>
      <c r="AO23" t="s">
        <v>3184</v>
      </c>
      <c r="AP23">
        <v>0.186102770503417</v>
      </c>
      <c r="AQ23">
        <f>(Table2[[#This Row],[Sharpe Ratio]]-AVERAGE(Table2[Sharpe Ratio]))/_xlfn.STDEV.P(Table2[Sharpe Ratio])</f>
        <v>1.4780841767789621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5.2204556540032616</v>
      </c>
      <c r="AS23">
        <f>_xlfn.RANK.AVG(Table2[[#This Row],[1Y Return vs Nifty Z-Score]],Table2[1Y Return vs Nifty Z-Score])</f>
        <v>5</v>
      </c>
      <c r="AT23">
        <f>_xlfn.RANK.AVG(Table2[[#This Row],[6M Return vs Nifty Z-Score]],Table2[6M Return vs Nifty Z-Score])</f>
        <v>84</v>
      </c>
      <c r="AU23">
        <f>_xlfn.RANK.AVG(Table2[[#This Row],[Sharpe Ratio Z-Score]],Table2[Sharpe Ratio Z-Score])</f>
        <v>47</v>
      </c>
      <c r="AV23">
        <f>(Table2[[#This Row],[Rank 1Y]]+Table2[[#This Row],[Rank 6M]]+Table2[[#This Row],[Rank Sharpe]])/3</f>
        <v>45.333333333333336</v>
      </c>
    </row>
    <row r="24" spans="1:48" x14ac:dyDescent="0.3">
      <c r="A24" t="s">
        <v>390</v>
      </c>
      <c r="B24" t="s">
        <v>391</v>
      </c>
      <c r="C24" t="s">
        <v>3139</v>
      </c>
      <c r="D24" t="s">
        <v>392</v>
      </c>
      <c r="E24">
        <v>58277.191511359997</v>
      </c>
      <c r="F24">
        <v>973.6</v>
      </c>
      <c r="G24">
        <v>247.858392947607</v>
      </c>
      <c r="H24">
        <f>(Table2[[#This Row],[1Y Return vs Nifty]]-AVERAGE(Table2[1Y Return vs Nifty]))/_xlfn.STDEV.P(Table2[1Y Return vs Nifty])</f>
        <v>4.3445434003210028</v>
      </c>
      <c r="I24">
        <v>31.5374035323626</v>
      </c>
      <c r="J24">
        <f>(Table2[[#This Row],[1M Return vs Nifty]]-AVERAGE(Table2[1M Return vs Nifty]))/_xlfn.STDEV.P(Table2[1M Return vs Nifty])</f>
        <v>3.4188949212768622</v>
      </c>
      <c r="K24">
        <v>62.2181551514402</v>
      </c>
      <c r="L24">
        <f>(Table2[[#This Row],[6M Return vs Nifty]]-AVERAGE(Table2[6M Return vs Nifty]))/_xlfn.STDEV.P(Table2[6M Return vs Nifty])</f>
        <v>1.8758494873538214</v>
      </c>
      <c r="M24">
        <v>2.7966078992170398</v>
      </c>
      <c r="N24">
        <f>(Table2[[#This Row],[1W Return vs Nifty]]-AVERAGE(Table2[1W Return vs Nifty]))/_xlfn.STDEV.P(Table2[1W Return vs Nifty])</f>
        <v>0.93851747773277894</v>
      </c>
      <c r="O24">
        <v>924.16</v>
      </c>
      <c r="P24">
        <v>846.38920295145397</v>
      </c>
      <c r="Q24">
        <v>636.426417489546</v>
      </c>
      <c r="R24">
        <v>58.122790300067003</v>
      </c>
      <c r="S24" s="1">
        <f>(Table2[[#This Row],[Close Price]]-Table2[[#This Row],[20D EMA]])/Table2[[#This Row],[20D EMA]]</f>
        <v>5.3497229916897565E-2</v>
      </c>
      <c r="T24" s="1">
        <f>(Table2[[#This Row],[Close Price]]-Table2[[#This Row],[50D EMA]])/Table2[[#This Row],[50D EMA]]</f>
        <v>0.15029822758247358</v>
      </c>
      <c r="U24" s="1">
        <f>(Table2[[#This Row],[Close Price]]-Table2[[#This Row],[200D EMA]])/Table2[[#This Row],[200D EMA]]</f>
        <v>0.52979193390568591</v>
      </c>
      <c r="V24">
        <v>1.24609547873332</v>
      </c>
      <c r="W24">
        <v>965.65</v>
      </c>
      <c r="X24">
        <v>1009</v>
      </c>
      <c r="Y24">
        <v>965.65</v>
      </c>
      <c r="Z24">
        <v>1009</v>
      </c>
      <c r="AA24">
        <v>913.1</v>
      </c>
      <c r="AB24">
        <v>1025</v>
      </c>
      <c r="AC24" s="1">
        <f>(Table2[[#This Row],[Close Price]]/Table2[[#This Row],[Day Low]])-1</f>
        <v>8.2327965619013455E-3</v>
      </c>
      <c r="AD24" s="1">
        <f>(Table2[[#This Row],[Day High]]/Table2[[#This Row],[Close Price]])-1</f>
        <v>3.6359901396877614E-2</v>
      </c>
      <c r="AE24" s="1">
        <f>(Table2[[#This Row],[Close Price]]/Table2[[#This Row],[Current Week Low]])-1</f>
        <v>8.2327965619013455E-3</v>
      </c>
      <c r="AF24" s="1">
        <f>(Table2[[#This Row],[Current Week High]]/Table2[[#This Row],[Close Price]])-1</f>
        <v>3.6359901396877614E-2</v>
      </c>
      <c r="AG24" s="1">
        <f>(Table2[[#This Row],[Close Price]]/Table2[[#This Row],[Current Month Low]])-1</f>
        <v>6.6257803088380252E-2</v>
      </c>
      <c r="AH24" s="1">
        <f>(Table2[[#This Row],[Current Month High]]/Table2[[#This Row],[Close Price]])-1</f>
        <v>5.2793755135579268E-2</v>
      </c>
      <c r="AI24">
        <v>9.2851273623664596</v>
      </c>
      <c r="AJ24">
        <v>278.832684824902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0.36</v>
      </c>
      <c r="AM24" t="s">
        <v>3185</v>
      </c>
      <c r="AN24">
        <v>3.66</v>
      </c>
      <c r="AO24" t="s">
        <v>3185</v>
      </c>
      <c r="AP24">
        <v>0.15473433851401799</v>
      </c>
      <c r="AQ24">
        <f>(Table2[[#This Row],[Sharpe Ratio]]-AVERAGE(Table2[Sharpe Ratio]))/_xlfn.STDEV.P(Table2[Sharpe Ratio])</f>
        <v>1.107456959042344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11.685262245726809</v>
      </c>
      <c r="AS24">
        <f>_xlfn.RANK.AVG(Table2[[#This Row],[1Y Return vs Nifty Z-Score]],Table2[1Y Return vs Nifty Z-Score])</f>
        <v>3</v>
      </c>
      <c r="AT24">
        <f>_xlfn.RANK.AVG(Table2[[#This Row],[6M Return vs Nifty Z-Score]],Table2[6M Return vs Nifty Z-Score])</f>
        <v>36</v>
      </c>
      <c r="AU24">
        <f>_xlfn.RANK.AVG(Table2[[#This Row],[Sharpe Ratio Z-Score]],Table2[Sharpe Ratio Z-Score])</f>
        <v>99</v>
      </c>
      <c r="AV24">
        <f>(Table2[[#This Row],[Rank 1Y]]+Table2[[#This Row],[Rank 6M]]+Table2[[#This Row],[Rank Sharpe]])/3</f>
        <v>46</v>
      </c>
    </row>
    <row r="25" spans="1:48" x14ac:dyDescent="0.3">
      <c r="A25" t="s">
        <v>1130</v>
      </c>
      <c r="B25" t="s">
        <v>1131</v>
      </c>
      <c r="C25" t="s">
        <v>3139</v>
      </c>
      <c r="D25" t="s">
        <v>392</v>
      </c>
      <c r="E25">
        <v>10960.548852854999</v>
      </c>
      <c r="F25">
        <v>354.45</v>
      </c>
      <c r="G25">
        <v>172.58199903345999</v>
      </c>
      <c r="H25">
        <f>(Table2[[#This Row],[1Y Return vs Nifty]]-AVERAGE(Table2[1Y Return vs Nifty]))/_xlfn.STDEV.P(Table2[1Y Return vs Nifty])</f>
        <v>2.9234584886550743</v>
      </c>
      <c r="I25">
        <v>-5.28227832663742</v>
      </c>
      <c r="J25">
        <f>(Table2[[#This Row],[1M Return vs Nifty]]-AVERAGE(Table2[1M Return vs Nifty]))/_xlfn.STDEV.P(Table2[1M Return vs Nifty])</f>
        <v>-0.51006138974640614</v>
      </c>
      <c r="K25">
        <v>138.14886443054999</v>
      </c>
      <c r="L25">
        <f>(Table2[[#This Row],[6M Return vs Nifty]]-AVERAGE(Table2[6M Return vs Nifty]))/_xlfn.STDEV.P(Table2[6M Return vs Nifty])</f>
        <v>4.4199742098303769</v>
      </c>
      <c r="M25">
        <v>-7.9589891157083299</v>
      </c>
      <c r="N25">
        <f>(Table2[[#This Row],[1W Return vs Nifty]]-AVERAGE(Table2[1W Return vs Nifty]))/_xlfn.STDEV.P(Table2[1W Return vs Nifty])</f>
        <v>-1.3415295615568308</v>
      </c>
      <c r="O25">
        <v>380.93</v>
      </c>
      <c r="P25">
        <v>353.21719159027401</v>
      </c>
      <c r="Q25">
        <v>246.09988988045501</v>
      </c>
      <c r="R25">
        <v>33.750983717311897</v>
      </c>
      <c r="S25" s="1">
        <f>(Table2[[#This Row],[Close Price]]-Table2[[#This Row],[20D EMA]])/Table2[[#This Row],[20D EMA]]</f>
        <v>-6.9514083952432248E-2</v>
      </c>
      <c r="T25" s="1">
        <f>(Table2[[#This Row],[Close Price]]-Table2[[#This Row],[50D EMA]])/Table2[[#This Row],[50D EMA]]</f>
        <v>3.4902276533471032E-3</v>
      </c>
      <c r="U25" s="1">
        <f>(Table2[[#This Row],[Close Price]]-Table2[[#This Row],[200D EMA]])/Table2[[#This Row],[200D EMA]]</f>
        <v>0.4402688281257538</v>
      </c>
      <c r="V25">
        <v>0.47831824489830199</v>
      </c>
      <c r="W25">
        <v>351.15</v>
      </c>
      <c r="X25">
        <v>368.55</v>
      </c>
      <c r="Y25">
        <v>351.15</v>
      </c>
      <c r="Z25">
        <v>368.55</v>
      </c>
      <c r="AA25">
        <v>351.15</v>
      </c>
      <c r="AB25">
        <v>416.7</v>
      </c>
      <c r="AC25" s="1">
        <f>(Table2[[#This Row],[Close Price]]/Table2[[#This Row],[Day Low]])-1</f>
        <v>9.3976932934642932E-3</v>
      </c>
      <c r="AD25" s="1">
        <f>(Table2[[#This Row],[Day High]]/Table2[[#This Row],[Close Price]])-1</f>
        <v>3.977994075327973E-2</v>
      </c>
      <c r="AE25" s="1">
        <f>(Table2[[#This Row],[Close Price]]/Table2[[#This Row],[Current Week Low]])-1</f>
        <v>9.3976932934642932E-3</v>
      </c>
      <c r="AF25" s="1">
        <f>(Table2[[#This Row],[Current Week High]]/Table2[[#This Row],[Close Price]])-1</f>
        <v>3.977994075327973E-2</v>
      </c>
      <c r="AG25" s="1">
        <f>(Table2[[#This Row],[Close Price]]/Table2[[#This Row],[Current Month Low]])-1</f>
        <v>9.3976932934642932E-3</v>
      </c>
      <c r="AH25" s="1">
        <f>(Table2[[#This Row],[Current Month High]]/Table2[[#This Row],[Close Price]])-1</f>
        <v>0.17562420651713917</v>
      </c>
      <c r="AI25">
        <v>26.661024121878899</v>
      </c>
      <c r="AJ25">
        <v>228.194444444444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0.25</v>
      </c>
      <c r="AM25" t="s">
        <v>3185</v>
      </c>
      <c r="AN25">
        <v>-3.31</v>
      </c>
      <c r="AO25" t="s">
        <v>3184</v>
      </c>
      <c r="AP25">
        <v>0.14201413530651699</v>
      </c>
      <c r="AQ25">
        <f>(Table2[[#This Row],[Sharpe Ratio]]-AVERAGE(Table2[Sharpe Ratio]))/_xlfn.STDEV.P(Table2[Sharpe Ratio])</f>
        <v>0.95716402997806194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6.4490057771602762</v>
      </c>
      <c r="AS25">
        <f>_xlfn.RANK.AVG(Table2[[#This Row],[1Y Return vs Nifty Z-Score]],Table2[1Y Return vs Nifty Z-Score])</f>
        <v>13</v>
      </c>
      <c r="AT25">
        <f>_xlfn.RANK.AVG(Table2[[#This Row],[6M Return vs Nifty Z-Score]],Table2[6M Return vs Nifty Z-Score])</f>
        <v>3</v>
      </c>
      <c r="AU25">
        <f>_xlfn.RANK.AVG(Table2[[#This Row],[Sharpe Ratio Z-Score]],Table2[Sharpe Ratio Z-Score])</f>
        <v>123</v>
      </c>
      <c r="AV25">
        <f>(Table2[[#This Row],[Rank 1Y]]+Table2[[#This Row],[Rank 6M]]+Table2[[#This Row],[Rank Sharpe]])/3</f>
        <v>46.333333333333336</v>
      </c>
    </row>
    <row r="26" spans="1:48" x14ac:dyDescent="0.3">
      <c r="A26" t="s">
        <v>1250</v>
      </c>
      <c r="B26" t="s">
        <v>1251</v>
      </c>
      <c r="C26" t="s">
        <v>3142</v>
      </c>
      <c r="D26" t="s">
        <v>48</v>
      </c>
      <c r="E26">
        <v>9268.7990947199996</v>
      </c>
      <c r="F26">
        <v>539.54999999999995</v>
      </c>
      <c r="G26">
        <v>104.394031222376</v>
      </c>
      <c r="H26">
        <f>(Table2[[#This Row],[1Y Return vs Nifty]]-AVERAGE(Table2[1Y Return vs Nifty]))/_xlfn.STDEV.P(Table2[1Y Return vs Nifty])</f>
        <v>1.6361904996489955</v>
      </c>
      <c r="I26">
        <v>-5.1584686868401697</v>
      </c>
      <c r="J26">
        <f>(Table2[[#This Row],[1M Return vs Nifty]]-AVERAGE(Table2[1M Return vs Nifty]))/_xlfn.STDEV.P(Table2[1M Return vs Nifty])</f>
        <v>-0.49684990498915749</v>
      </c>
      <c r="K26">
        <v>38.363377418651098</v>
      </c>
      <c r="L26">
        <f>(Table2[[#This Row],[6M Return vs Nifty]]-AVERAGE(Table2[6M Return vs Nifty]))/_xlfn.STDEV.P(Table2[6M Return vs Nifty])</f>
        <v>1.0765743277331405</v>
      </c>
      <c r="M26">
        <v>-2.82545780874606</v>
      </c>
      <c r="N26">
        <f>(Table2[[#This Row],[1W Return vs Nifty]]-AVERAGE(Table2[1W Return vs Nifty]))/_xlfn.STDEV.P(Table2[1W Return vs Nifty])</f>
        <v>-0.25328751964159074</v>
      </c>
      <c r="O26">
        <v>555.26</v>
      </c>
      <c r="P26">
        <v>549.77787183311295</v>
      </c>
      <c r="Q26">
        <v>457.03617416832702</v>
      </c>
      <c r="R26">
        <v>37.929413318041497</v>
      </c>
      <c r="S26" s="1">
        <f>(Table2[[#This Row],[Close Price]]-Table2[[#This Row],[20D EMA]])/Table2[[#This Row],[20D EMA]]</f>
        <v>-2.8293051903612788E-2</v>
      </c>
      <c r="T26" s="1">
        <f>(Table2[[#This Row],[Close Price]]-Table2[[#This Row],[50D EMA]])/Table2[[#This Row],[50D EMA]]</f>
        <v>-1.860364404811423E-2</v>
      </c>
      <c r="U26" s="1">
        <f>(Table2[[#This Row],[Close Price]]-Table2[[#This Row],[200D EMA]])/Table2[[#This Row],[200D EMA]]</f>
        <v>0.18054112671020869</v>
      </c>
      <c r="V26">
        <v>0.61775563243939802</v>
      </c>
      <c r="W26">
        <v>530</v>
      </c>
      <c r="X26">
        <v>544.79999999999995</v>
      </c>
      <c r="Y26">
        <v>530</v>
      </c>
      <c r="Z26">
        <v>544.79999999999995</v>
      </c>
      <c r="AA26">
        <v>530</v>
      </c>
      <c r="AB26">
        <v>574.1</v>
      </c>
      <c r="AC26" s="1">
        <f>(Table2[[#This Row],[Close Price]]/Table2[[#This Row],[Day Low]])-1</f>
        <v>1.8018867924528115E-2</v>
      </c>
      <c r="AD26" s="1">
        <f>(Table2[[#This Row],[Day High]]/Table2[[#This Row],[Close Price]])-1</f>
        <v>9.7303308312481906E-3</v>
      </c>
      <c r="AE26" s="1">
        <f>(Table2[[#This Row],[Close Price]]/Table2[[#This Row],[Current Week Low]])-1</f>
        <v>1.8018867924528115E-2</v>
      </c>
      <c r="AF26" s="1">
        <f>(Table2[[#This Row],[Current Week High]]/Table2[[#This Row],[Close Price]])-1</f>
        <v>9.7303308312481906E-3</v>
      </c>
      <c r="AG26" s="1">
        <f>(Table2[[#This Row],[Close Price]]/Table2[[#This Row],[Current Month Low]])-1</f>
        <v>1.8018867924528115E-2</v>
      </c>
      <c r="AH26" s="1">
        <f>(Table2[[#This Row],[Current Month High]]/Table2[[#This Row],[Close Price]])-1</f>
        <v>6.4034843851357826E-2</v>
      </c>
      <c r="AI26">
        <v>28.681308497822201</v>
      </c>
      <c r="AJ26">
        <v>133.318918918918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0.05</v>
      </c>
      <c r="AM26" t="s">
        <v>3185</v>
      </c>
      <c r="AN26">
        <v>-1.54</v>
      </c>
      <c r="AO26" t="s">
        <v>3184</v>
      </c>
      <c r="AP26">
        <v>0.22158117153638901</v>
      </c>
      <c r="AQ26">
        <f>(Table2[[#This Row],[Sharpe Ratio]]-AVERAGE(Table2[Sharpe Ratio]))/_xlfn.STDEV.P(Table2[Sharpe Ratio])</f>
        <v>1.8972718833572884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3.8598992861086763</v>
      </c>
      <c r="AS26">
        <f>_xlfn.RANK.AVG(Table2[[#This Row],[1Y Return vs Nifty Z-Score]],Table2[1Y Return vs Nifty Z-Score])</f>
        <v>50</v>
      </c>
      <c r="AT26">
        <f>_xlfn.RANK.AVG(Table2[[#This Row],[6M Return vs Nifty Z-Score]],Table2[6M Return vs Nifty Z-Score])</f>
        <v>85</v>
      </c>
      <c r="AU26">
        <f>_xlfn.RANK.AVG(Table2[[#This Row],[Sharpe Ratio Z-Score]],Table2[Sharpe Ratio Z-Score])</f>
        <v>18</v>
      </c>
      <c r="AV26">
        <f>(Table2[[#This Row],[Rank 1Y]]+Table2[[#This Row],[Rank 6M]]+Table2[[#This Row],[Rank Sharpe]])/3</f>
        <v>51</v>
      </c>
    </row>
    <row r="27" spans="1:48" x14ac:dyDescent="0.3">
      <c r="A27" t="s">
        <v>925</v>
      </c>
      <c r="B27" t="s">
        <v>926</v>
      </c>
      <c r="C27" t="s">
        <v>3146</v>
      </c>
      <c r="D27" t="s">
        <v>114</v>
      </c>
      <c r="E27">
        <v>16204.252700950001</v>
      </c>
      <c r="F27">
        <v>459.85</v>
      </c>
      <c r="G27">
        <v>88.764166530663402</v>
      </c>
      <c r="H27">
        <f>(Table2[[#This Row],[1Y Return vs Nifty]]-AVERAGE(Table2[1Y Return vs Nifty]))/_xlfn.STDEV.P(Table2[1Y Return vs Nifty])</f>
        <v>1.3411263536418827</v>
      </c>
      <c r="I27">
        <v>-3.0149032679085499</v>
      </c>
      <c r="J27">
        <f>(Table2[[#This Row],[1M Return vs Nifty]]-AVERAGE(Table2[1M Return vs Nifty]))/_xlfn.STDEV.P(Table2[1M Return vs Nifty])</f>
        <v>-0.26811422734114437</v>
      </c>
      <c r="K27">
        <v>58.553881970680401</v>
      </c>
      <c r="L27">
        <f>(Table2[[#This Row],[6M Return vs Nifty]]-AVERAGE(Table2[6M Return vs Nifty]))/_xlfn.STDEV.P(Table2[6M Return vs Nifty])</f>
        <v>1.7530748145292703</v>
      </c>
      <c r="M27">
        <v>1.9535848118149499</v>
      </c>
      <c r="N27">
        <f>(Table2[[#This Row],[1W Return vs Nifty]]-AVERAGE(Table2[1W Return vs Nifty]))/_xlfn.STDEV.P(Table2[1W Return vs Nifty])</f>
        <v>0.75980751939047508</v>
      </c>
      <c r="O27">
        <v>460.63</v>
      </c>
      <c r="P27">
        <v>434.08615405209201</v>
      </c>
      <c r="Q27">
        <v>324.294273137679</v>
      </c>
      <c r="R27">
        <v>49.667546778089097</v>
      </c>
      <c r="S27" s="1">
        <f>(Table2[[#This Row],[Close Price]]-Table2[[#This Row],[20D EMA]])/Table2[[#This Row],[20D EMA]]</f>
        <v>-1.6933330438746342E-3</v>
      </c>
      <c r="T27" s="1">
        <f>(Table2[[#This Row],[Close Price]]-Table2[[#This Row],[50D EMA]])/Table2[[#This Row],[50D EMA]]</f>
        <v>5.9351918294118747E-2</v>
      </c>
      <c r="U27" s="1">
        <f>(Table2[[#This Row],[Close Price]]-Table2[[#This Row],[200D EMA]])/Table2[[#This Row],[200D EMA]]</f>
        <v>0.41800222233579465</v>
      </c>
      <c r="V27">
        <v>0.54887074716985895</v>
      </c>
      <c r="W27">
        <v>455.3</v>
      </c>
      <c r="X27">
        <v>469.4</v>
      </c>
      <c r="Y27">
        <v>455.3</v>
      </c>
      <c r="Z27">
        <v>469.4</v>
      </c>
      <c r="AA27">
        <v>428.6</v>
      </c>
      <c r="AB27">
        <v>472.35</v>
      </c>
      <c r="AC27" s="1">
        <f>(Table2[[#This Row],[Close Price]]/Table2[[#This Row],[Day Low]])-1</f>
        <v>9.9934109378432279E-3</v>
      </c>
      <c r="AD27" s="1">
        <f>(Table2[[#This Row],[Day High]]/Table2[[#This Row],[Close Price]])-1</f>
        <v>2.0767641622267963E-2</v>
      </c>
      <c r="AE27" s="1">
        <f>(Table2[[#This Row],[Close Price]]/Table2[[#This Row],[Current Week Low]])-1</f>
        <v>9.9934109378432279E-3</v>
      </c>
      <c r="AF27" s="1">
        <f>(Table2[[#This Row],[Current Week High]]/Table2[[#This Row],[Close Price]])-1</f>
        <v>2.0767641622267963E-2</v>
      </c>
      <c r="AG27" s="1">
        <f>(Table2[[#This Row],[Close Price]]/Table2[[#This Row],[Current Month Low]])-1</f>
        <v>7.2911805879608105E-2</v>
      </c>
      <c r="AH27" s="1">
        <f>(Table2[[#This Row],[Current Month High]]/Table2[[#This Row],[Close Price]])-1</f>
        <v>2.7182776992497493E-2</v>
      </c>
      <c r="AI27">
        <v>14.1676633684897</v>
      </c>
      <c r="AJ27">
        <v>155.11789181692001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0.34</v>
      </c>
      <c r="AM27" t="s">
        <v>3185</v>
      </c>
      <c r="AN27">
        <v>-0.27</v>
      </c>
      <c r="AO27" t="s">
        <v>3184</v>
      </c>
      <c r="AP27">
        <v>0.18443971833408501</v>
      </c>
      <c r="AQ27">
        <f>(Table2[[#This Row],[Sharpe Ratio]]-AVERAGE(Table2[Sharpe Ratio]))/_xlfn.STDEV.P(Table2[Sharpe Ratio])</f>
        <v>1.4584347279739129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5.0443291881943964</v>
      </c>
      <c r="AS27">
        <f>_xlfn.RANK.AVG(Table2[[#This Row],[1Y Return vs Nifty Z-Score]],Table2[1Y Return vs Nifty Z-Score])</f>
        <v>67</v>
      </c>
      <c r="AT27">
        <f>_xlfn.RANK.AVG(Table2[[#This Row],[6M Return vs Nifty Z-Score]],Table2[6M Return vs Nifty Z-Score])</f>
        <v>43</v>
      </c>
      <c r="AU27">
        <f>_xlfn.RANK.AVG(Table2[[#This Row],[Sharpe Ratio Z-Score]],Table2[Sharpe Ratio Z-Score])</f>
        <v>51</v>
      </c>
      <c r="AV27">
        <f>(Table2[[#This Row],[Rank 1Y]]+Table2[[#This Row],[Rank 6M]]+Table2[[#This Row],[Rank Sharpe]])/3</f>
        <v>53.666666666666664</v>
      </c>
    </row>
    <row r="28" spans="1:48" x14ac:dyDescent="0.3">
      <c r="A28" t="s">
        <v>997</v>
      </c>
      <c r="B28" t="s">
        <v>998</v>
      </c>
      <c r="C28" t="s">
        <v>3143</v>
      </c>
      <c r="D28" t="s">
        <v>51</v>
      </c>
      <c r="E28">
        <v>13888.90885149</v>
      </c>
      <c r="F28">
        <v>1510.35</v>
      </c>
      <c r="G28">
        <v>188.10119272684901</v>
      </c>
      <c r="H28">
        <f>(Table2[[#This Row],[1Y Return vs Nifty]]-AVERAGE(Table2[1Y Return vs Nifty]))/_xlfn.STDEV.P(Table2[1Y Return vs Nifty])</f>
        <v>3.2164333623458745</v>
      </c>
      <c r="I28">
        <v>4.1589477052813599</v>
      </c>
      <c r="J28">
        <f>(Table2[[#This Row],[1M Return vs Nifty]]-AVERAGE(Table2[1M Return vs Nifty]))/_xlfn.STDEV.P(Table2[1M Return vs Nifty])</f>
        <v>0.49739339337626087</v>
      </c>
      <c r="K28">
        <v>68.219243270216694</v>
      </c>
      <c r="L28">
        <f>(Table2[[#This Row],[6M Return vs Nifty]]-AVERAGE(Table2[6M Return vs Nifty]))/_xlfn.STDEV.P(Table2[6M Return vs Nifty])</f>
        <v>2.0769211853491414</v>
      </c>
      <c r="M28">
        <v>-1.59226840615705</v>
      </c>
      <c r="N28">
        <f>(Table2[[#This Row],[1W Return vs Nifty]]-AVERAGE(Table2[1W Return vs Nifty]))/_xlfn.STDEV.P(Table2[1W Return vs Nifty])</f>
        <v>8.1326360554479678E-3</v>
      </c>
      <c r="O28">
        <v>1531.57</v>
      </c>
      <c r="P28">
        <v>1449.8181124728101</v>
      </c>
      <c r="Q28">
        <v>1100.2375130734499</v>
      </c>
      <c r="R28">
        <v>37.9861327471652</v>
      </c>
      <c r="S28" s="1">
        <f>(Table2[[#This Row],[Close Price]]-Table2[[#This Row],[20D EMA]])/Table2[[#This Row],[20D EMA]]</f>
        <v>-1.3855063758104446E-2</v>
      </c>
      <c r="T28" s="1">
        <f>(Table2[[#This Row],[Close Price]]-Table2[[#This Row],[50D EMA]])/Table2[[#This Row],[50D EMA]]</f>
        <v>4.1751366606909493E-2</v>
      </c>
      <c r="U28" s="1">
        <f>(Table2[[#This Row],[Close Price]]-Table2[[#This Row],[200D EMA]])/Table2[[#This Row],[200D EMA]]</f>
        <v>0.37274904923112873</v>
      </c>
      <c r="V28">
        <v>0.56412189304210403</v>
      </c>
      <c r="W28">
        <v>1504</v>
      </c>
      <c r="X28">
        <v>1560.85</v>
      </c>
      <c r="Y28">
        <v>1504</v>
      </c>
      <c r="Z28">
        <v>1560.85</v>
      </c>
      <c r="AA28">
        <v>1465</v>
      </c>
      <c r="AB28">
        <v>1589</v>
      </c>
      <c r="AC28" s="1">
        <f>(Table2[[#This Row],[Close Price]]/Table2[[#This Row],[Day Low]])-1</f>
        <v>4.2220744680849798E-3</v>
      </c>
      <c r="AD28" s="1">
        <f>(Table2[[#This Row],[Day High]]/Table2[[#This Row],[Close Price]])-1</f>
        <v>3.3435958552653355E-2</v>
      </c>
      <c r="AE28" s="1">
        <f>(Table2[[#This Row],[Close Price]]/Table2[[#This Row],[Current Week Low]])-1</f>
        <v>4.2220744680849798E-3</v>
      </c>
      <c r="AF28" s="1">
        <f>(Table2[[#This Row],[Current Week High]]/Table2[[#This Row],[Close Price]])-1</f>
        <v>3.3435958552653355E-2</v>
      </c>
      <c r="AG28" s="1">
        <f>(Table2[[#This Row],[Close Price]]/Table2[[#This Row],[Current Month Low]])-1</f>
        <v>3.095563139931734E-2</v>
      </c>
      <c r="AH28" s="1">
        <f>(Table2[[#This Row],[Current Month High]]/Table2[[#This Row],[Close Price]])-1</f>
        <v>5.2074022577548229E-2</v>
      </c>
      <c r="AI28">
        <v>10.9014466845433</v>
      </c>
      <c r="AJ28">
        <v>219.78615286893901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0.17</v>
      </c>
      <c r="AM28" t="s">
        <v>3185</v>
      </c>
      <c r="AN28">
        <v>-1.61</v>
      </c>
      <c r="AO28" t="s">
        <v>3184</v>
      </c>
      <c r="AP28">
        <v>0.140526039215561</v>
      </c>
      <c r="AQ28">
        <f>(Table2[[#This Row],[Sharpe Ratio]]-AVERAGE(Table2[Sharpe Ratio]))/_xlfn.STDEV.P(Table2[Sharpe Ratio])</f>
        <v>0.93958173851694771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6.7384623156436732</v>
      </c>
      <c r="AS28">
        <f>_xlfn.RANK.AVG(Table2[[#This Row],[1Y Return vs Nifty Z-Score]],Table2[1Y Return vs Nifty Z-Score])</f>
        <v>10</v>
      </c>
      <c r="AT28">
        <f>_xlfn.RANK.AVG(Table2[[#This Row],[6M Return vs Nifty Z-Score]],Table2[6M Return vs Nifty Z-Score])</f>
        <v>28</v>
      </c>
      <c r="AU28">
        <f>_xlfn.RANK.AVG(Table2[[#This Row],[Sharpe Ratio Z-Score]],Table2[Sharpe Ratio Z-Score])</f>
        <v>125</v>
      </c>
      <c r="AV28">
        <f>(Table2[[#This Row],[Rank 1Y]]+Table2[[#This Row],[Rank 6M]]+Table2[[#This Row],[Rank Sharpe]])/3</f>
        <v>54.333333333333336</v>
      </c>
    </row>
    <row r="29" spans="1:48" x14ac:dyDescent="0.3">
      <c r="A29" t="s">
        <v>399</v>
      </c>
      <c r="B29" t="s">
        <v>400</v>
      </c>
      <c r="C29" t="s">
        <v>3148</v>
      </c>
      <c r="D29" t="s">
        <v>171</v>
      </c>
      <c r="E29">
        <v>57180.508276499997</v>
      </c>
      <c r="F29">
        <v>13491.8</v>
      </c>
      <c r="G29">
        <v>181.11214097201699</v>
      </c>
      <c r="H29">
        <f>(Table2[[#This Row],[1Y Return vs Nifty]]-AVERAGE(Table2[1Y Return vs Nifty]))/_xlfn.STDEV.P(Table2[1Y Return vs Nifty])</f>
        <v>3.0844924512686043</v>
      </c>
      <c r="I29">
        <v>-7.2714756144418402</v>
      </c>
      <c r="J29">
        <f>(Table2[[#This Row],[1M Return vs Nifty]]-AVERAGE(Table2[1M Return vs Nifty]))/_xlfn.STDEV.P(Table2[1M Return vs Nifty])</f>
        <v>-0.72232474573407268</v>
      </c>
      <c r="K29">
        <v>33.448688226196303</v>
      </c>
      <c r="L29">
        <f>(Table2[[#This Row],[6M Return vs Nifty]]-AVERAGE(Table2[6M Return vs Nifty]))/_xlfn.STDEV.P(Table2[6M Return vs Nifty])</f>
        <v>0.91190337448481373</v>
      </c>
      <c r="M29">
        <v>1.0488296702359501</v>
      </c>
      <c r="N29">
        <f>(Table2[[#This Row],[1W Return vs Nifty]]-AVERAGE(Table2[1W Return vs Nifty]))/_xlfn.STDEV.P(Table2[1W Return vs Nifty])</f>
        <v>0.56801116638686044</v>
      </c>
      <c r="O29">
        <v>14124.04</v>
      </c>
      <c r="P29">
        <v>13706.3683236345</v>
      </c>
      <c r="Q29">
        <v>10878.4122579512</v>
      </c>
      <c r="R29">
        <v>37.489395679876203</v>
      </c>
      <c r="S29" s="1">
        <f>(Table2[[#This Row],[Close Price]]-Table2[[#This Row],[20D EMA]])/Table2[[#This Row],[20D EMA]]</f>
        <v>-4.4763396308704982E-2</v>
      </c>
      <c r="T29" s="1">
        <f>(Table2[[#This Row],[Close Price]]-Table2[[#This Row],[50D EMA]])/Table2[[#This Row],[50D EMA]]</f>
        <v>-1.5654644510355926E-2</v>
      </c>
      <c r="U29" s="1">
        <f>(Table2[[#This Row],[Close Price]]-Table2[[#This Row],[200D EMA]])/Table2[[#This Row],[200D EMA]]</f>
        <v>0.24023613741413719</v>
      </c>
      <c r="V29">
        <v>1.11721679877159</v>
      </c>
      <c r="W29">
        <v>12726.05</v>
      </c>
      <c r="X29">
        <v>13900</v>
      </c>
      <c r="Y29">
        <v>12726.05</v>
      </c>
      <c r="Z29">
        <v>13900</v>
      </c>
      <c r="AA29">
        <v>12726.05</v>
      </c>
      <c r="AB29">
        <v>14945</v>
      </c>
      <c r="AC29" s="1">
        <f>(Table2[[#This Row],[Close Price]]/Table2[[#This Row],[Day Low]])-1</f>
        <v>6.0171852224374378E-2</v>
      </c>
      <c r="AD29" s="1">
        <f>(Table2[[#This Row],[Day High]]/Table2[[#This Row],[Close Price]])-1</f>
        <v>3.0255414399857683E-2</v>
      </c>
      <c r="AE29" s="1">
        <f>(Table2[[#This Row],[Close Price]]/Table2[[#This Row],[Current Week Low]])-1</f>
        <v>6.0171852224374378E-2</v>
      </c>
      <c r="AF29" s="1">
        <f>(Table2[[#This Row],[Current Week High]]/Table2[[#This Row],[Close Price]])-1</f>
        <v>3.0255414399857683E-2</v>
      </c>
      <c r="AG29" s="1">
        <f>(Table2[[#This Row],[Close Price]]/Table2[[#This Row],[Current Month Low]])-1</f>
        <v>6.0171852224374378E-2</v>
      </c>
      <c r="AH29" s="1">
        <f>(Table2[[#This Row],[Current Month High]]/Table2[[#This Row],[Close Price]])-1</f>
        <v>0.10770986821624984</v>
      </c>
      <c r="AI29">
        <v>22.6667309032152</v>
      </c>
      <c r="AJ29">
        <v>213.78103378103299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0.18</v>
      </c>
      <c r="AM29" t="s">
        <v>3185</v>
      </c>
      <c r="AN29">
        <v>-2</v>
      </c>
      <c r="AO29" t="s">
        <v>3184</v>
      </c>
      <c r="AP29">
        <v>0.176090204812588</v>
      </c>
      <c r="AQ29">
        <f>(Table2[[#This Row],[Sharpe Ratio]]-AVERAGE(Table2[Sharpe Ratio]))/_xlfn.STDEV.P(Table2[Sharpe Ratio])</f>
        <v>1.3597827785563417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5.2018650249625473</v>
      </c>
      <c r="AS29">
        <f>_xlfn.RANK.AVG(Table2[[#This Row],[1Y Return vs Nifty Z-Score]],Table2[1Y Return vs Nifty Z-Score])</f>
        <v>11</v>
      </c>
      <c r="AT29">
        <f>_xlfn.RANK.AVG(Table2[[#This Row],[6M Return vs Nifty Z-Score]],Table2[6M Return vs Nifty Z-Score])</f>
        <v>99</v>
      </c>
      <c r="AU29">
        <f>_xlfn.RANK.AVG(Table2[[#This Row],[Sharpe Ratio Z-Score]],Table2[Sharpe Ratio Z-Score])</f>
        <v>62</v>
      </c>
      <c r="AV29">
        <f>(Table2[[#This Row],[Rank 1Y]]+Table2[[#This Row],[Rank 6M]]+Table2[[#This Row],[Rank Sharpe]])/3</f>
        <v>57.333333333333336</v>
      </c>
    </row>
    <row r="30" spans="1:48" x14ac:dyDescent="0.3">
      <c r="A30" t="s">
        <v>587</v>
      </c>
      <c r="B30" t="s">
        <v>588</v>
      </c>
      <c r="C30" t="s">
        <v>3139</v>
      </c>
      <c r="D30" t="s">
        <v>378</v>
      </c>
      <c r="E30">
        <v>32603.509443089999</v>
      </c>
      <c r="F30">
        <v>6405.05</v>
      </c>
      <c r="G30">
        <v>115.482009294576</v>
      </c>
      <c r="H30">
        <f>(Table2[[#This Row],[1Y Return vs Nifty]]-AVERAGE(Table2[1Y Return vs Nifty]))/_xlfn.STDEV.P(Table2[1Y Return vs Nifty])</f>
        <v>1.8455118754478541</v>
      </c>
      <c r="I30">
        <v>6.3496547326902704</v>
      </c>
      <c r="J30">
        <f>(Table2[[#This Row],[1M Return vs Nifty]]-AVERAGE(Table2[1M Return vs Nifty]))/_xlfn.STDEV.P(Table2[1M Return vs Nifty])</f>
        <v>0.73115945995723441</v>
      </c>
      <c r="K30">
        <v>56.940971197255202</v>
      </c>
      <c r="L30">
        <f>(Table2[[#This Row],[6M Return vs Nifty]]-AVERAGE(Table2[6M Return vs Nifty]))/_xlfn.STDEV.P(Table2[6M Return vs Nifty])</f>
        <v>1.6990328305575919</v>
      </c>
      <c r="M30">
        <v>-0.99500892347286196</v>
      </c>
      <c r="N30">
        <f>(Table2[[#This Row],[1W Return vs Nifty]]-AVERAGE(Table2[1W Return vs Nifty]))/_xlfn.STDEV.P(Table2[1W Return vs Nifty])</f>
        <v>0.13474389838630763</v>
      </c>
      <c r="O30">
        <v>6406.83</v>
      </c>
      <c r="P30">
        <v>5986.3331826939602</v>
      </c>
      <c r="Q30">
        <v>4579.64081321502</v>
      </c>
      <c r="R30">
        <v>45.6777024759174</v>
      </c>
      <c r="S30" s="1">
        <f>(Table2[[#This Row],[Close Price]]-Table2[[#This Row],[20D EMA]])/Table2[[#This Row],[20D EMA]]</f>
        <v>-2.7782850489239535E-4</v>
      </c>
      <c r="T30" s="1">
        <f>(Table2[[#This Row],[Close Price]]-Table2[[#This Row],[50D EMA]])/Table2[[#This Row],[50D EMA]]</f>
        <v>6.9945458184071482E-2</v>
      </c>
      <c r="U30" s="1">
        <f>(Table2[[#This Row],[Close Price]]-Table2[[#This Row],[200D EMA]])/Table2[[#This Row],[200D EMA]]</f>
        <v>0.39859221743276813</v>
      </c>
      <c r="V30">
        <v>0.97776626218066498</v>
      </c>
      <c r="W30">
        <v>6330</v>
      </c>
      <c r="X30">
        <v>6480</v>
      </c>
      <c r="Y30">
        <v>6330</v>
      </c>
      <c r="Z30">
        <v>6480</v>
      </c>
      <c r="AA30">
        <v>6137</v>
      </c>
      <c r="AB30">
        <v>6617.85</v>
      </c>
      <c r="AC30" s="1">
        <f>(Table2[[#This Row],[Close Price]]/Table2[[#This Row],[Day Low]])-1</f>
        <v>1.1856240126382422E-2</v>
      </c>
      <c r="AD30" s="1">
        <f>(Table2[[#This Row],[Day High]]/Table2[[#This Row],[Close Price]])-1</f>
        <v>1.1701704124089662E-2</v>
      </c>
      <c r="AE30" s="1">
        <f>(Table2[[#This Row],[Close Price]]/Table2[[#This Row],[Current Week Low]])-1</f>
        <v>1.1856240126382422E-2</v>
      </c>
      <c r="AF30" s="1">
        <f>(Table2[[#This Row],[Current Week High]]/Table2[[#This Row],[Close Price]])-1</f>
        <v>1.1701704124089662E-2</v>
      </c>
      <c r="AG30" s="1">
        <f>(Table2[[#This Row],[Close Price]]/Table2[[#This Row],[Current Month Low]])-1</f>
        <v>4.3677692683721681E-2</v>
      </c>
      <c r="AH30" s="1">
        <f>(Table2[[#This Row],[Current Month High]]/Table2[[#This Row],[Close Price]])-1</f>
        <v>3.3223784357655273E-2</v>
      </c>
      <c r="AI30">
        <v>7.2591158538965299</v>
      </c>
      <c r="AJ30">
        <v>144.64497154424899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0.28000000000000003</v>
      </c>
      <c r="AM30" t="s">
        <v>3185</v>
      </c>
      <c r="AN30">
        <v>-3.67</v>
      </c>
      <c r="AO30" t="s">
        <v>3184</v>
      </c>
      <c r="AP30">
        <v>0.15489042519325799</v>
      </c>
      <c r="AQ30">
        <f>(Table2[[#This Row],[Sharpe Ratio]]-AVERAGE(Table2[Sharpe Ratio]))/_xlfn.STDEV.P(Table2[Sharpe Ratio])</f>
        <v>1.1093011689050498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5.5197492332540383</v>
      </c>
      <c r="AS30">
        <f>_xlfn.RANK.AVG(Table2[[#This Row],[1Y Return vs Nifty Z-Score]],Table2[1Y Return vs Nifty Z-Score])</f>
        <v>38</v>
      </c>
      <c r="AT30">
        <f>_xlfn.RANK.AVG(Table2[[#This Row],[6M Return vs Nifty Z-Score]],Table2[6M Return vs Nifty Z-Score])</f>
        <v>44</v>
      </c>
      <c r="AU30">
        <f>_xlfn.RANK.AVG(Table2[[#This Row],[Sharpe Ratio Z-Score]],Table2[Sharpe Ratio Z-Score])</f>
        <v>98</v>
      </c>
      <c r="AV30">
        <f>(Table2[[#This Row],[Rank 1Y]]+Table2[[#This Row],[Rank 6M]]+Table2[[#This Row],[Rank Sharpe]])/3</f>
        <v>60</v>
      </c>
    </row>
    <row r="31" spans="1:48" x14ac:dyDescent="0.3">
      <c r="A31" t="s">
        <v>1262</v>
      </c>
      <c r="B31" t="s">
        <v>1263</v>
      </c>
      <c r="C31" t="s">
        <v>3148</v>
      </c>
      <c r="D31" t="s">
        <v>387</v>
      </c>
      <c r="E31">
        <v>9177.0114290399997</v>
      </c>
      <c r="F31">
        <v>404.4</v>
      </c>
      <c r="G31">
        <v>114.871135431</v>
      </c>
      <c r="H31">
        <f>(Table2[[#This Row],[1Y Return vs Nifty]]-AVERAGE(Table2[1Y Return vs Nifty]))/_xlfn.STDEV.P(Table2[1Y Return vs Nifty])</f>
        <v>1.8339796594991333</v>
      </c>
      <c r="I31">
        <v>8.6541212972261707</v>
      </c>
      <c r="J31">
        <f>(Table2[[#This Row],[1M Return vs Nifty]]-AVERAGE(Table2[1M Return vs Nifty]))/_xlfn.STDEV.P(Table2[1M Return vs Nifty])</f>
        <v>0.9770645844759106</v>
      </c>
      <c r="K31">
        <v>43.375926730613401</v>
      </c>
      <c r="L31">
        <f>(Table2[[#This Row],[6M Return vs Nifty]]-AVERAGE(Table2[6M Return vs Nifty]))/_xlfn.STDEV.P(Table2[6M Return vs Nifty])</f>
        <v>1.2445241697439626</v>
      </c>
      <c r="M31">
        <v>-5.9587101367712396</v>
      </c>
      <c r="N31">
        <f>(Table2[[#This Row],[1W Return vs Nifty]]-AVERAGE(Table2[1W Return vs Nifty]))/_xlfn.STDEV.P(Table2[1W Return vs Nifty])</f>
        <v>-0.91749636680716651</v>
      </c>
      <c r="O31">
        <v>413.33</v>
      </c>
      <c r="P31">
        <v>403.38246155446097</v>
      </c>
      <c r="Q31">
        <v>323.41933898824402</v>
      </c>
      <c r="R31">
        <v>42.161255832778103</v>
      </c>
      <c r="S31" s="1">
        <f>(Table2[[#This Row],[Close Price]]-Table2[[#This Row],[20D EMA]])/Table2[[#This Row],[20D EMA]]</f>
        <v>-2.1605012943652788E-2</v>
      </c>
      <c r="T31" s="1">
        <f>(Table2[[#This Row],[Close Price]]-Table2[[#This Row],[50D EMA]])/Table2[[#This Row],[50D EMA]]</f>
        <v>2.5225153359862288E-3</v>
      </c>
      <c r="U31" s="1">
        <f>(Table2[[#This Row],[Close Price]]-Table2[[#This Row],[200D EMA]])/Table2[[#This Row],[200D EMA]]</f>
        <v>0.25038904990990513</v>
      </c>
      <c r="V31">
        <v>0.52238522458098802</v>
      </c>
      <c r="W31">
        <v>398.6</v>
      </c>
      <c r="X31">
        <v>410.9</v>
      </c>
      <c r="Y31">
        <v>398.6</v>
      </c>
      <c r="Z31">
        <v>410.9</v>
      </c>
      <c r="AA31">
        <v>398.6</v>
      </c>
      <c r="AB31">
        <v>435.65</v>
      </c>
      <c r="AC31" s="1">
        <f>(Table2[[#This Row],[Close Price]]/Table2[[#This Row],[Day Low]])-1</f>
        <v>1.4550928248870942E-2</v>
      </c>
      <c r="AD31" s="1">
        <f>(Table2[[#This Row],[Day High]]/Table2[[#This Row],[Close Price]])-1</f>
        <v>1.6073194856577544E-2</v>
      </c>
      <c r="AE31" s="1">
        <f>(Table2[[#This Row],[Close Price]]/Table2[[#This Row],[Current Week Low]])-1</f>
        <v>1.4550928248870942E-2</v>
      </c>
      <c r="AF31" s="1">
        <f>(Table2[[#This Row],[Current Week High]]/Table2[[#This Row],[Close Price]])-1</f>
        <v>1.6073194856577544E-2</v>
      </c>
      <c r="AG31" s="1">
        <f>(Table2[[#This Row],[Close Price]]/Table2[[#This Row],[Current Month Low]])-1</f>
        <v>1.4550928248870942E-2</v>
      </c>
      <c r="AH31" s="1">
        <f>(Table2[[#This Row],[Current Month High]]/Table2[[#This Row],[Close Price]])-1</f>
        <v>7.7274975272007884E-2</v>
      </c>
      <c r="AI31">
        <v>17.210682492581601</v>
      </c>
      <c r="AJ31">
        <v>150.01545595054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7.0000000000000007E-2</v>
      </c>
      <c r="AM31" t="s">
        <v>3185</v>
      </c>
      <c r="AN31">
        <v>-0.72</v>
      </c>
      <c r="AO31" t="s">
        <v>3184</v>
      </c>
      <c r="AP31">
        <v>0.1662838361326</v>
      </c>
      <c r="AQ31">
        <f>(Table2[[#This Row],[Sharpe Ratio]]-AVERAGE(Table2[Sharpe Ratio]))/_xlfn.STDEV.P(Table2[Sharpe Ratio])</f>
        <v>1.2439176584511433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4.3819897053629839</v>
      </c>
      <c r="AS31">
        <f>_xlfn.RANK.AVG(Table2[[#This Row],[1Y Return vs Nifty Z-Score]],Table2[1Y Return vs Nifty Z-Score])</f>
        <v>41</v>
      </c>
      <c r="AT31">
        <f>_xlfn.RANK.AVG(Table2[[#This Row],[6M Return vs Nifty Z-Score]],Table2[6M Return vs Nifty Z-Score])</f>
        <v>71</v>
      </c>
      <c r="AU31">
        <f>_xlfn.RANK.AVG(Table2[[#This Row],[Sharpe Ratio Z-Score]],Table2[Sharpe Ratio Z-Score])</f>
        <v>70</v>
      </c>
      <c r="AV31">
        <f>(Table2[[#This Row],[Rank 1Y]]+Table2[[#This Row],[Rank 6M]]+Table2[[#This Row],[Rank Sharpe]])/3</f>
        <v>60.666666666666664</v>
      </c>
    </row>
    <row r="32" spans="1:48" x14ac:dyDescent="0.3">
      <c r="A32" t="s">
        <v>473</v>
      </c>
      <c r="B32" t="s">
        <v>474</v>
      </c>
      <c r="C32" t="s">
        <v>3143</v>
      </c>
      <c r="D32" t="s">
        <v>51</v>
      </c>
      <c r="E32">
        <v>46115.188453520001</v>
      </c>
      <c r="F32">
        <v>1634.2</v>
      </c>
      <c r="G32">
        <v>89.945682166961902</v>
      </c>
      <c r="H32">
        <f>(Table2[[#This Row],[1Y Return vs Nifty]]-AVERAGE(Table2[1Y Return vs Nifty]))/_xlfn.STDEV.P(Table2[1Y Return vs Nifty])</f>
        <v>1.3634312749636468</v>
      </c>
      <c r="I32">
        <v>-2.0724420055144002</v>
      </c>
      <c r="J32">
        <f>(Table2[[#This Row],[1M Return vs Nifty]]-AVERAGE(Table2[1M Return vs Nifty]))/_xlfn.STDEV.P(Table2[1M Return vs Nifty])</f>
        <v>-0.16754602745939184</v>
      </c>
      <c r="K32">
        <v>48.717910271032999</v>
      </c>
      <c r="L32">
        <f>(Table2[[#This Row],[6M Return vs Nifty]]-AVERAGE(Table2[6M Return vs Nifty]))/_xlfn.STDEV.P(Table2[6M Return vs Nifty])</f>
        <v>1.4235119932645763</v>
      </c>
      <c r="M32">
        <v>-2.4460233736464199</v>
      </c>
      <c r="N32">
        <f>(Table2[[#This Row],[1W Return vs Nifty]]-AVERAGE(Table2[1W Return vs Nifty]))/_xlfn.STDEV.P(Table2[1W Return vs Nifty])</f>
        <v>-0.17285234164515453</v>
      </c>
      <c r="O32">
        <v>1695.5</v>
      </c>
      <c r="P32">
        <v>1670.7773844989199</v>
      </c>
      <c r="Q32">
        <v>1357.7462661250099</v>
      </c>
      <c r="R32">
        <v>36.2199904391085</v>
      </c>
      <c r="S32" s="1">
        <f>(Table2[[#This Row],[Close Price]]-Table2[[#This Row],[20D EMA]])/Table2[[#This Row],[20D EMA]]</f>
        <v>-3.6154526688292513E-2</v>
      </c>
      <c r="T32" s="1">
        <f>(Table2[[#This Row],[Close Price]]-Table2[[#This Row],[50D EMA]])/Table2[[#This Row],[50D EMA]]</f>
        <v>-2.1892434526751582E-2</v>
      </c>
      <c r="U32" s="1">
        <f>(Table2[[#This Row],[Close Price]]-Table2[[#This Row],[200D EMA]])/Table2[[#This Row],[200D EMA]]</f>
        <v>0.2036122217916205</v>
      </c>
      <c r="V32">
        <v>0.64018712805098399</v>
      </c>
      <c r="W32">
        <v>1631.75</v>
      </c>
      <c r="X32">
        <v>1684.45</v>
      </c>
      <c r="Y32">
        <v>1631.75</v>
      </c>
      <c r="Z32">
        <v>1684.45</v>
      </c>
      <c r="AA32">
        <v>1631.75</v>
      </c>
      <c r="AB32">
        <v>1776.75</v>
      </c>
      <c r="AC32" s="1">
        <f>(Table2[[#This Row],[Close Price]]/Table2[[#This Row],[Day Low]])-1</f>
        <v>1.5014554925694146E-3</v>
      </c>
      <c r="AD32" s="1">
        <f>(Table2[[#This Row],[Day High]]/Table2[[#This Row],[Close Price]])-1</f>
        <v>3.0748990331660675E-2</v>
      </c>
      <c r="AE32" s="1">
        <f>(Table2[[#This Row],[Close Price]]/Table2[[#This Row],[Current Week Low]])-1</f>
        <v>1.5014554925694146E-3</v>
      </c>
      <c r="AF32" s="1">
        <f>(Table2[[#This Row],[Current Week High]]/Table2[[#This Row],[Close Price]])-1</f>
        <v>3.0748990331660675E-2</v>
      </c>
      <c r="AG32" s="1">
        <f>(Table2[[#This Row],[Close Price]]/Table2[[#This Row],[Current Month Low]])-1</f>
        <v>1.5014554925694146E-3</v>
      </c>
      <c r="AH32" s="1">
        <f>(Table2[[#This Row],[Current Month High]]/Table2[[#This Row],[Close Price]])-1</f>
        <v>8.7229225309019665E-2</v>
      </c>
      <c r="AI32">
        <v>12.039530045282</v>
      </c>
      <c r="AJ32">
        <v>126.31214513225299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-0.02</v>
      </c>
      <c r="AM32" t="s">
        <v>3184</v>
      </c>
      <c r="AN32">
        <v>-2.41</v>
      </c>
      <c r="AO32" t="s">
        <v>3184</v>
      </c>
      <c r="AP32">
        <v>0.17543337648332999</v>
      </c>
      <c r="AQ32">
        <f>(Table2[[#This Row],[Sharpe Ratio]]-AVERAGE(Table2[Sharpe Ratio]))/_xlfn.STDEV.P(Table2[Sharpe Ratio])</f>
        <v>1.352022159336173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3.7985670584598497</v>
      </c>
      <c r="AS32">
        <f>_xlfn.RANK.AVG(Table2[[#This Row],[1Y Return vs Nifty Z-Score]],Table2[1Y Return vs Nifty Z-Score])</f>
        <v>63</v>
      </c>
      <c r="AT32">
        <f>_xlfn.RANK.AVG(Table2[[#This Row],[6M Return vs Nifty Z-Score]],Table2[6M Return vs Nifty Z-Score])</f>
        <v>59</v>
      </c>
      <c r="AU32">
        <f>_xlfn.RANK.AVG(Table2[[#This Row],[Sharpe Ratio Z-Score]],Table2[Sharpe Ratio Z-Score])</f>
        <v>63</v>
      </c>
      <c r="AV32">
        <f>(Table2[[#This Row],[Rank 1Y]]+Table2[[#This Row],[Rank 6M]]+Table2[[#This Row],[Rank Sharpe]])/3</f>
        <v>61.666666666666664</v>
      </c>
    </row>
    <row r="33" spans="1:48" x14ac:dyDescent="0.3">
      <c r="A33" t="s">
        <v>1043</v>
      </c>
      <c r="B33" t="s">
        <v>1044</v>
      </c>
      <c r="C33" t="s">
        <v>3141</v>
      </c>
      <c r="D33" t="s">
        <v>362</v>
      </c>
      <c r="E33">
        <v>12888.293016559999</v>
      </c>
      <c r="F33">
        <v>371.15</v>
      </c>
      <c r="G33">
        <v>62.089762556069203</v>
      </c>
      <c r="H33">
        <f>(Table2[[#This Row],[1Y Return vs Nifty]]-AVERAGE(Table2[1Y Return vs Nifty]))/_xlfn.STDEV.P(Table2[1Y Return vs Nifty])</f>
        <v>0.83756087919566946</v>
      </c>
      <c r="I33">
        <v>-1.0915344910217399</v>
      </c>
      <c r="J33">
        <f>(Table2[[#This Row],[1M Return vs Nifty]]-AVERAGE(Table2[1M Return vs Nifty]))/_xlfn.STDEV.P(Table2[1M Return vs Nifty])</f>
        <v>-6.2875303134432819E-2</v>
      </c>
      <c r="K33">
        <v>65.323658809866899</v>
      </c>
      <c r="L33">
        <f>(Table2[[#This Row],[6M Return vs Nifty]]-AVERAGE(Table2[6M Return vs Nifty]))/_xlfn.STDEV.P(Table2[6M Return vs Nifty])</f>
        <v>1.9799020993754297</v>
      </c>
      <c r="M33">
        <v>-4.98433687055749</v>
      </c>
      <c r="N33">
        <f>(Table2[[#This Row],[1W Return vs Nifty]]-AVERAGE(Table2[1W Return vs Nifty]))/_xlfn.STDEV.P(Table2[1W Return vs Nifty])</f>
        <v>-0.71094187450788227</v>
      </c>
      <c r="O33">
        <v>389.08</v>
      </c>
      <c r="P33">
        <v>383.50096391386302</v>
      </c>
      <c r="Q33">
        <v>301.069455151878</v>
      </c>
      <c r="R33">
        <v>37.6695202280765</v>
      </c>
      <c r="S33" s="1">
        <f>(Table2[[#This Row],[Close Price]]-Table2[[#This Row],[20D EMA]])/Table2[[#This Row],[20D EMA]]</f>
        <v>-4.6083067749563091E-2</v>
      </c>
      <c r="T33" s="1">
        <f>(Table2[[#This Row],[Close Price]]-Table2[[#This Row],[50D EMA]])/Table2[[#This Row],[50D EMA]]</f>
        <v>-3.2205822347390903E-2</v>
      </c>
      <c r="U33" s="1">
        <f>(Table2[[#This Row],[Close Price]]-Table2[[#This Row],[200D EMA]])/Table2[[#This Row],[200D EMA]]</f>
        <v>0.23277201871165915</v>
      </c>
      <c r="V33">
        <v>0.73996807664129005</v>
      </c>
      <c r="W33">
        <v>370</v>
      </c>
      <c r="X33">
        <v>383.45</v>
      </c>
      <c r="Y33">
        <v>370</v>
      </c>
      <c r="Z33">
        <v>383.45</v>
      </c>
      <c r="AA33">
        <v>370</v>
      </c>
      <c r="AB33">
        <v>406.85</v>
      </c>
      <c r="AC33" s="1">
        <f>(Table2[[#This Row],[Close Price]]/Table2[[#This Row],[Day Low]])-1</f>
        <v>3.1081081081081319E-3</v>
      </c>
      <c r="AD33" s="1">
        <f>(Table2[[#This Row],[Day High]]/Table2[[#This Row],[Close Price]])-1</f>
        <v>3.3140239795231174E-2</v>
      </c>
      <c r="AE33" s="1">
        <f>(Table2[[#This Row],[Close Price]]/Table2[[#This Row],[Current Week Low]])-1</f>
        <v>3.1081081081081319E-3</v>
      </c>
      <c r="AF33" s="1">
        <f>(Table2[[#This Row],[Current Week High]]/Table2[[#This Row],[Close Price]])-1</f>
        <v>3.3140239795231174E-2</v>
      </c>
      <c r="AG33" s="1">
        <f>(Table2[[#This Row],[Close Price]]/Table2[[#This Row],[Current Month Low]])-1</f>
        <v>3.1081081081081319E-3</v>
      </c>
      <c r="AH33" s="1">
        <f>(Table2[[#This Row],[Current Month High]]/Table2[[#This Row],[Close Price]])-1</f>
        <v>9.6187525259329165E-2</v>
      </c>
      <c r="AI33">
        <v>20.692442408729601</v>
      </c>
      <c r="AJ33">
        <v>131.96874999999901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0.12</v>
      </c>
      <c r="AM33" t="s">
        <v>3185</v>
      </c>
      <c r="AN33">
        <v>5.38</v>
      </c>
      <c r="AO33" t="s">
        <v>3185</v>
      </c>
      <c r="AP33">
        <v>0.19144793768583901</v>
      </c>
      <c r="AQ33">
        <f>(Table2[[#This Row],[Sharpe Ratio]]-AVERAGE(Table2[Sharpe Ratio]))/_xlfn.STDEV.P(Table2[Sharpe Ratio])</f>
        <v>1.5412388936557142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3.5848846945844981</v>
      </c>
      <c r="AS33">
        <f>_xlfn.RANK.AVG(Table2[[#This Row],[1Y Return vs Nifty Z-Score]],Table2[1Y Return vs Nifty Z-Score])</f>
        <v>115</v>
      </c>
      <c r="AT33">
        <f>_xlfn.RANK.AVG(Table2[[#This Row],[6M Return vs Nifty Z-Score]],Table2[6M Return vs Nifty Z-Score])</f>
        <v>34</v>
      </c>
      <c r="AU33">
        <f>_xlfn.RANK.AVG(Table2[[#This Row],[Sharpe Ratio Z-Score]],Table2[Sharpe Ratio Z-Score])</f>
        <v>39</v>
      </c>
      <c r="AV33">
        <f>(Table2[[#This Row],[Rank 1Y]]+Table2[[#This Row],[Rank 6M]]+Table2[[#This Row],[Rank Sharpe]])/3</f>
        <v>62.666666666666664</v>
      </c>
    </row>
    <row r="34" spans="1:48" x14ac:dyDescent="0.3">
      <c r="A34" t="s">
        <v>283</v>
      </c>
      <c r="B34" t="s">
        <v>284</v>
      </c>
      <c r="C34" t="s">
        <v>3150</v>
      </c>
      <c r="D34" t="s">
        <v>285</v>
      </c>
      <c r="E34">
        <v>92075.056471125004</v>
      </c>
      <c r="F34">
        <v>15387.75</v>
      </c>
      <c r="G34">
        <v>167.46402155113299</v>
      </c>
      <c r="H34">
        <f>(Table2[[#This Row],[1Y Return vs Nifty]]-AVERAGE(Table2[1Y Return vs Nifty]))/_xlfn.STDEV.P(Table2[1Y Return vs Nifty])</f>
        <v>2.8268401439097635</v>
      </c>
      <c r="I34">
        <v>7.9254490451821704</v>
      </c>
      <c r="J34">
        <f>(Table2[[#This Row],[1M Return vs Nifty]]-AVERAGE(Table2[1M Return vs Nifty]))/_xlfn.STDEV.P(Table2[1M Return vs Nifty])</f>
        <v>0.89930939217687611</v>
      </c>
      <c r="K34">
        <v>76.772957788993395</v>
      </c>
      <c r="L34">
        <f>(Table2[[#This Row],[6M Return vs Nifty]]-AVERAGE(Table2[6M Return vs Nifty]))/_xlfn.STDEV.P(Table2[6M Return vs Nifty])</f>
        <v>2.3635208600108606</v>
      </c>
      <c r="M34">
        <v>11.162250246490499</v>
      </c>
      <c r="N34">
        <f>(Table2[[#This Row],[1W Return vs Nifty]]-AVERAGE(Table2[1W Return vs Nifty]))/_xlfn.STDEV.P(Table2[1W Return vs Nifty])</f>
        <v>2.711925131365382</v>
      </c>
      <c r="O34">
        <v>14853.26</v>
      </c>
      <c r="P34">
        <v>14198.355500402</v>
      </c>
      <c r="Q34">
        <v>11104.7116312506</v>
      </c>
      <c r="R34">
        <v>59.756279516908897</v>
      </c>
      <c r="S34" s="1">
        <f>(Table2[[#This Row],[Close Price]]-Table2[[#This Row],[20D EMA]])/Table2[[#This Row],[20D EMA]]</f>
        <v>3.5984692922631109E-2</v>
      </c>
      <c r="T34" s="1">
        <f>(Table2[[#This Row],[Close Price]]-Table2[[#This Row],[50D EMA]])/Table2[[#This Row],[50D EMA]]</f>
        <v>8.3769877403360171E-2</v>
      </c>
      <c r="U34" s="1">
        <f>(Table2[[#This Row],[Close Price]]-Table2[[#This Row],[200D EMA]])/Table2[[#This Row],[200D EMA]]</f>
        <v>0.38569559579522811</v>
      </c>
      <c r="V34">
        <v>1.1984828716331799</v>
      </c>
      <c r="W34">
        <v>15345.1</v>
      </c>
      <c r="X34">
        <v>15778</v>
      </c>
      <c r="Y34">
        <v>15345.1</v>
      </c>
      <c r="Z34">
        <v>15778</v>
      </c>
      <c r="AA34">
        <v>13711.05</v>
      </c>
      <c r="AB34">
        <v>15969.2</v>
      </c>
      <c r="AC34" s="1">
        <f>(Table2[[#This Row],[Close Price]]/Table2[[#This Row],[Day Low]])-1</f>
        <v>2.7793888602876127E-3</v>
      </c>
      <c r="AD34" s="1">
        <f>(Table2[[#This Row],[Day High]]/Table2[[#This Row],[Close Price]])-1</f>
        <v>2.5361082679404179E-2</v>
      </c>
      <c r="AE34" s="1">
        <f>(Table2[[#This Row],[Close Price]]/Table2[[#This Row],[Current Week Low]])-1</f>
        <v>2.7793888602876127E-3</v>
      </c>
      <c r="AF34" s="1">
        <f>(Table2[[#This Row],[Current Week High]]/Table2[[#This Row],[Close Price]])-1</f>
        <v>2.5361082679404179E-2</v>
      </c>
      <c r="AG34" s="1">
        <f>(Table2[[#This Row],[Close Price]]/Table2[[#This Row],[Current Month Low]])-1</f>
        <v>0.1222882273786472</v>
      </c>
      <c r="AH34" s="1">
        <f>(Table2[[#This Row],[Current Month High]]/Table2[[#This Row],[Close Price]])-1</f>
        <v>3.7786550990235757E-2</v>
      </c>
      <c r="AI34">
        <v>3.7786550990235699</v>
      </c>
      <c r="AJ34">
        <v>195.54315676256999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0.22</v>
      </c>
      <c r="AM34" t="s">
        <v>3185</v>
      </c>
      <c r="AN34">
        <v>2.21</v>
      </c>
      <c r="AO34" t="s">
        <v>3185</v>
      </c>
      <c r="AP34">
        <v>0.129846906130474</v>
      </c>
      <c r="AQ34">
        <f>(Table2[[#This Row],[Sharpe Ratio]]-AVERAGE(Table2[Sharpe Ratio]))/_xlfn.STDEV.P(Table2[Sharpe Ratio])</f>
        <v>0.81340465116675864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9.6150001786296411</v>
      </c>
      <c r="AS34">
        <f>_xlfn.RANK.AVG(Table2[[#This Row],[1Y Return vs Nifty Z-Score]],Table2[1Y Return vs Nifty Z-Score])</f>
        <v>17</v>
      </c>
      <c r="AT34">
        <f>_xlfn.RANK.AVG(Table2[[#This Row],[6M Return vs Nifty Z-Score]],Table2[6M Return vs Nifty Z-Score])</f>
        <v>22</v>
      </c>
      <c r="AU34">
        <f>_xlfn.RANK.AVG(Table2[[#This Row],[Sharpe Ratio Z-Score]],Table2[Sharpe Ratio Z-Score])</f>
        <v>150</v>
      </c>
      <c r="AV34">
        <f>(Table2[[#This Row],[Rank 1Y]]+Table2[[#This Row],[Rank 6M]]+Table2[[#This Row],[Rank Sharpe]])/3</f>
        <v>63</v>
      </c>
    </row>
    <row r="35" spans="1:48" x14ac:dyDescent="0.3">
      <c r="A35" t="s">
        <v>577</v>
      </c>
      <c r="B35" t="s">
        <v>578</v>
      </c>
      <c r="C35" t="s">
        <v>3153</v>
      </c>
      <c r="D35" t="s">
        <v>160</v>
      </c>
      <c r="E35">
        <v>34048.0515676</v>
      </c>
      <c r="F35">
        <v>7865.9</v>
      </c>
      <c r="G35">
        <v>161.60085256067899</v>
      </c>
      <c r="H35">
        <f>(Table2[[#This Row],[1Y Return vs Nifty]]-AVERAGE(Table2[1Y Return vs Nifty]))/_xlfn.STDEV.P(Table2[1Y Return vs Nifty])</f>
        <v>2.7161539041254232</v>
      </c>
      <c r="I35">
        <v>3.5760152129037799</v>
      </c>
      <c r="J35">
        <f>(Table2[[#This Row],[1M Return vs Nifty]]-AVERAGE(Table2[1M Return vs Nifty]))/_xlfn.STDEV.P(Table2[1M Return vs Nifty])</f>
        <v>0.43518980607754054</v>
      </c>
      <c r="K35">
        <v>82.5378471229414</v>
      </c>
      <c r="L35">
        <f>(Table2[[#This Row],[6M Return vs Nifty]]-AVERAGE(Table2[6M Return vs Nifty]))/_xlfn.STDEV.P(Table2[6M Return vs Nifty])</f>
        <v>2.5566785114549728</v>
      </c>
      <c r="M35">
        <v>-2.6790659572455602</v>
      </c>
      <c r="N35">
        <f>(Table2[[#This Row],[1W Return vs Nifty]]-AVERAGE(Table2[1W Return vs Nifty]))/_xlfn.STDEV.P(Table2[1W Return vs Nifty])</f>
        <v>-0.22225434620392315</v>
      </c>
      <c r="O35">
        <v>7893.38</v>
      </c>
      <c r="P35">
        <v>7491.9107928848398</v>
      </c>
      <c r="Q35">
        <v>5693.99482780582</v>
      </c>
      <c r="R35">
        <v>46.153929356126</v>
      </c>
      <c r="S35" s="1">
        <f>(Table2[[#This Row],[Close Price]]-Table2[[#This Row],[20D EMA]])/Table2[[#This Row],[20D EMA]]</f>
        <v>-3.4813983363274634E-3</v>
      </c>
      <c r="T35" s="1">
        <f>(Table2[[#This Row],[Close Price]]-Table2[[#This Row],[50D EMA]])/Table2[[#This Row],[50D EMA]]</f>
        <v>4.9919068373096759E-2</v>
      </c>
      <c r="U35" s="1">
        <f>(Table2[[#This Row],[Close Price]]-Table2[[#This Row],[200D EMA]])/Table2[[#This Row],[200D EMA]]</f>
        <v>0.3814378547707819</v>
      </c>
      <c r="V35">
        <v>0.75334128212134499</v>
      </c>
      <c r="W35">
        <v>7780</v>
      </c>
      <c r="X35">
        <v>8159.95</v>
      </c>
      <c r="Y35">
        <v>7780</v>
      </c>
      <c r="Z35">
        <v>8159.95</v>
      </c>
      <c r="AA35">
        <v>7700</v>
      </c>
      <c r="AB35">
        <v>8508.9500000000007</v>
      </c>
      <c r="AC35" s="1">
        <f>(Table2[[#This Row],[Close Price]]/Table2[[#This Row],[Day Low]])-1</f>
        <v>1.1041131105398394E-2</v>
      </c>
      <c r="AD35" s="1">
        <f>(Table2[[#This Row],[Day High]]/Table2[[#This Row],[Close Price]])-1</f>
        <v>3.7382880534967411E-2</v>
      </c>
      <c r="AE35" s="1">
        <f>(Table2[[#This Row],[Close Price]]/Table2[[#This Row],[Current Week Low]])-1</f>
        <v>1.1041131105398394E-2</v>
      </c>
      <c r="AF35" s="1">
        <f>(Table2[[#This Row],[Current Week High]]/Table2[[#This Row],[Close Price]])-1</f>
        <v>3.7382880534967411E-2</v>
      </c>
      <c r="AG35" s="1">
        <f>(Table2[[#This Row],[Close Price]]/Table2[[#This Row],[Current Month Low]])-1</f>
        <v>2.1545454545454534E-2</v>
      </c>
      <c r="AH35" s="1">
        <f>(Table2[[#This Row],[Current Month High]]/Table2[[#This Row],[Close Price]])-1</f>
        <v>8.1751611385855627E-2</v>
      </c>
      <c r="AI35">
        <v>11.239654712111699</v>
      </c>
      <c r="AJ35">
        <v>179.69136131704801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0.27</v>
      </c>
      <c r="AM35" t="s">
        <v>3185</v>
      </c>
      <c r="AN35">
        <v>6.28</v>
      </c>
      <c r="AO35" t="s">
        <v>3185</v>
      </c>
      <c r="AP35">
        <v>0.12219291090974201</v>
      </c>
      <c r="AQ35">
        <f>(Table2[[#This Row],[Sharpe Ratio]]-AVERAGE(Table2[Sharpe Ratio]))/_xlfn.STDEV.P(Table2[Sharpe Ratio])</f>
        <v>0.7229704543223654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6.208738329776379</v>
      </c>
      <c r="AS35">
        <f>_xlfn.RANK.AVG(Table2[[#This Row],[1Y Return vs Nifty Z-Score]],Table2[1Y Return vs Nifty Z-Score])</f>
        <v>18</v>
      </c>
      <c r="AT35">
        <f>_xlfn.RANK.AVG(Table2[[#This Row],[6M Return vs Nifty Z-Score]],Table2[6M Return vs Nifty Z-Score])</f>
        <v>17</v>
      </c>
      <c r="AU35">
        <f>_xlfn.RANK.AVG(Table2[[#This Row],[Sharpe Ratio Z-Score]],Table2[Sharpe Ratio Z-Score])</f>
        <v>169</v>
      </c>
      <c r="AV35">
        <f>(Table2[[#This Row],[Rank 1Y]]+Table2[[#This Row],[Rank 6M]]+Table2[[#This Row],[Rank Sharpe]])/3</f>
        <v>68</v>
      </c>
    </row>
    <row r="36" spans="1:48" x14ac:dyDescent="0.3">
      <c r="A36" t="s">
        <v>820</v>
      </c>
      <c r="B36" t="s">
        <v>821</v>
      </c>
      <c r="C36" t="s">
        <v>3143</v>
      </c>
      <c r="D36" t="s">
        <v>51</v>
      </c>
      <c r="E36">
        <v>18761.276037610001</v>
      </c>
      <c r="F36">
        <v>1222.8499999999999</v>
      </c>
      <c r="G36">
        <v>351.63241261137</v>
      </c>
      <c r="H36">
        <f>(Table2[[#This Row],[1Y Return vs Nifty]]-AVERAGE(Table2[1Y Return vs Nifty]))/_xlfn.STDEV.P(Table2[1Y Return vs Nifty])</f>
        <v>6.3036129824172029</v>
      </c>
      <c r="I36">
        <v>27.3296216147405</v>
      </c>
      <c r="J36">
        <f>(Table2[[#This Row],[1M Return vs Nifty]]-AVERAGE(Table2[1M Return vs Nifty]))/_xlfn.STDEV.P(Table2[1M Return vs Nifty])</f>
        <v>2.9698907342238479</v>
      </c>
      <c r="K36">
        <v>118.281472647027</v>
      </c>
      <c r="L36">
        <f>(Table2[[#This Row],[6M Return vs Nifty]]-AVERAGE(Table2[6M Return vs Nifty]))/_xlfn.STDEV.P(Table2[6M Return vs Nifty])</f>
        <v>3.7542998985080338</v>
      </c>
      <c r="M36">
        <v>-1.5219240204105999</v>
      </c>
      <c r="N36">
        <f>(Table2[[#This Row],[1W Return vs Nifty]]-AVERAGE(Table2[1W Return vs Nifty]))/_xlfn.STDEV.P(Table2[1W Return vs Nifty])</f>
        <v>2.3044733285315464E-2</v>
      </c>
      <c r="O36">
        <v>1161.8599999999999</v>
      </c>
      <c r="P36">
        <v>1073.0499660855301</v>
      </c>
      <c r="Q36">
        <v>798.67761264964895</v>
      </c>
      <c r="R36">
        <v>57.116403278009201</v>
      </c>
      <c r="S36" s="1">
        <f>(Table2[[#This Row],[Close Price]]-Table2[[#This Row],[20D EMA]])/Table2[[#This Row],[20D EMA]]</f>
        <v>5.2493415729950262E-2</v>
      </c>
      <c r="T36" s="1">
        <f>(Table2[[#This Row],[Close Price]]-Table2[[#This Row],[50D EMA]])/Table2[[#This Row],[50D EMA]]</f>
        <v>0.1396021048870055</v>
      </c>
      <c r="U36" s="1">
        <f>(Table2[[#This Row],[Close Price]]-Table2[[#This Row],[200D EMA]])/Table2[[#This Row],[200D EMA]]</f>
        <v>0.53109337313605165</v>
      </c>
      <c r="V36">
        <v>1.8878410231082801</v>
      </c>
      <c r="W36">
        <v>1216</v>
      </c>
      <c r="X36">
        <v>1271.8499999999999</v>
      </c>
      <c r="Y36">
        <v>1216</v>
      </c>
      <c r="Z36">
        <v>1271.8499999999999</v>
      </c>
      <c r="AA36">
        <v>1180</v>
      </c>
      <c r="AB36">
        <v>1334.65</v>
      </c>
      <c r="AC36" s="1">
        <f>(Table2[[#This Row],[Close Price]]/Table2[[#This Row],[Day Low]])-1</f>
        <v>5.6332236842104866E-3</v>
      </c>
      <c r="AD36" s="1">
        <f>(Table2[[#This Row],[Day High]]/Table2[[#This Row],[Close Price]])-1</f>
        <v>4.0070327513595183E-2</v>
      </c>
      <c r="AE36" s="1">
        <f>(Table2[[#This Row],[Close Price]]/Table2[[#This Row],[Current Week Low]])-1</f>
        <v>5.6332236842104866E-3</v>
      </c>
      <c r="AF36" s="1">
        <f>(Table2[[#This Row],[Current Week High]]/Table2[[#This Row],[Close Price]])-1</f>
        <v>4.0070327513595183E-2</v>
      </c>
      <c r="AG36" s="1">
        <f>(Table2[[#This Row],[Close Price]]/Table2[[#This Row],[Current Month Low]])-1</f>
        <v>3.6313559322033839E-2</v>
      </c>
      <c r="AH36" s="1">
        <f>(Table2[[#This Row],[Current Month High]]/Table2[[#This Row],[Close Price]])-1</f>
        <v>9.1425767673876779E-2</v>
      </c>
      <c r="AI36">
        <v>9.1425767673876699</v>
      </c>
      <c r="AJ36">
        <v>384.87311657414699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0.21</v>
      </c>
      <c r="AM36" t="s">
        <v>3185</v>
      </c>
      <c r="AN36">
        <v>9.0399999999999991</v>
      </c>
      <c r="AO36" t="s">
        <v>3185</v>
      </c>
      <c r="AP36">
        <v>0.111538839290687</v>
      </c>
      <c r="AQ36">
        <f>(Table2[[#This Row],[Sharpe Ratio]]-AVERAGE(Table2[Sharpe Ratio]))/_xlfn.STDEV.P(Table2[Sharpe Ratio])</f>
        <v>0.59708947553861613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13.647937823973017</v>
      </c>
      <c r="AS36">
        <f>_xlfn.RANK.AVG(Table2[[#This Row],[1Y Return vs Nifty Z-Score]],Table2[1Y Return vs Nifty Z-Score])</f>
        <v>1</v>
      </c>
      <c r="AT36">
        <f>_xlfn.RANK.AVG(Table2[[#This Row],[6M Return vs Nifty Z-Score]],Table2[6M Return vs Nifty Z-Score])</f>
        <v>9</v>
      </c>
      <c r="AU36">
        <f>_xlfn.RANK.AVG(Table2[[#This Row],[Sharpe Ratio Z-Score]],Table2[Sharpe Ratio Z-Score])</f>
        <v>195</v>
      </c>
      <c r="AV36">
        <f>(Table2[[#This Row],[Rank 1Y]]+Table2[[#This Row],[Rank 6M]]+Table2[[#This Row],[Rank Sharpe]])/3</f>
        <v>68.333333333333329</v>
      </c>
    </row>
    <row r="37" spans="1:48" x14ac:dyDescent="0.3">
      <c r="A37" t="s">
        <v>923</v>
      </c>
      <c r="B37" t="s">
        <v>924</v>
      </c>
      <c r="C37" t="s">
        <v>3148</v>
      </c>
      <c r="D37" t="s">
        <v>258</v>
      </c>
      <c r="E37">
        <v>16310.593400399999</v>
      </c>
      <c r="F37">
        <v>2054</v>
      </c>
      <c r="G37">
        <v>112.754610692528</v>
      </c>
      <c r="H37">
        <f>(Table2[[#This Row],[1Y Return vs Nifty]]-AVERAGE(Table2[1Y Return vs Nifty]))/_xlfn.STDEV.P(Table2[1Y Return vs Nifty])</f>
        <v>1.7940234233590149</v>
      </c>
      <c r="I37">
        <v>19.542305260832698</v>
      </c>
      <c r="J37">
        <f>(Table2[[#This Row],[1M Return vs Nifty]]-AVERAGE(Table2[1M Return vs Nifty]))/_xlfn.STDEV.P(Table2[1M Return vs Nifty])</f>
        <v>2.1389214213496239</v>
      </c>
      <c r="K37">
        <v>34.7020435520378</v>
      </c>
      <c r="L37">
        <f>(Table2[[#This Row],[6M Return vs Nifty]]-AVERAGE(Table2[6M Return vs Nifty]))/_xlfn.STDEV.P(Table2[6M Return vs Nifty])</f>
        <v>0.95389813919588551</v>
      </c>
      <c r="M37">
        <v>2.8426161221852899</v>
      </c>
      <c r="N37">
        <f>(Table2[[#This Row],[1W Return vs Nifty]]-AVERAGE(Table2[1W Return vs Nifty]))/_xlfn.STDEV.P(Table2[1W Return vs Nifty])</f>
        <v>0.94827062415655872</v>
      </c>
      <c r="O37">
        <v>1913.1</v>
      </c>
      <c r="P37">
        <v>1851.5890713311701</v>
      </c>
      <c r="Q37">
        <v>1627.30037224989</v>
      </c>
      <c r="R37">
        <v>64.693773889522006</v>
      </c>
      <c r="S37" s="1">
        <f>(Table2[[#This Row],[Close Price]]-Table2[[#This Row],[20D EMA]])/Table2[[#This Row],[20D EMA]]</f>
        <v>7.3650096701688414E-2</v>
      </c>
      <c r="T37" s="1">
        <f>(Table2[[#This Row],[Close Price]]-Table2[[#This Row],[50D EMA]])/Table2[[#This Row],[50D EMA]]</f>
        <v>0.10931741378410159</v>
      </c>
      <c r="U37" s="1">
        <f>(Table2[[#This Row],[Close Price]]-Table2[[#This Row],[200D EMA]])/Table2[[#This Row],[200D EMA]]</f>
        <v>0.26221319372044338</v>
      </c>
      <c r="V37">
        <v>2.3827047218281798</v>
      </c>
      <c r="W37">
        <v>2035.65</v>
      </c>
      <c r="X37">
        <v>2118.0500000000002</v>
      </c>
      <c r="Y37">
        <v>2035.65</v>
      </c>
      <c r="Z37">
        <v>2118.0500000000002</v>
      </c>
      <c r="AA37">
        <v>1905.05</v>
      </c>
      <c r="AB37">
        <v>2189.9</v>
      </c>
      <c r="AC37" s="1">
        <f>(Table2[[#This Row],[Close Price]]/Table2[[#This Row],[Day Low]])-1</f>
        <v>9.0143197504481964E-3</v>
      </c>
      <c r="AD37" s="1">
        <f>(Table2[[#This Row],[Day High]]/Table2[[#This Row],[Close Price]])-1</f>
        <v>3.118305744888028E-2</v>
      </c>
      <c r="AE37" s="1">
        <f>(Table2[[#This Row],[Close Price]]/Table2[[#This Row],[Current Week Low]])-1</f>
        <v>9.0143197504481964E-3</v>
      </c>
      <c r="AF37" s="1">
        <f>(Table2[[#This Row],[Current Week High]]/Table2[[#This Row],[Close Price]])-1</f>
        <v>3.118305744888028E-2</v>
      </c>
      <c r="AG37" s="1">
        <f>(Table2[[#This Row],[Close Price]]/Table2[[#This Row],[Current Month Low]])-1</f>
        <v>7.8186924227710675E-2</v>
      </c>
      <c r="AH37" s="1">
        <f>(Table2[[#This Row],[Current Month High]]/Table2[[#This Row],[Close Price]])-1</f>
        <v>6.6163583252190961E-2</v>
      </c>
      <c r="AI37">
        <v>30.671859785783798</v>
      </c>
      <c r="AJ37">
        <v>145.400238948626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0.15</v>
      </c>
      <c r="AM37" t="s">
        <v>3185</v>
      </c>
      <c r="AN37">
        <v>20.170000000000002</v>
      </c>
      <c r="AO37" t="s">
        <v>3185</v>
      </c>
      <c r="AP37">
        <v>0.16556544738849899</v>
      </c>
      <c r="AQ37">
        <f>(Table2[[#This Row],[Sharpe Ratio]]-AVERAGE(Table2[Sharpe Ratio]))/_xlfn.STDEV.P(Table2[Sharpe Ratio])</f>
        <v>1.2354296848868465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7.0705432929479297</v>
      </c>
      <c r="AS37">
        <f>_xlfn.RANK.AVG(Table2[[#This Row],[1Y Return vs Nifty Z-Score]],Table2[1Y Return vs Nifty Z-Score])</f>
        <v>43</v>
      </c>
      <c r="AT37">
        <f>_xlfn.RANK.AVG(Table2[[#This Row],[6M Return vs Nifty Z-Score]],Table2[6M Return vs Nifty Z-Score])</f>
        <v>94</v>
      </c>
      <c r="AU37">
        <f>_xlfn.RANK.AVG(Table2[[#This Row],[Sharpe Ratio Z-Score]],Table2[Sharpe Ratio Z-Score])</f>
        <v>73</v>
      </c>
      <c r="AV37">
        <f>(Table2[[#This Row],[Rank 1Y]]+Table2[[#This Row],[Rank 6M]]+Table2[[#This Row],[Rank Sharpe]])/3</f>
        <v>70</v>
      </c>
    </row>
    <row r="38" spans="1:48" x14ac:dyDescent="0.3">
      <c r="A38" t="s">
        <v>884</v>
      </c>
      <c r="B38" t="s">
        <v>885</v>
      </c>
      <c r="C38" t="s">
        <v>3148</v>
      </c>
      <c r="D38" t="s">
        <v>313</v>
      </c>
      <c r="E38">
        <v>17138.697479999999</v>
      </c>
      <c r="F38">
        <v>1496.15</v>
      </c>
      <c r="G38">
        <v>68.029900494492693</v>
      </c>
      <c r="H38">
        <f>(Table2[[#This Row],[1Y Return vs Nifty]]-AVERAGE(Table2[1Y Return vs Nifty]))/_xlfn.STDEV.P(Table2[1Y Return vs Nifty])</f>
        <v>0.94970015631268256</v>
      </c>
      <c r="I38">
        <v>-9.8349428537862096</v>
      </c>
      <c r="J38">
        <f>(Table2[[#This Row],[1M Return vs Nifty]]-AVERAGE(Table2[1M Return vs Nifty]))/_xlfn.STDEV.P(Table2[1M Return vs Nifty])</f>
        <v>-0.99586732621298479</v>
      </c>
      <c r="K38">
        <v>55.5155471614299</v>
      </c>
      <c r="L38">
        <f>(Table2[[#This Row],[6M Return vs Nifty]]-AVERAGE(Table2[6M Return vs Nifty]))/_xlfn.STDEV.P(Table2[6M Return vs Nifty])</f>
        <v>1.6512727534559128</v>
      </c>
      <c r="M38">
        <v>-5.6925142569651701</v>
      </c>
      <c r="N38">
        <f>(Table2[[#This Row],[1W Return vs Nifty]]-AVERAGE(Table2[1W Return vs Nifty]))/_xlfn.STDEV.P(Table2[1W Return vs Nifty])</f>
        <v>-0.8610662935364144</v>
      </c>
      <c r="O38">
        <v>1598.86</v>
      </c>
      <c r="P38">
        <v>1689.3045939676499</v>
      </c>
      <c r="Q38">
        <v>1516.14619154294</v>
      </c>
      <c r="R38">
        <v>33.027836532613797</v>
      </c>
      <c r="S38" s="1">
        <f>(Table2[[#This Row],[Close Price]]-Table2[[#This Row],[20D EMA]])/Table2[[#This Row],[20D EMA]]</f>
        <v>-6.4239520658469038E-2</v>
      </c>
      <c r="T38" s="1">
        <f>(Table2[[#This Row],[Close Price]]-Table2[[#This Row],[50D EMA]])/Table2[[#This Row],[50D EMA]]</f>
        <v>-0.11433970798243666</v>
      </c>
      <c r="U38" s="1">
        <f>(Table2[[#This Row],[Close Price]]-Table2[[#This Row],[200D EMA]])/Table2[[#This Row],[200D EMA]]</f>
        <v>-1.3188828131797963E-2</v>
      </c>
      <c r="V38">
        <v>0.341736191975412</v>
      </c>
      <c r="W38">
        <v>1487.5</v>
      </c>
      <c r="X38">
        <v>1529</v>
      </c>
      <c r="Y38">
        <v>1487.5</v>
      </c>
      <c r="Z38">
        <v>1529</v>
      </c>
      <c r="AA38">
        <v>1487.5</v>
      </c>
      <c r="AB38">
        <v>1628.85</v>
      </c>
      <c r="AC38" s="1">
        <f>(Table2[[#This Row],[Close Price]]/Table2[[#This Row],[Day Low]])-1</f>
        <v>5.8151260504202273E-3</v>
      </c>
      <c r="AD38" s="1">
        <f>(Table2[[#This Row],[Day High]]/Table2[[#This Row],[Close Price]])-1</f>
        <v>2.195635464358503E-2</v>
      </c>
      <c r="AE38" s="1">
        <f>(Table2[[#This Row],[Close Price]]/Table2[[#This Row],[Current Week Low]])-1</f>
        <v>5.8151260504202273E-3</v>
      </c>
      <c r="AF38" s="1">
        <f>(Table2[[#This Row],[Current Week High]]/Table2[[#This Row],[Close Price]])-1</f>
        <v>2.195635464358503E-2</v>
      </c>
      <c r="AG38" s="1">
        <f>(Table2[[#This Row],[Close Price]]/Table2[[#This Row],[Current Month Low]])-1</f>
        <v>5.8151260504202273E-3</v>
      </c>
      <c r="AH38" s="1">
        <f>(Table2[[#This Row],[Current Month High]]/Table2[[#This Row],[Close Price]])-1</f>
        <v>8.8694315409550972E-2</v>
      </c>
      <c r="AI38">
        <v>89.406142432242703</v>
      </c>
      <c r="AJ38">
        <v>122.16200163338</v>
      </c>
      <c r="AK38" t="str">
        <f>IF(AND(Table2[[#This Row],[20D EMA]]&gt;Table2[[#This Row],[50D EMA]],Table2[[#This Row],[50D EMA]]&gt;Table2[[#This Row],[200D EMA]]),"Uptrend","Downtrend/NoTrend")</f>
        <v>Downtrend/NoTrend</v>
      </c>
      <c r="AL38">
        <v>-0.09</v>
      </c>
      <c r="AM38" t="s">
        <v>3184</v>
      </c>
      <c r="AN38">
        <v>-5.69</v>
      </c>
      <c r="AO38" t="s">
        <v>3184</v>
      </c>
      <c r="AP38">
        <v>0.16373393300988501</v>
      </c>
      <c r="AQ38">
        <f>(Table2[[#This Row],[Sharpe Ratio]]-AVERAGE(Table2[Sharpe Ratio]))/_xlfn.STDEV.P(Table2[Sharpe Ratio])</f>
        <v>1.213789805704498</v>
      </c>
      <c r="AR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">
        <f>_xlfn.RANK.AVG(Table2[[#This Row],[1Y Return vs Nifty Z-Score]],Table2[1Y Return vs Nifty Z-Score])</f>
        <v>100</v>
      </c>
      <c r="AT38">
        <f>_xlfn.RANK.AVG(Table2[[#This Row],[6M Return vs Nifty Z-Score]],Table2[6M Return vs Nifty Z-Score])</f>
        <v>48</v>
      </c>
      <c r="AU38">
        <f>_xlfn.RANK.AVG(Table2[[#This Row],[Sharpe Ratio Z-Score]],Table2[Sharpe Ratio Z-Score])</f>
        <v>80</v>
      </c>
      <c r="AV38">
        <f>(Table2[[#This Row],[Rank 1Y]]+Table2[[#This Row],[Rank 6M]]+Table2[[#This Row],[Rank Sharpe]])/3</f>
        <v>76</v>
      </c>
    </row>
    <row r="39" spans="1:48" x14ac:dyDescent="0.3">
      <c r="A39" t="s">
        <v>927</v>
      </c>
      <c r="B39" t="s">
        <v>928</v>
      </c>
      <c r="C39" t="s">
        <v>3153</v>
      </c>
      <c r="D39" t="s">
        <v>403</v>
      </c>
      <c r="E39">
        <v>16172.32776075</v>
      </c>
      <c r="F39">
        <v>1281.0999999999999</v>
      </c>
      <c r="G39">
        <v>82.903102001197496</v>
      </c>
      <c r="H39">
        <f>(Table2[[#This Row],[1Y Return vs Nifty]]-AVERAGE(Table2[1Y Return vs Nifty]))/_xlfn.STDEV.P(Table2[1Y Return vs Nifty])</f>
        <v>1.2304798423514549</v>
      </c>
      <c r="I39">
        <v>28.5530811932733</v>
      </c>
      <c r="J39">
        <f>(Table2[[#This Row],[1M Return vs Nifty]]-AVERAGE(Table2[1M Return vs Nifty]))/_xlfn.STDEV.P(Table2[1M Return vs Nifty])</f>
        <v>3.1004437153920796</v>
      </c>
      <c r="K39">
        <v>135.21296457605399</v>
      </c>
      <c r="L39">
        <f>(Table2[[#This Row],[6M Return vs Nifty]]-AVERAGE(Table2[6M Return vs Nifty]))/_xlfn.STDEV.P(Table2[6M Return vs Nifty])</f>
        <v>4.3216043213695361</v>
      </c>
      <c r="M39">
        <v>6.0757988530285596</v>
      </c>
      <c r="N39">
        <f>(Table2[[#This Row],[1W Return vs Nifty]]-AVERAGE(Table2[1W Return vs Nifty]))/_xlfn.STDEV.P(Table2[1W Return vs Nifty])</f>
        <v>1.6336634203641287</v>
      </c>
      <c r="O39">
        <v>1213.82</v>
      </c>
      <c r="P39">
        <v>1112.74574442839</v>
      </c>
      <c r="Q39">
        <v>862.48464868240706</v>
      </c>
      <c r="R39">
        <v>56.757699405489703</v>
      </c>
      <c r="S39" s="1">
        <f>(Table2[[#This Row],[Close Price]]-Table2[[#This Row],[20D EMA]])/Table2[[#This Row],[20D EMA]]</f>
        <v>5.5428317213425365E-2</v>
      </c>
      <c r="T39" s="1">
        <f>(Table2[[#This Row],[Close Price]]-Table2[[#This Row],[50D EMA]])/Table2[[#This Row],[50D EMA]]</f>
        <v>0.1512962475161766</v>
      </c>
      <c r="U39" s="1">
        <f>(Table2[[#This Row],[Close Price]]-Table2[[#This Row],[200D EMA]])/Table2[[#This Row],[200D EMA]]</f>
        <v>0.48535977070096198</v>
      </c>
      <c r="V39">
        <v>1.1597648624925101</v>
      </c>
      <c r="W39">
        <v>1274.6500000000001</v>
      </c>
      <c r="X39">
        <v>1341.95</v>
      </c>
      <c r="Y39">
        <v>1274.6500000000001</v>
      </c>
      <c r="Z39">
        <v>1341.95</v>
      </c>
      <c r="AA39">
        <v>1190</v>
      </c>
      <c r="AB39">
        <v>1403.95</v>
      </c>
      <c r="AC39" s="1">
        <f>(Table2[[#This Row],[Close Price]]/Table2[[#This Row],[Day Low]])-1</f>
        <v>5.0602126073822085E-3</v>
      </c>
      <c r="AD39" s="1">
        <f>(Table2[[#This Row],[Day High]]/Table2[[#This Row],[Close Price]])-1</f>
        <v>4.7498243696823206E-2</v>
      </c>
      <c r="AE39" s="1">
        <f>(Table2[[#This Row],[Close Price]]/Table2[[#This Row],[Current Week Low]])-1</f>
        <v>5.0602126073822085E-3</v>
      </c>
      <c r="AF39" s="1">
        <f>(Table2[[#This Row],[Current Week High]]/Table2[[#This Row],[Close Price]])-1</f>
        <v>4.7498243696823206E-2</v>
      </c>
      <c r="AG39" s="1">
        <f>(Table2[[#This Row],[Close Price]]/Table2[[#This Row],[Current Month Low]])-1</f>
        <v>7.6554621848739401E-2</v>
      </c>
      <c r="AH39" s="1">
        <f>(Table2[[#This Row],[Current Month High]]/Table2[[#This Row],[Close Price]])-1</f>
        <v>9.5894153461868914E-2</v>
      </c>
      <c r="AI39">
        <v>9.5894153461868896</v>
      </c>
      <c r="AJ39">
        <v>184.68888888888799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0.3</v>
      </c>
      <c r="AM39" t="s">
        <v>3185</v>
      </c>
      <c r="AN39">
        <v>13.82</v>
      </c>
      <c r="AO39" t="s">
        <v>3185</v>
      </c>
      <c r="AP39">
        <v>0.130828844706292</v>
      </c>
      <c r="AQ39">
        <f>(Table2[[#This Row],[Sharpe Ratio]]-AVERAGE(Table2[Sharpe Ratio]))/_xlfn.STDEV.P(Table2[Sharpe Ratio])</f>
        <v>0.82500654323668021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11.111197842713878</v>
      </c>
      <c r="AS39">
        <f>_xlfn.RANK.AVG(Table2[[#This Row],[1Y Return vs Nifty Z-Score]],Table2[1Y Return vs Nifty Z-Score])</f>
        <v>79</v>
      </c>
      <c r="AT39">
        <f>_xlfn.RANK.AVG(Table2[[#This Row],[6M Return vs Nifty Z-Score]],Table2[6M Return vs Nifty Z-Score])</f>
        <v>5</v>
      </c>
      <c r="AU39">
        <f>_xlfn.RANK.AVG(Table2[[#This Row],[Sharpe Ratio Z-Score]],Table2[Sharpe Ratio Z-Score])</f>
        <v>146</v>
      </c>
      <c r="AV39">
        <f>(Table2[[#This Row],[Rank 1Y]]+Table2[[#This Row],[Rank 6M]]+Table2[[#This Row],[Rank Sharpe]])/3</f>
        <v>76.666666666666671</v>
      </c>
    </row>
    <row r="40" spans="1:48" x14ac:dyDescent="0.3">
      <c r="A40" t="s">
        <v>126</v>
      </c>
      <c r="B40" t="s">
        <v>127</v>
      </c>
      <c r="C40" t="s">
        <v>3148</v>
      </c>
      <c r="D40" t="s">
        <v>128</v>
      </c>
      <c r="E40">
        <v>219110.62039927501</v>
      </c>
      <c r="F40">
        <v>299.75</v>
      </c>
      <c r="G40">
        <v>90.443332923540794</v>
      </c>
      <c r="H40">
        <f>(Table2[[#This Row],[1Y Return vs Nifty]]-AVERAGE(Table2[1Y Return vs Nifty]))/_xlfn.STDEV.P(Table2[1Y Return vs Nifty])</f>
        <v>1.3728260393071667</v>
      </c>
      <c r="I40">
        <v>7.0240876084921204</v>
      </c>
      <c r="J40">
        <f>(Table2[[#This Row],[1M Return vs Nifty]]-AVERAGE(Table2[1M Return vs Nifty]))/_xlfn.STDEV.P(Table2[1M Return vs Nifty])</f>
        <v>0.8031268743930966</v>
      </c>
      <c r="K40">
        <v>23.911871178841299</v>
      </c>
      <c r="L40">
        <f>(Table2[[#This Row],[6M Return vs Nifty]]-AVERAGE(Table2[6M Return vs Nifty]))/_xlfn.STDEV.P(Table2[6M Return vs Nifty])</f>
        <v>0.59236399108823357</v>
      </c>
      <c r="M40">
        <v>2.6695927408776101</v>
      </c>
      <c r="N40">
        <f>(Table2[[#This Row],[1W Return vs Nifty]]-AVERAGE(Table2[1W Return vs Nifty]))/_xlfn.STDEV.P(Table2[1W Return vs Nifty])</f>
        <v>0.91159191187949884</v>
      </c>
      <c r="O40">
        <v>288.17</v>
      </c>
      <c r="P40">
        <v>287.705933092804</v>
      </c>
      <c r="Q40">
        <v>259.93486900763099</v>
      </c>
      <c r="R40">
        <v>66.836080507837195</v>
      </c>
      <c r="S40" s="1">
        <f>(Table2[[#This Row],[Close Price]]-Table2[[#This Row],[20D EMA]])/Table2[[#This Row],[20D EMA]]</f>
        <v>4.0184613249123723E-2</v>
      </c>
      <c r="T40" s="1">
        <f>(Table2[[#This Row],[Close Price]]-Table2[[#This Row],[50D EMA]])/Table2[[#This Row],[50D EMA]]</f>
        <v>4.186242104124769E-2</v>
      </c>
      <c r="U40" s="1">
        <f>(Table2[[#This Row],[Close Price]]-Table2[[#This Row],[200D EMA]])/Table2[[#This Row],[200D EMA]]</f>
        <v>0.15317348974523359</v>
      </c>
      <c r="V40">
        <v>1.1118350698023101</v>
      </c>
      <c r="W40">
        <v>294.39999999999998</v>
      </c>
      <c r="X40">
        <v>303.8</v>
      </c>
      <c r="Y40">
        <v>294.39999999999998</v>
      </c>
      <c r="Z40">
        <v>303.8</v>
      </c>
      <c r="AA40">
        <v>277.14999999999998</v>
      </c>
      <c r="AB40">
        <v>304.5</v>
      </c>
      <c r="AC40" s="1">
        <f>(Table2[[#This Row],[Close Price]]/Table2[[#This Row],[Day Low]])-1</f>
        <v>1.8172554347826164E-2</v>
      </c>
      <c r="AD40" s="1">
        <f>(Table2[[#This Row],[Day High]]/Table2[[#This Row],[Close Price]])-1</f>
        <v>1.3511259382819052E-2</v>
      </c>
      <c r="AE40" s="1">
        <f>(Table2[[#This Row],[Close Price]]/Table2[[#This Row],[Current Week Low]])-1</f>
        <v>1.8172554347826164E-2</v>
      </c>
      <c r="AF40" s="1">
        <f>(Table2[[#This Row],[Current Week High]]/Table2[[#This Row],[Close Price]])-1</f>
        <v>1.3511259382819052E-2</v>
      </c>
      <c r="AG40" s="1">
        <f>(Table2[[#This Row],[Close Price]]/Table2[[#This Row],[Current Month Low]])-1</f>
        <v>8.1544290095616256E-2</v>
      </c>
      <c r="AH40" s="1">
        <f>(Table2[[#This Row],[Current Month High]]/Table2[[#This Row],[Close Price]])-1</f>
        <v>1.5846538782318564E-2</v>
      </c>
      <c r="AI40">
        <v>13.594662218515399</v>
      </c>
      <c r="AJ40">
        <v>118.238077903167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0.05</v>
      </c>
      <c r="AM40" t="s">
        <v>3185</v>
      </c>
      <c r="AN40">
        <v>10.47</v>
      </c>
      <c r="AO40" t="s">
        <v>3185</v>
      </c>
      <c r="AP40">
        <v>0.21554596690755101</v>
      </c>
      <c r="AQ40">
        <f>(Table2[[#This Row],[Sharpe Ratio]]-AVERAGE(Table2[Sharpe Ratio]))/_xlfn.STDEV.P(Table2[Sharpe Ratio])</f>
        <v>1.8259641718078772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5.5058729884758728</v>
      </c>
      <c r="AS40">
        <f>_xlfn.RANK.AVG(Table2[[#This Row],[1Y Return vs Nifty Z-Score]],Table2[1Y Return vs Nifty Z-Score])</f>
        <v>60</v>
      </c>
      <c r="AT40">
        <f>_xlfn.RANK.AVG(Table2[[#This Row],[6M Return vs Nifty Z-Score]],Table2[6M Return vs Nifty Z-Score])</f>
        <v>155</v>
      </c>
      <c r="AU40">
        <f>_xlfn.RANK.AVG(Table2[[#This Row],[Sharpe Ratio Z-Score]],Table2[Sharpe Ratio Z-Score])</f>
        <v>21</v>
      </c>
      <c r="AV40">
        <f>(Table2[[#This Row],[Rank 1Y]]+Table2[[#This Row],[Rank 6M]]+Table2[[#This Row],[Rank Sharpe]])/3</f>
        <v>78.666666666666671</v>
      </c>
    </row>
    <row r="41" spans="1:48" x14ac:dyDescent="0.3">
      <c r="A41" t="s">
        <v>1531</v>
      </c>
      <c r="B41" t="s">
        <v>1532</v>
      </c>
      <c r="C41" t="s">
        <v>3152</v>
      </c>
      <c r="D41" t="s">
        <v>141</v>
      </c>
      <c r="E41">
        <v>6449.0353050900003</v>
      </c>
      <c r="F41">
        <v>218.54</v>
      </c>
      <c r="G41">
        <v>88.310251189180207</v>
      </c>
      <c r="H41">
        <f>(Table2[[#This Row],[1Y Return vs Nifty]]-AVERAGE(Table2[1Y Return vs Nifty]))/_xlfn.STDEV.P(Table2[1Y Return vs Nifty])</f>
        <v>1.3325572364271137</v>
      </c>
      <c r="I41">
        <v>-13.339144899687099</v>
      </c>
      <c r="J41">
        <f>(Table2[[#This Row],[1M Return vs Nifty]]-AVERAGE(Table2[1M Return vs Nifty]))/_xlfn.STDEV.P(Table2[1M Return vs Nifty])</f>
        <v>-1.3697938798444524</v>
      </c>
      <c r="K41">
        <v>46.920708268750403</v>
      </c>
      <c r="L41">
        <f>(Table2[[#This Row],[6M Return vs Nifty]]-AVERAGE(Table2[6M Return vs Nifty]))/_xlfn.STDEV.P(Table2[6M Return vs Nifty])</f>
        <v>1.3632951707338608</v>
      </c>
      <c r="M41">
        <v>-10.5450126640609</v>
      </c>
      <c r="N41">
        <f>(Table2[[#This Row],[1W Return vs Nifty]]-AVERAGE(Table2[1W Return vs Nifty]))/_xlfn.STDEV.P(Table2[1W Return vs Nifty])</f>
        <v>-1.8897330064025564</v>
      </c>
      <c r="O41">
        <v>232.82</v>
      </c>
      <c r="P41">
        <v>234.390824643173</v>
      </c>
      <c r="Q41">
        <v>195.487927752334</v>
      </c>
      <c r="R41">
        <v>34.030834299772003</v>
      </c>
      <c r="S41" s="1">
        <f>(Table2[[#This Row],[Close Price]]-Table2[[#This Row],[20D EMA]])/Table2[[#This Row],[20D EMA]]</f>
        <v>-6.1334936861094418E-2</v>
      </c>
      <c r="T41" s="1">
        <f>(Table2[[#This Row],[Close Price]]-Table2[[#This Row],[50D EMA]])/Table2[[#This Row],[50D EMA]]</f>
        <v>-6.7625619165356241E-2</v>
      </c>
      <c r="U41" s="1">
        <f>(Table2[[#This Row],[Close Price]]-Table2[[#This Row],[200D EMA]])/Table2[[#This Row],[200D EMA]]</f>
        <v>0.11792069470842689</v>
      </c>
      <c r="V41">
        <v>0.99889629053836304</v>
      </c>
      <c r="W41">
        <v>209.04</v>
      </c>
      <c r="X41">
        <v>219.5</v>
      </c>
      <c r="Y41">
        <v>209.04</v>
      </c>
      <c r="Z41">
        <v>219.5</v>
      </c>
      <c r="AA41">
        <v>209.04</v>
      </c>
      <c r="AB41">
        <v>246</v>
      </c>
      <c r="AC41" s="1">
        <f>(Table2[[#This Row],[Close Price]]/Table2[[#This Row],[Day Low]])-1</f>
        <v>4.5445847684653762E-2</v>
      </c>
      <c r="AD41" s="1">
        <f>(Table2[[#This Row],[Day High]]/Table2[[#This Row],[Close Price]])-1</f>
        <v>4.3927885055368154E-3</v>
      </c>
      <c r="AE41" s="1">
        <f>(Table2[[#This Row],[Close Price]]/Table2[[#This Row],[Current Week Low]])-1</f>
        <v>4.5445847684653762E-2</v>
      </c>
      <c r="AF41" s="1">
        <f>(Table2[[#This Row],[Current Week High]]/Table2[[#This Row],[Close Price]])-1</f>
        <v>4.3927885055368154E-3</v>
      </c>
      <c r="AG41" s="1">
        <f>(Table2[[#This Row],[Close Price]]/Table2[[#This Row],[Current Month Low]])-1</f>
        <v>4.5445847684653762E-2</v>
      </c>
      <c r="AH41" s="1">
        <f>(Table2[[#This Row],[Current Month High]]/Table2[[#This Row],[Close Price]])-1</f>
        <v>0.12565205454379069</v>
      </c>
      <c r="AI41">
        <v>23.524297611421201</v>
      </c>
      <c r="AJ41">
        <v>117.560975609756</v>
      </c>
      <c r="AK41" t="str">
        <f>IF(AND(Table2[[#This Row],[20D EMA]]&gt;Table2[[#This Row],[50D EMA]],Table2[[#This Row],[50D EMA]]&gt;Table2[[#This Row],[200D EMA]]),"Uptrend","Downtrend/NoTrend")</f>
        <v>Downtrend/NoTrend</v>
      </c>
      <c r="AL41">
        <v>7.0000000000000007E-2</v>
      </c>
      <c r="AM41" t="s">
        <v>3185</v>
      </c>
      <c r="AN41">
        <v>-4.8600000000000003</v>
      </c>
      <c r="AO41" t="s">
        <v>3184</v>
      </c>
      <c r="AP41">
        <v>0.150670370534428</v>
      </c>
      <c r="AQ41">
        <f>(Table2[[#This Row],[Sharpe Ratio]]-AVERAGE(Table2[Sharpe Ratio]))/_xlfn.STDEV.P(Table2[Sharpe Ratio])</f>
        <v>1.0594399862540589</v>
      </c>
      <c r="AR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">
        <f>_xlfn.RANK.AVG(Table2[[#This Row],[1Y Return vs Nifty Z-Score]],Table2[1Y Return vs Nifty Z-Score])</f>
        <v>69</v>
      </c>
      <c r="AT41">
        <f>_xlfn.RANK.AVG(Table2[[#This Row],[6M Return vs Nifty Z-Score]],Table2[6M Return vs Nifty Z-Score])</f>
        <v>61</v>
      </c>
      <c r="AU41">
        <f>_xlfn.RANK.AVG(Table2[[#This Row],[Sharpe Ratio Z-Score]],Table2[Sharpe Ratio Z-Score])</f>
        <v>109</v>
      </c>
      <c r="AV41">
        <f>(Table2[[#This Row],[Rank 1Y]]+Table2[[#This Row],[Rank 6M]]+Table2[[#This Row],[Rank Sharpe]])/3</f>
        <v>79.666666666666671</v>
      </c>
    </row>
    <row r="42" spans="1:48" x14ac:dyDescent="0.3">
      <c r="A42" t="s">
        <v>1252</v>
      </c>
      <c r="B42" t="s">
        <v>1253</v>
      </c>
      <c r="C42" t="s">
        <v>3152</v>
      </c>
      <c r="D42" t="s">
        <v>141</v>
      </c>
      <c r="E42">
        <v>9232.2016693500009</v>
      </c>
      <c r="F42">
        <v>1107.1500000000001</v>
      </c>
      <c r="G42">
        <v>172.54575885131601</v>
      </c>
      <c r="H42">
        <f>(Table2[[#This Row],[1Y Return vs Nifty]]-AVERAGE(Table2[1Y Return vs Nifty]))/_xlfn.STDEV.P(Table2[1Y Return vs Nifty])</f>
        <v>2.9227743382413394</v>
      </c>
      <c r="I42">
        <v>30.078974151715698</v>
      </c>
      <c r="J42">
        <f>(Table2[[#This Row],[1M Return vs Nifty]]-AVERAGE(Table2[1M Return vs Nifty]))/_xlfn.STDEV.P(Table2[1M Return vs Nifty])</f>
        <v>3.2632687716208801</v>
      </c>
      <c r="K42">
        <v>28.178207497055599</v>
      </c>
      <c r="L42">
        <f>(Table2[[#This Row],[6M Return vs Nifty]]-AVERAGE(Table2[6M Return vs Nifty]))/_xlfn.STDEV.P(Table2[6M Return vs Nifty])</f>
        <v>0.73531131509742476</v>
      </c>
      <c r="M42">
        <v>1.7033380353013301</v>
      </c>
      <c r="N42">
        <f>(Table2[[#This Row],[1W Return vs Nifty]]-AVERAGE(Table2[1W Return vs Nifty]))/_xlfn.STDEV.P(Table2[1W Return vs Nifty])</f>
        <v>0.70675844911665675</v>
      </c>
      <c r="O42">
        <v>1044.76</v>
      </c>
      <c r="P42">
        <v>966.88626446528394</v>
      </c>
      <c r="Q42">
        <v>827.26387285870499</v>
      </c>
      <c r="R42">
        <v>58.896387169912799</v>
      </c>
      <c r="S42" s="1">
        <f>(Table2[[#This Row],[Close Price]]-Table2[[#This Row],[20D EMA]])/Table2[[#This Row],[20D EMA]]</f>
        <v>5.9717064206133562E-2</v>
      </c>
      <c r="T42" s="1">
        <f>(Table2[[#This Row],[Close Price]]-Table2[[#This Row],[50D EMA]])/Table2[[#This Row],[50D EMA]]</f>
        <v>0.1450674610754617</v>
      </c>
      <c r="U42" s="1">
        <f>(Table2[[#This Row],[Close Price]]-Table2[[#This Row],[200D EMA]])/Table2[[#This Row],[200D EMA]]</f>
        <v>0.33832751111699894</v>
      </c>
      <c r="V42">
        <v>1.51906315841509</v>
      </c>
      <c r="W42">
        <v>1085.7</v>
      </c>
      <c r="X42">
        <v>1132</v>
      </c>
      <c r="Y42">
        <v>1085.7</v>
      </c>
      <c r="Z42">
        <v>1132</v>
      </c>
      <c r="AA42">
        <v>1024.05</v>
      </c>
      <c r="AB42">
        <v>1195</v>
      </c>
      <c r="AC42" s="1">
        <f>(Table2[[#This Row],[Close Price]]/Table2[[#This Row],[Day Low]])-1</f>
        <v>1.9756838905775176E-2</v>
      </c>
      <c r="AD42" s="1">
        <f>(Table2[[#This Row],[Day High]]/Table2[[#This Row],[Close Price]])-1</f>
        <v>2.2445016483764624E-2</v>
      </c>
      <c r="AE42" s="1">
        <f>(Table2[[#This Row],[Close Price]]/Table2[[#This Row],[Current Week Low]])-1</f>
        <v>1.9756838905775176E-2</v>
      </c>
      <c r="AF42" s="1">
        <f>(Table2[[#This Row],[Current Week High]]/Table2[[#This Row],[Close Price]])-1</f>
        <v>2.2445016483764624E-2</v>
      </c>
      <c r="AG42" s="1">
        <f>(Table2[[#This Row],[Close Price]]/Table2[[#This Row],[Current Month Low]])-1</f>
        <v>8.1148381426688232E-2</v>
      </c>
      <c r="AH42" s="1">
        <f>(Table2[[#This Row],[Current Month High]]/Table2[[#This Row],[Close Price]])-1</f>
        <v>7.934787517499875E-2</v>
      </c>
      <c r="AI42">
        <v>7.9347875174998697</v>
      </c>
      <c r="AJ42">
        <v>203.28722092863899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0.34</v>
      </c>
      <c r="AM42" t="s">
        <v>3185</v>
      </c>
      <c r="AN42">
        <v>13.3</v>
      </c>
      <c r="AO42" t="s">
        <v>3185</v>
      </c>
      <c r="AP42">
        <v>0.14783735329411901</v>
      </c>
      <c r="AQ42">
        <f>(Table2[[#This Row],[Sharpe Ratio]]-AVERAGE(Table2[Sharpe Ratio]))/_xlfn.STDEV.P(Table2[Sharpe Ratio])</f>
        <v>1.0259670572300503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8.6540799313063523</v>
      </c>
      <c r="AS42">
        <f>_xlfn.RANK.AVG(Table2[[#This Row],[1Y Return vs Nifty Z-Score]],Table2[1Y Return vs Nifty Z-Score])</f>
        <v>14</v>
      </c>
      <c r="AT42">
        <f>_xlfn.RANK.AVG(Table2[[#This Row],[6M Return vs Nifty Z-Score]],Table2[6M Return vs Nifty Z-Score])</f>
        <v>126</v>
      </c>
      <c r="AU42">
        <f>_xlfn.RANK.AVG(Table2[[#This Row],[Sharpe Ratio Z-Score]],Table2[Sharpe Ratio Z-Score])</f>
        <v>115</v>
      </c>
      <c r="AV42">
        <f>(Table2[[#This Row],[Rank 1Y]]+Table2[[#This Row],[Rank 6M]]+Table2[[#This Row],[Rank Sharpe]])/3</f>
        <v>85</v>
      </c>
    </row>
    <row r="43" spans="1:48" x14ac:dyDescent="0.3">
      <c r="A43" t="s">
        <v>1424</v>
      </c>
      <c r="B43" t="s">
        <v>1425</v>
      </c>
      <c r="C43" t="s">
        <v>3143</v>
      </c>
      <c r="D43" t="s">
        <v>51</v>
      </c>
      <c r="E43">
        <v>7367.9643833500004</v>
      </c>
      <c r="F43">
        <v>1452.7</v>
      </c>
      <c r="G43">
        <v>143.79799319507799</v>
      </c>
      <c r="H43">
        <f>(Table2[[#This Row],[1Y Return vs Nifty]]-AVERAGE(Table2[1Y Return vs Nifty]))/_xlfn.STDEV.P(Table2[1Y Return vs Nifty])</f>
        <v>2.3800674696740058</v>
      </c>
      <c r="I43">
        <v>11.163420489861601</v>
      </c>
      <c r="J43">
        <f>(Table2[[#This Row],[1M Return vs Nifty]]-AVERAGE(Table2[1M Return vs Nifty]))/_xlfn.STDEV.P(Table2[1M Return vs Nifty])</f>
        <v>1.2448269985267724</v>
      </c>
      <c r="K43">
        <v>33.685766650881298</v>
      </c>
      <c r="L43">
        <f>(Table2[[#This Row],[6M Return vs Nifty]]-AVERAGE(Table2[6M Return vs Nifty]))/_xlfn.STDEV.P(Table2[6M Return vs Nifty])</f>
        <v>0.91984689413757736</v>
      </c>
      <c r="M43">
        <v>1.7364670505592901</v>
      </c>
      <c r="N43">
        <f>(Table2[[#This Row],[1W Return vs Nifty]]-AVERAGE(Table2[1W Return vs Nifty]))/_xlfn.STDEV.P(Table2[1W Return vs Nifty])</f>
        <v>0.7137813705824454</v>
      </c>
      <c r="O43">
        <v>1401.37</v>
      </c>
      <c r="P43">
        <v>1377.51505382649</v>
      </c>
      <c r="Q43">
        <v>1180.31134694445</v>
      </c>
      <c r="R43">
        <v>57.363996126479201</v>
      </c>
      <c r="S43" s="1">
        <f>(Table2[[#This Row],[Close Price]]-Table2[[#This Row],[20D EMA]])/Table2[[#This Row],[20D EMA]]</f>
        <v>3.6628442167307818E-2</v>
      </c>
      <c r="T43" s="1">
        <f>(Table2[[#This Row],[Close Price]]-Table2[[#This Row],[50D EMA]])/Table2[[#This Row],[50D EMA]]</f>
        <v>5.458012670326888E-2</v>
      </c>
      <c r="U43" s="1">
        <f>(Table2[[#This Row],[Close Price]]-Table2[[#This Row],[200D EMA]])/Table2[[#This Row],[200D EMA]]</f>
        <v>0.2307769503027321</v>
      </c>
      <c r="V43">
        <v>0.80000492385344701</v>
      </c>
      <c r="W43">
        <v>1404.05</v>
      </c>
      <c r="X43">
        <v>1513.5</v>
      </c>
      <c r="Y43">
        <v>1404.05</v>
      </c>
      <c r="Z43">
        <v>1513.5</v>
      </c>
      <c r="AA43">
        <v>1354.5</v>
      </c>
      <c r="AB43">
        <v>1548.95</v>
      </c>
      <c r="AC43" s="1">
        <f>(Table2[[#This Row],[Close Price]]/Table2[[#This Row],[Day Low]])-1</f>
        <v>3.4649763185071736E-2</v>
      </c>
      <c r="AD43" s="1">
        <f>(Table2[[#This Row],[Day High]]/Table2[[#This Row],[Close Price]])-1</f>
        <v>4.1853101122048653E-2</v>
      </c>
      <c r="AE43" s="1">
        <f>(Table2[[#This Row],[Close Price]]/Table2[[#This Row],[Current Week Low]])-1</f>
        <v>3.4649763185071736E-2</v>
      </c>
      <c r="AF43" s="1">
        <f>(Table2[[#This Row],[Current Week High]]/Table2[[#This Row],[Close Price]])-1</f>
        <v>4.1853101122048653E-2</v>
      </c>
      <c r="AG43" s="1">
        <f>(Table2[[#This Row],[Close Price]]/Table2[[#This Row],[Current Month Low]])-1</f>
        <v>7.2499077150240065E-2</v>
      </c>
      <c r="AH43" s="1">
        <f>(Table2[[#This Row],[Current Month High]]/Table2[[#This Row],[Close Price]])-1</f>
        <v>6.6255937220348393E-2</v>
      </c>
      <c r="AI43">
        <v>9.4513664211468296</v>
      </c>
      <c r="AJ43">
        <v>178.829174664107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0.06</v>
      </c>
      <c r="AM43" t="s">
        <v>3185</v>
      </c>
      <c r="AN43">
        <v>9.74</v>
      </c>
      <c r="AO43" t="s">
        <v>3185</v>
      </c>
      <c r="AP43">
        <v>0.13216353725503099</v>
      </c>
      <c r="AQ43">
        <f>(Table2[[#This Row],[Sharpe Ratio]]-AVERAGE(Table2[Sharpe Ratio]))/_xlfn.STDEV.P(Table2[Sharpe Ratio])</f>
        <v>0.8407763268854167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6.0992990598062171</v>
      </c>
      <c r="AS43">
        <f>_xlfn.RANK.AVG(Table2[[#This Row],[1Y Return vs Nifty Z-Score]],Table2[1Y Return vs Nifty Z-Score])</f>
        <v>23</v>
      </c>
      <c r="AT43">
        <f>_xlfn.RANK.AVG(Table2[[#This Row],[6M Return vs Nifty Z-Score]],Table2[6M Return vs Nifty Z-Score])</f>
        <v>98</v>
      </c>
      <c r="AU43">
        <f>_xlfn.RANK.AVG(Table2[[#This Row],[Sharpe Ratio Z-Score]],Table2[Sharpe Ratio Z-Score])</f>
        <v>140</v>
      </c>
      <c r="AV43">
        <f>(Table2[[#This Row],[Rank 1Y]]+Table2[[#This Row],[Rank 6M]]+Table2[[#This Row],[Rank Sharpe]])/3</f>
        <v>87</v>
      </c>
    </row>
    <row r="44" spans="1:48" x14ac:dyDescent="0.3">
      <c r="A44" t="s">
        <v>596</v>
      </c>
      <c r="B44" t="s">
        <v>597</v>
      </c>
      <c r="C44" t="s">
        <v>3143</v>
      </c>
      <c r="D44" t="s">
        <v>51</v>
      </c>
      <c r="E44">
        <v>31835.893397359901</v>
      </c>
      <c r="F44">
        <v>1250.5999999999999</v>
      </c>
      <c r="G44">
        <v>88.445954804832596</v>
      </c>
      <c r="H44">
        <f>(Table2[[#This Row],[1Y Return vs Nifty]]-AVERAGE(Table2[1Y Return vs Nifty]))/_xlfn.STDEV.P(Table2[1Y Return vs Nifty])</f>
        <v>1.3351190801955872</v>
      </c>
      <c r="I44">
        <v>10.932239346257299</v>
      </c>
      <c r="J44">
        <f>(Table2[[#This Row],[1M Return vs Nifty]]-AVERAGE(Table2[1M Return vs Nifty]))/_xlfn.STDEV.P(Table2[1M Return vs Nifty])</f>
        <v>1.2201581103861303</v>
      </c>
      <c r="K44">
        <v>79.168910590824098</v>
      </c>
      <c r="L44">
        <f>(Table2[[#This Row],[6M Return vs Nifty]]-AVERAGE(Table2[6M Return vs Nifty]))/_xlfn.STDEV.P(Table2[6M Return vs Nifty])</f>
        <v>2.4437993509520939</v>
      </c>
      <c r="M44">
        <v>-3.4196696933477</v>
      </c>
      <c r="N44">
        <f>(Table2[[#This Row],[1W Return vs Nifty]]-AVERAGE(Table2[1W Return vs Nifty]))/_xlfn.STDEV.P(Table2[1W Return vs Nifty])</f>
        <v>-0.37925273071416915</v>
      </c>
      <c r="O44">
        <v>1271.26</v>
      </c>
      <c r="P44">
        <v>1201.8589926255299</v>
      </c>
      <c r="Q44">
        <v>932.74974497020003</v>
      </c>
      <c r="R44">
        <v>37.197064424925301</v>
      </c>
      <c r="S44" s="1">
        <f>(Table2[[#This Row],[Close Price]]-Table2[[#This Row],[20D EMA]])/Table2[[#This Row],[20D EMA]]</f>
        <v>-1.6251592907823798E-2</v>
      </c>
      <c r="T44" s="1">
        <f>(Table2[[#This Row],[Close Price]]-Table2[[#This Row],[50D EMA]])/Table2[[#This Row],[50D EMA]]</f>
        <v>4.0554680435508035E-2</v>
      </c>
      <c r="U44" s="1">
        <f>(Table2[[#This Row],[Close Price]]-Table2[[#This Row],[200D EMA]])/Table2[[#This Row],[200D EMA]]</f>
        <v>0.34076691711125018</v>
      </c>
      <c r="V44">
        <v>0.51350954274364502</v>
      </c>
      <c r="W44">
        <v>1240</v>
      </c>
      <c r="X44">
        <v>1285.9000000000001</v>
      </c>
      <c r="Y44">
        <v>1240</v>
      </c>
      <c r="Z44">
        <v>1285.9000000000001</v>
      </c>
      <c r="AA44">
        <v>1240</v>
      </c>
      <c r="AB44">
        <v>1353.95</v>
      </c>
      <c r="AC44" s="1">
        <f>(Table2[[#This Row],[Close Price]]/Table2[[#This Row],[Day Low]])-1</f>
        <v>8.5483870967741904E-3</v>
      </c>
      <c r="AD44" s="1">
        <f>(Table2[[#This Row],[Day High]]/Table2[[#This Row],[Close Price]])-1</f>
        <v>2.8226451303374533E-2</v>
      </c>
      <c r="AE44" s="1">
        <f>(Table2[[#This Row],[Close Price]]/Table2[[#This Row],[Current Week Low]])-1</f>
        <v>8.5483870967741904E-3</v>
      </c>
      <c r="AF44" s="1">
        <f>(Table2[[#This Row],[Current Week High]]/Table2[[#This Row],[Close Price]])-1</f>
        <v>2.8226451303374533E-2</v>
      </c>
      <c r="AG44" s="1">
        <f>(Table2[[#This Row],[Close Price]]/Table2[[#This Row],[Current Month Low]])-1</f>
        <v>8.5483870967741904E-3</v>
      </c>
      <c r="AH44" s="1">
        <f>(Table2[[#This Row],[Current Month High]]/Table2[[#This Row],[Close Price]])-1</f>
        <v>8.2640332640332659E-2</v>
      </c>
      <c r="AI44">
        <v>8.2640332640332606</v>
      </c>
      <c r="AJ44">
        <v>123.921217547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0.18</v>
      </c>
      <c r="AM44" t="s">
        <v>3185</v>
      </c>
      <c r="AN44">
        <v>-1.05</v>
      </c>
      <c r="AO44" t="s">
        <v>3184</v>
      </c>
      <c r="AP44">
        <v>0.118205727645484</v>
      </c>
      <c r="AQ44">
        <f>(Table2[[#This Row],[Sharpe Ratio]]-AVERAGE(Table2[Sharpe Ratio]))/_xlfn.STDEV.P(Table2[Sharpe Ratio])</f>
        <v>0.67586071545057991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5.2956845262702217</v>
      </c>
      <c r="AS44">
        <f>_xlfn.RANK.AVG(Table2[[#This Row],[1Y Return vs Nifty Z-Score]],Table2[1Y Return vs Nifty Z-Score])</f>
        <v>68</v>
      </c>
      <c r="AT44">
        <f>_xlfn.RANK.AVG(Table2[[#This Row],[6M Return vs Nifty Z-Score]],Table2[6M Return vs Nifty Z-Score])</f>
        <v>20</v>
      </c>
      <c r="AU44">
        <f>_xlfn.RANK.AVG(Table2[[#This Row],[Sharpe Ratio Z-Score]],Table2[Sharpe Ratio Z-Score])</f>
        <v>175</v>
      </c>
      <c r="AV44">
        <f>(Table2[[#This Row],[Rank 1Y]]+Table2[[#This Row],[Rank 6M]]+Table2[[#This Row],[Rank Sharpe]])/3</f>
        <v>87.666666666666671</v>
      </c>
    </row>
    <row r="45" spans="1:48" x14ac:dyDescent="0.3">
      <c r="A45" t="s">
        <v>981</v>
      </c>
      <c r="B45" t="s">
        <v>982</v>
      </c>
      <c r="C45" t="s">
        <v>3148</v>
      </c>
      <c r="D45" t="s">
        <v>258</v>
      </c>
      <c r="E45">
        <v>14622.837754300001</v>
      </c>
      <c r="F45">
        <v>2197.75</v>
      </c>
      <c r="G45">
        <v>87.9324259131876</v>
      </c>
      <c r="H45">
        <f>(Table2[[#This Row],[1Y Return vs Nifty]]-AVERAGE(Table2[1Y Return vs Nifty]))/_xlfn.STDEV.P(Table2[1Y Return vs Nifty])</f>
        <v>1.3254245648013783</v>
      </c>
      <c r="I45">
        <v>17.2175247435909</v>
      </c>
      <c r="J45">
        <f>(Table2[[#This Row],[1M Return vs Nifty]]-AVERAGE(Table2[1M Return vs Nifty]))/_xlfn.STDEV.P(Table2[1M Return vs Nifty])</f>
        <v>1.8908486346281266</v>
      </c>
      <c r="K45">
        <v>35.358934570895897</v>
      </c>
      <c r="L45">
        <f>(Table2[[#This Row],[6M Return vs Nifty]]-AVERAGE(Table2[6M Return vs Nifty]))/_xlfn.STDEV.P(Table2[6M Return vs Nifty])</f>
        <v>0.97590784642654727</v>
      </c>
      <c r="M45">
        <v>12.1006231429796</v>
      </c>
      <c r="N45">
        <f>(Table2[[#This Row],[1W Return vs Nifty]]-AVERAGE(Table2[1W Return vs Nifty]))/_xlfn.STDEV.P(Table2[1W Return vs Nifty])</f>
        <v>2.910848012300824</v>
      </c>
      <c r="O45">
        <v>1989.44</v>
      </c>
      <c r="P45">
        <v>1896.68776258142</v>
      </c>
      <c r="Q45">
        <v>1611.17572421971</v>
      </c>
      <c r="R45">
        <v>84.624712547305407</v>
      </c>
      <c r="S45" s="1">
        <f>(Table2[[#This Row],[Close Price]]-Table2[[#This Row],[20D EMA]])/Table2[[#This Row],[20D EMA]]</f>
        <v>0.10470785748753415</v>
      </c>
      <c r="T45" s="1">
        <f>(Table2[[#This Row],[Close Price]]-Table2[[#This Row],[50D EMA]])/Table2[[#This Row],[50D EMA]]</f>
        <v>0.15873052136363758</v>
      </c>
      <c r="U45" s="1">
        <f>(Table2[[#This Row],[Close Price]]-Table2[[#This Row],[200D EMA]])/Table2[[#This Row],[200D EMA]]</f>
        <v>0.36406598421433334</v>
      </c>
      <c r="V45">
        <v>1.5054783336636</v>
      </c>
      <c r="W45">
        <v>2094.3000000000002</v>
      </c>
      <c r="X45">
        <v>2214.4499999999998</v>
      </c>
      <c r="Y45">
        <v>2094.3000000000002</v>
      </c>
      <c r="Z45">
        <v>2214.4499999999998</v>
      </c>
      <c r="AA45">
        <v>1884.8</v>
      </c>
      <c r="AB45">
        <v>2328.9</v>
      </c>
      <c r="AC45" s="1">
        <f>(Table2[[#This Row],[Close Price]]/Table2[[#This Row],[Day Low]])-1</f>
        <v>4.9395979563577219E-2</v>
      </c>
      <c r="AD45" s="1">
        <f>(Table2[[#This Row],[Day High]]/Table2[[#This Row],[Close Price]])-1</f>
        <v>7.5986804686609677E-3</v>
      </c>
      <c r="AE45" s="1">
        <f>(Table2[[#This Row],[Close Price]]/Table2[[#This Row],[Current Week Low]])-1</f>
        <v>4.9395979563577219E-2</v>
      </c>
      <c r="AF45" s="1">
        <f>(Table2[[#This Row],[Current Week High]]/Table2[[#This Row],[Close Price]])-1</f>
        <v>7.5986804686609677E-3</v>
      </c>
      <c r="AG45" s="1">
        <f>(Table2[[#This Row],[Close Price]]/Table2[[#This Row],[Current Month Low]])-1</f>
        <v>0.1660388370118846</v>
      </c>
      <c r="AH45" s="1">
        <f>(Table2[[#This Row],[Current Month High]]/Table2[[#This Row],[Close Price]])-1</f>
        <v>5.9674667273347692E-2</v>
      </c>
      <c r="AI45">
        <v>5.9674667273347604</v>
      </c>
      <c r="AJ45">
        <v>127.99419057004999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0.37</v>
      </c>
      <c r="AM45" t="s">
        <v>3185</v>
      </c>
      <c r="AN45">
        <v>22.21</v>
      </c>
      <c r="AO45" t="s">
        <v>3185</v>
      </c>
      <c r="AP45">
        <v>0.152541947412241</v>
      </c>
      <c r="AQ45">
        <f>(Table2[[#This Row],[Sharpe Ratio]]-AVERAGE(Table2[Sharpe Ratio]))/_xlfn.STDEV.P(Table2[Sharpe Ratio])</f>
        <v>1.0815532156063721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8.1845822737632474</v>
      </c>
      <c r="AS45">
        <f>_xlfn.RANK.AVG(Table2[[#This Row],[1Y Return vs Nifty Z-Score]],Table2[1Y Return vs Nifty Z-Score])</f>
        <v>71</v>
      </c>
      <c r="AT45">
        <f>_xlfn.RANK.AVG(Table2[[#This Row],[6M Return vs Nifty Z-Score]],Table2[6M Return vs Nifty Z-Score])</f>
        <v>91</v>
      </c>
      <c r="AU45">
        <f>_xlfn.RANK.AVG(Table2[[#This Row],[Sharpe Ratio Z-Score]],Table2[Sharpe Ratio Z-Score])</f>
        <v>103</v>
      </c>
      <c r="AV45">
        <f>(Table2[[#This Row],[Rank 1Y]]+Table2[[#This Row],[Rank 6M]]+Table2[[#This Row],[Rank Sharpe]])/3</f>
        <v>88.333333333333329</v>
      </c>
    </row>
    <row r="46" spans="1:48" x14ac:dyDescent="0.3">
      <c r="A46" t="s">
        <v>954</v>
      </c>
      <c r="B46" t="s">
        <v>955</v>
      </c>
      <c r="C46" t="s">
        <v>3153</v>
      </c>
      <c r="D46" t="s">
        <v>282</v>
      </c>
      <c r="E46">
        <v>15598.642110299999</v>
      </c>
      <c r="F46">
        <v>413.25</v>
      </c>
      <c r="G46">
        <v>68.245413941683793</v>
      </c>
      <c r="H46">
        <f>(Table2[[#This Row],[1Y Return vs Nifty]]-AVERAGE(Table2[1Y Return vs Nifty]))/_xlfn.STDEV.P(Table2[1Y Return vs Nifty])</f>
        <v>0.95376866826097917</v>
      </c>
      <c r="I46">
        <v>-16.012370381916799</v>
      </c>
      <c r="J46">
        <f>(Table2[[#This Row],[1M Return vs Nifty]]-AVERAGE(Table2[1M Return vs Nifty]))/_xlfn.STDEV.P(Table2[1M Return vs Nifty])</f>
        <v>-1.6550485479704702</v>
      </c>
      <c r="K46">
        <v>56.705512686427198</v>
      </c>
      <c r="L46">
        <f>(Table2[[#This Row],[6M Return vs Nifty]]-AVERAGE(Table2[6M Return vs Nifty]))/_xlfn.STDEV.P(Table2[6M Return vs Nifty])</f>
        <v>1.6911435875332304</v>
      </c>
      <c r="M46">
        <v>-4.44232693165027E-2</v>
      </c>
      <c r="N46">
        <f>(Table2[[#This Row],[1W Return vs Nifty]]-AVERAGE(Table2[1W Return vs Nifty]))/_xlfn.STDEV.P(Table2[1W Return vs Nifty])</f>
        <v>0.33625572551619592</v>
      </c>
      <c r="O46">
        <v>445.47</v>
      </c>
      <c r="P46">
        <v>454.71505636727699</v>
      </c>
      <c r="Q46">
        <v>362.17145480726299</v>
      </c>
      <c r="R46">
        <v>36.4407082911031</v>
      </c>
      <c r="S46" s="1">
        <f>(Table2[[#This Row],[Close Price]]-Table2[[#This Row],[20D EMA]])/Table2[[#This Row],[20D EMA]]</f>
        <v>-7.2328102902552413E-2</v>
      </c>
      <c r="T46" s="1">
        <f>(Table2[[#This Row],[Close Price]]-Table2[[#This Row],[50D EMA]])/Table2[[#This Row],[50D EMA]]</f>
        <v>-9.118909916584185E-2</v>
      </c>
      <c r="U46" s="1">
        <f>(Table2[[#This Row],[Close Price]]-Table2[[#This Row],[200D EMA]])/Table2[[#This Row],[200D EMA]]</f>
        <v>0.14103415527300325</v>
      </c>
      <c r="V46">
        <v>0.52103315419374496</v>
      </c>
      <c r="W46">
        <v>410.85</v>
      </c>
      <c r="X46">
        <v>424</v>
      </c>
      <c r="Y46">
        <v>410.85</v>
      </c>
      <c r="Z46">
        <v>424</v>
      </c>
      <c r="AA46">
        <v>409.05</v>
      </c>
      <c r="AB46">
        <v>448.9</v>
      </c>
      <c r="AC46" s="1">
        <f>(Table2[[#This Row],[Close Price]]/Table2[[#This Row],[Day Low]])-1</f>
        <v>5.8415480102227413E-3</v>
      </c>
      <c r="AD46" s="1">
        <f>(Table2[[#This Row],[Day High]]/Table2[[#This Row],[Close Price]])-1</f>
        <v>2.6013309134906182E-2</v>
      </c>
      <c r="AE46" s="1">
        <f>(Table2[[#This Row],[Close Price]]/Table2[[#This Row],[Current Week Low]])-1</f>
        <v>5.8415480102227413E-3</v>
      </c>
      <c r="AF46" s="1">
        <f>(Table2[[#This Row],[Current Week High]]/Table2[[#This Row],[Close Price]])-1</f>
        <v>2.6013309134906182E-2</v>
      </c>
      <c r="AG46" s="1">
        <f>(Table2[[#This Row],[Close Price]]/Table2[[#This Row],[Current Month Low]])-1</f>
        <v>1.0267693436010195E-2</v>
      </c>
      <c r="AH46" s="1">
        <f>(Table2[[#This Row],[Current Month High]]/Table2[[#This Row],[Close Price]])-1</f>
        <v>8.6267392619479688E-2</v>
      </c>
      <c r="AI46">
        <v>41.415607985480897</v>
      </c>
      <c r="AJ46">
        <v>97.727272727272705</v>
      </c>
      <c r="AK46" t="str">
        <f>IF(AND(Table2[[#This Row],[20D EMA]]&gt;Table2[[#This Row],[50D EMA]],Table2[[#This Row],[50D EMA]]&gt;Table2[[#This Row],[200D EMA]]),"Uptrend","Downtrend/NoTrend")</f>
        <v>Downtrend/NoTrend</v>
      </c>
      <c r="AL46">
        <v>-0.11</v>
      </c>
      <c r="AM46" t="s">
        <v>3184</v>
      </c>
      <c r="AN46">
        <v>-6.28</v>
      </c>
      <c r="AO46" t="s">
        <v>3184</v>
      </c>
      <c r="AP46">
        <v>0.13996445877824301</v>
      </c>
      <c r="AQ46">
        <f>(Table2[[#This Row],[Sharpe Ratio]]-AVERAGE(Table2[Sharpe Ratio]))/_xlfn.STDEV.P(Table2[Sharpe Ratio])</f>
        <v>0.93294650105627952</v>
      </c>
      <c r="AR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">
        <f>_xlfn.RANK.AVG(Table2[[#This Row],[1Y Return vs Nifty Z-Score]],Table2[1Y Return vs Nifty Z-Score])</f>
        <v>99</v>
      </c>
      <c r="AT46">
        <f>_xlfn.RANK.AVG(Table2[[#This Row],[6M Return vs Nifty Z-Score]],Table2[6M Return vs Nifty Z-Score])</f>
        <v>45</v>
      </c>
      <c r="AU46">
        <f>_xlfn.RANK.AVG(Table2[[#This Row],[Sharpe Ratio Z-Score]],Table2[Sharpe Ratio Z-Score])</f>
        <v>126</v>
      </c>
      <c r="AV46">
        <f>(Table2[[#This Row],[Rank 1Y]]+Table2[[#This Row],[Rank 6M]]+Table2[[#This Row],[Rank Sharpe]])/3</f>
        <v>90</v>
      </c>
    </row>
    <row r="47" spans="1:48" x14ac:dyDescent="0.3">
      <c r="A47" t="s">
        <v>302</v>
      </c>
      <c r="B47" t="s">
        <v>303</v>
      </c>
      <c r="C47" t="s">
        <v>3148</v>
      </c>
      <c r="D47" t="s">
        <v>304</v>
      </c>
      <c r="E47">
        <v>84827.698830335998</v>
      </c>
      <c r="F47">
        <v>62.16</v>
      </c>
      <c r="G47">
        <v>37.597702551047902</v>
      </c>
      <c r="H47">
        <f>(Table2[[#This Row],[1Y Return vs Nifty]]-AVERAGE(Table2[1Y Return vs Nifty]))/_xlfn.STDEV.P(Table2[1Y Return vs Nifty])</f>
        <v>0.37519419132738668</v>
      </c>
      <c r="I47">
        <v>-14.1516434278326</v>
      </c>
      <c r="J47">
        <f>(Table2[[#This Row],[1M Return vs Nifty]]-AVERAGE(Table2[1M Return vs Nifty]))/_xlfn.STDEV.P(Table2[1M Return vs Nifty])</f>
        <v>-1.4564940102822737</v>
      </c>
      <c r="K47">
        <v>49.926074995047301</v>
      </c>
      <c r="L47">
        <f>(Table2[[#This Row],[6M Return vs Nifty]]-AVERAGE(Table2[6M Return vs Nifty]))/_xlfn.STDEV.P(Table2[6M Return vs Nifty])</f>
        <v>1.4639926073977898</v>
      </c>
      <c r="M47">
        <v>-8.5611147174492697</v>
      </c>
      <c r="N47">
        <f>(Table2[[#This Row],[1W Return vs Nifty]]-AVERAGE(Table2[1W Return vs Nifty]))/_xlfn.STDEV.P(Table2[1W Return vs Nifty])</f>
        <v>-1.4691723780015886</v>
      </c>
      <c r="O47">
        <v>68.62</v>
      </c>
      <c r="P47">
        <v>71.072328709199894</v>
      </c>
      <c r="Q47">
        <v>58.671635764461399</v>
      </c>
      <c r="R47">
        <v>27.5020492949111</v>
      </c>
      <c r="S47" s="1">
        <f>(Table2[[#This Row],[Close Price]]-Table2[[#This Row],[20D EMA]])/Table2[[#This Row],[20D EMA]]</f>
        <v>-9.4141649664820859E-2</v>
      </c>
      <c r="T47" s="1">
        <f>(Table2[[#This Row],[Close Price]]-Table2[[#This Row],[50D EMA]])/Table2[[#This Row],[50D EMA]]</f>
        <v>-0.12539801173063644</v>
      </c>
      <c r="U47" s="1">
        <f>(Table2[[#This Row],[Close Price]]-Table2[[#This Row],[200D EMA]])/Table2[[#This Row],[200D EMA]]</f>
        <v>5.9455718083994011E-2</v>
      </c>
      <c r="V47">
        <v>0.97016071724990505</v>
      </c>
      <c r="W47">
        <v>58.56</v>
      </c>
      <c r="X47">
        <v>63.14</v>
      </c>
      <c r="Y47">
        <v>58.56</v>
      </c>
      <c r="Z47">
        <v>63.14</v>
      </c>
      <c r="AA47">
        <v>58.56</v>
      </c>
      <c r="AB47">
        <v>69.849999999999994</v>
      </c>
      <c r="AC47" s="1">
        <f>(Table2[[#This Row],[Close Price]]/Table2[[#This Row],[Day Low]])-1</f>
        <v>6.1475409836065475E-2</v>
      </c>
      <c r="AD47" s="1">
        <f>(Table2[[#This Row],[Day High]]/Table2[[#This Row],[Close Price]])-1</f>
        <v>1.5765765765765938E-2</v>
      </c>
      <c r="AE47" s="1">
        <f>(Table2[[#This Row],[Close Price]]/Table2[[#This Row],[Current Week Low]])-1</f>
        <v>6.1475409836065475E-2</v>
      </c>
      <c r="AF47" s="1">
        <f>(Table2[[#This Row],[Current Week High]]/Table2[[#This Row],[Close Price]])-1</f>
        <v>1.5765765765765938E-2</v>
      </c>
      <c r="AG47" s="1">
        <f>(Table2[[#This Row],[Close Price]]/Table2[[#This Row],[Current Month Low]])-1</f>
        <v>6.1475409836065475E-2</v>
      </c>
      <c r="AH47" s="1">
        <f>(Table2[[#This Row],[Current Month High]]/Table2[[#This Row],[Close Price]])-1</f>
        <v>0.12371299871299879</v>
      </c>
      <c r="AI47">
        <v>38.416988416988403</v>
      </c>
      <c r="AJ47">
        <v>83.362831858407006</v>
      </c>
      <c r="AK47" t="str">
        <f>IF(AND(Table2[[#This Row],[20D EMA]]&gt;Table2[[#This Row],[50D EMA]],Table2[[#This Row],[50D EMA]]&gt;Table2[[#This Row],[200D EMA]]),"Uptrend","Downtrend/NoTrend")</f>
        <v>Downtrend/NoTrend</v>
      </c>
      <c r="AL47">
        <v>-0.16</v>
      </c>
      <c r="AM47" t="s">
        <v>3184</v>
      </c>
      <c r="AN47">
        <v>-10.11</v>
      </c>
      <c r="AO47" t="s">
        <v>3184</v>
      </c>
      <c r="AP47">
        <v>0.20252202170959499</v>
      </c>
      <c r="AQ47">
        <f>(Table2[[#This Row],[Sharpe Ratio]]-AVERAGE(Table2[Sharpe Ratio]))/_xlfn.STDEV.P(Table2[Sharpe Ratio])</f>
        <v>1.6720824421025502</v>
      </c>
      <c r="AR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">
        <f>_xlfn.RANK.AVG(Table2[[#This Row],[1Y Return vs Nifty Z-Score]],Table2[1Y Return vs Nifty Z-Score])</f>
        <v>190</v>
      </c>
      <c r="AT47">
        <f>_xlfn.RANK.AVG(Table2[[#This Row],[6M Return vs Nifty Z-Score]],Table2[6M Return vs Nifty Z-Score])</f>
        <v>55</v>
      </c>
      <c r="AU47">
        <f>_xlfn.RANK.AVG(Table2[[#This Row],[Sharpe Ratio Z-Score]],Table2[Sharpe Ratio Z-Score])</f>
        <v>27</v>
      </c>
      <c r="AV47">
        <f>(Table2[[#This Row],[Rank 1Y]]+Table2[[#This Row],[Rank 6M]]+Table2[[#This Row],[Rank Sharpe]])/3</f>
        <v>90.666666666666671</v>
      </c>
    </row>
    <row r="48" spans="1:48" x14ac:dyDescent="0.3">
      <c r="A48" t="s">
        <v>627</v>
      </c>
      <c r="B48" t="s">
        <v>628</v>
      </c>
      <c r="C48" t="s">
        <v>3156</v>
      </c>
      <c r="D48" t="s">
        <v>576</v>
      </c>
      <c r="E48">
        <v>29948.943135699999</v>
      </c>
      <c r="F48">
        <v>2709.65</v>
      </c>
      <c r="G48">
        <v>104.907342659311</v>
      </c>
      <c r="H48">
        <f>(Table2[[#This Row],[1Y Return vs Nifty]]-AVERAGE(Table2[1Y Return vs Nifty]))/_xlfn.STDEV.P(Table2[1Y Return vs Nifty])</f>
        <v>1.6458809098836547</v>
      </c>
      <c r="I48">
        <v>6.4963213225342802</v>
      </c>
      <c r="J48">
        <f>(Table2[[#This Row],[1M Return vs Nifty]]-AVERAGE(Table2[1M Return vs Nifty]))/_xlfn.STDEV.P(Table2[1M Return vs Nifty])</f>
        <v>0.7468099651949115</v>
      </c>
      <c r="K48">
        <v>28.5459924480392</v>
      </c>
      <c r="L48">
        <f>(Table2[[#This Row],[6M Return vs Nifty]]-AVERAGE(Table2[6M Return vs Nifty]))/_xlfn.STDEV.P(Table2[6M Return vs Nifty])</f>
        <v>0.74763427105603097</v>
      </c>
      <c r="M48">
        <v>0.29574266019474998</v>
      </c>
      <c r="N48">
        <f>(Table2[[#This Row],[1W Return vs Nifty]]-AVERAGE(Table2[1W Return vs Nifty]))/_xlfn.STDEV.P(Table2[1W Return vs Nifty])</f>
        <v>0.40836648974184048</v>
      </c>
      <c r="O48">
        <v>2775.53</v>
      </c>
      <c r="P48">
        <v>2691.5256345429798</v>
      </c>
      <c r="Q48">
        <v>2186.4104845613001</v>
      </c>
      <c r="R48">
        <v>41.703860941920603</v>
      </c>
      <c r="S48" s="1">
        <f>(Table2[[#This Row],[Close Price]]-Table2[[#This Row],[20D EMA]])/Table2[[#This Row],[20D EMA]]</f>
        <v>-2.3736007177007672E-2</v>
      </c>
      <c r="T48" s="1">
        <f>(Table2[[#This Row],[Close Price]]-Table2[[#This Row],[50D EMA]])/Table2[[#This Row],[50D EMA]]</f>
        <v>6.733863212897772E-3</v>
      </c>
      <c r="U48" s="1">
        <f>(Table2[[#This Row],[Close Price]]-Table2[[#This Row],[200D EMA]])/Table2[[#This Row],[200D EMA]]</f>
        <v>0.23931440099350199</v>
      </c>
      <c r="V48">
        <v>0.45445031751968101</v>
      </c>
      <c r="W48">
        <v>2700</v>
      </c>
      <c r="X48">
        <v>2788</v>
      </c>
      <c r="Y48">
        <v>2700</v>
      </c>
      <c r="Z48">
        <v>2788</v>
      </c>
      <c r="AA48">
        <v>2685</v>
      </c>
      <c r="AB48">
        <v>2925</v>
      </c>
      <c r="AC48" s="1">
        <f>(Table2[[#This Row],[Close Price]]/Table2[[#This Row],[Day Low]])-1</f>
        <v>3.5740740740741739E-3</v>
      </c>
      <c r="AD48" s="1">
        <f>(Table2[[#This Row],[Day High]]/Table2[[#This Row],[Close Price]])-1</f>
        <v>2.8915173546399053E-2</v>
      </c>
      <c r="AE48" s="1">
        <f>(Table2[[#This Row],[Close Price]]/Table2[[#This Row],[Current Week Low]])-1</f>
        <v>3.5740740740741739E-3</v>
      </c>
      <c r="AF48" s="1">
        <f>(Table2[[#This Row],[Current Week High]]/Table2[[#This Row],[Close Price]])-1</f>
        <v>2.8915173546399053E-2</v>
      </c>
      <c r="AG48" s="1">
        <f>(Table2[[#This Row],[Close Price]]/Table2[[#This Row],[Current Month Low]])-1</f>
        <v>9.1806331471135927E-3</v>
      </c>
      <c r="AH48" s="1">
        <f>(Table2[[#This Row],[Current Month High]]/Table2[[#This Row],[Close Price]])-1</f>
        <v>7.9475208975328782E-2</v>
      </c>
      <c r="AI48">
        <v>15.882124997693399</v>
      </c>
      <c r="AJ48">
        <v>130.02122241086499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0.22</v>
      </c>
      <c r="AM48" t="s">
        <v>3185</v>
      </c>
      <c r="AN48">
        <v>-2.11</v>
      </c>
      <c r="AO48" t="s">
        <v>3184</v>
      </c>
      <c r="AP48">
        <v>0.15290085790586599</v>
      </c>
      <c r="AQ48">
        <f>(Table2[[#This Row],[Sharpe Ratio]]-AVERAGE(Table2[Sharpe Ratio]))/_xlfn.STDEV.P(Table2[Sharpe Ratio])</f>
        <v>1.0857938482817211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4.6344854841581586</v>
      </c>
      <c r="AS48">
        <f>_xlfn.RANK.AVG(Table2[[#This Row],[1Y Return vs Nifty Z-Score]],Table2[1Y Return vs Nifty Z-Score])</f>
        <v>49</v>
      </c>
      <c r="AT48">
        <f>_xlfn.RANK.AVG(Table2[[#This Row],[6M Return vs Nifty Z-Score]],Table2[6M Return vs Nifty Z-Score])</f>
        <v>123</v>
      </c>
      <c r="AU48">
        <f>_xlfn.RANK.AVG(Table2[[#This Row],[Sharpe Ratio Z-Score]],Table2[Sharpe Ratio Z-Score])</f>
        <v>102</v>
      </c>
      <c r="AV48">
        <f>(Table2[[#This Row],[Rank 1Y]]+Table2[[#This Row],[Rank 6M]]+Table2[[#This Row],[Rank Sharpe]])/3</f>
        <v>91.333333333333329</v>
      </c>
    </row>
    <row r="49" spans="1:48" x14ac:dyDescent="0.3">
      <c r="A49" t="s">
        <v>239</v>
      </c>
      <c r="B49" t="s">
        <v>240</v>
      </c>
      <c r="C49" t="s">
        <v>3138</v>
      </c>
      <c r="D49" t="s">
        <v>241</v>
      </c>
      <c r="E49">
        <v>103572.33420863999</v>
      </c>
      <c r="F49">
        <v>11932.8</v>
      </c>
      <c r="G49">
        <v>171.64572606062001</v>
      </c>
      <c r="H49">
        <f>(Table2[[#This Row],[1Y Return vs Nifty]]-AVERAGE(Table2[1Y Return vs Nifty]))/_xlfn.STDEV.P(Table2[1Y Return vs Nifty])</f>
        <v>2.9057833141983784</v>
      </c>
      <c r="I49">
        <v>3.6375715984546901</v>
      </c>
      <c r="J49">
        <f>(Table2[[#This Row],[1M Return vs Nifty]]-AVERAGE(Table2[1M Return vs Nifty]))/_xlfn.STDEV.P(Table2[1M Return vs Nifty])</f>
        <v>0.44175836770770888</v>
      </c>
      <c r="K49">
        <v>44.477319668741004</v>
      </c>
      <c r="L49">
        <f>(Table2[[#This Row],[6M Return vs Nifty]]-AVERAGE(Table2[6M Return vs Nifty]))/_xlfn.STDEV.P(Table2[6M Return vs Nifty])</f>
        <v>1.281427301950347</v>
      </c>
      <c r="M49">
        <v>5.60170302512556</v>
      </c>
      <c r="N49">
        <f>(Table2[[#This Row],[1W Return vs Nifty]]-AVERAGE(Table2[1W Return vs Nifty]))/_xlfn.STDEV.P(Table2[1W Return vs Nifty])</f>
        <v>1.5331612550961515</v>
      </c>
      <c r="O49">
        <v>11275.74</v>
      </c>
      <c r="P49">
        <v>11166.143248399299</v>
      </c>
      <c r="Q49">
        <v>9380.2214247656902</v>
      </c>
      <c r="R49">
        <v>70.869516561806506</v>
      </c>
      <c r="S49" s="1">
        <f>(Table2[[#This Row],[Close Price]]-Table2[[#This Row],[20D EMA]])/Table2[[#This Row],[20D EMA]]</f>
        <v>5.8272006981359939E-2</v>
      </c>
      <c r="T49" s="1">
        <f>(Table2[[#This Row],[Close Price]]-Table2[[#This Row],[50D EMA]])/Table2[[#This Row],[50D EMA]]</f>
        <v>6.8659046776119628E-2</v>
      </c>
      <c r="U49" s="1">
        <f>(Table2[[#This Row],[Close Price]]-Table2[[#This Row],[200D EMA]])/Table2[[#This Row],[200D EMA]]</f>
        <v>0.27212348831073252</v>
      </c>
      <c r="V49">
        <v>0.37091679005491202</v>
      </c>
      <c r="W49">
        <v>11397.85</v>
      </c>
      <c r="X49">
        <v>11985</v>
      </c>
      <c r="Y49">
        <v>11397.85</v>
      </c>
      <c r="Z49">
        <v>11985</v>
      </c>
      <c r="AA49">
        <v>10725.15</v>
      </c>
      <c r="AB49">
        <v>11985</v>
      </c>
      <c r="AC49" s="1">
        <f>(Table2[[#This Row],[Close Price]]/Table2[[#This Row],[Day Low]])-1</f>
        <v>4.6934290238948462E-2</v>
      </c>
      <c r="AD49" s="1">
        <f>(Table2[[#This Row],[Day High]]/Table2[[#This Row],[Close Price]])-1</f>
        <v>4.3744971842316627E-3</v>
      </c>
      <c r="AE49" s="1">
        <f>(Table2[[#This Row],[Close Price]]/Table2[[#This Row],[Current Week Low]])-1</f>
        <v>4.6934290238948462E-2</v>
      </c>
      <c r="AF49" s="1">
        <f>(Table2[[#This Row],[Current Week High]]/Table2[[#This Row],[Close Price]])-1</f>
        <v>4.3744971842316627E-3</v>
      </c>
      <c r="AG49" s="1">
        <f>(Table2[[#This Row],[Close Price]]/Table2[[#This Row],[Current Month Low]])-1</f>
        <v>0.11259982377868849</v>
      </c>
      <c r="AH49" s="1">
        <f>(Table2[[#This Row],[Current Month High]]/Table2[[#This Row],[Close Price]])-1</f>
        <v>4.3744971842316627E-3</v>
      </c>
      <c r="AI49">
        <v>5.7505363368195201</v>
      </c>
      <c r="AJ49">
        <v>201.50464278946299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0.05</v>
      </c>
      <c r="AM49" t="s">
        <v>3185</v>
      </c>
      <c r="AN49">
        <v>11.71</v>
      </c>
      <c r="AO49" t="s">
        <v>3185</v>
      </c>
      <c r="AP49">
        <v>0.10952705921245399</v>
      </c>
      <c r="AQ49">
        <f>(Table2[[#This Row],[Sharpe Ratio]]-AVERAGE(Table2[Sharpe Ratio]))/_xlfn.STDEV.P(Table2[Sharpe Ratio])</f>
        <v>0.57331970428114809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6.7354499432337338</v>
      </c>
      <c r="AS49">
        <f>_xlfn.RANK.AVG(Table2[[#This Row],[1Y Return vs Nifty Z-Score]],Table2[1Y Return vs Nifty Z-Score])</f>
        <v>15</v>
      </c>
      <c r="AT49">
        <f>_xlfn.RANK.AVG(Table2[[#This Row],[6M Return vs Nifty Z-Score]],Table2[6M Return vs Nifty Z-Score])</f>
        <v>70</v>
      </c>
      <c r="AU49">
        <f>_xlfn.RANK.AVG(Table2[[#This Row],[Sharpe Ratio Z-Score]],Table2[Sharpe Ratio Z-Score])</f>
        <v>200</v>
      </c>
      <c r="AV49">
        <f>(Table2[[#This Row],[Rank 1Y]]+Table2[[#This Row],[Rank 6M]]+Table2[[#This Row],[Rank Sharpe]])/3</f>
        <v>95</v>
      </c>
    </row>
    <row r="50" spans="1:48" x14ac:dyDescent="0.3">
      <c r="A50" t="s">
        <v>863</v>
      </c>
      <c r="B50" t="s">
        <v>864</v>
      </c>
      <c r="C50" t="s">
        <v>3138</v>
      </c>
      <c r="D50" t="s">
        <v>241</v>
      </c>
      <c r="E50">
        <v>17905.744675585</v>
      </c>
      <c r="F50">
        <v>1280.1500000000001</v>
      </c>
      <c r="G50">
        <v>87.905191259455506</v>
      </c>
      <c r="H50">
        <f>(Table2[[#This Row],[1Y Return vs Nifty]]-AVERAGE(Table2[1Y Return vs Nifty]))/_xlfn.STDEV.P(Table2[1Y Return vs Nifty])</f>
        <v>1.3249104228043898</v>
      </c>
      <c r="I50">
        <v>-2.1195132335268001</v>
      </c>
      <c r="J50">
        <f>(Table2[[#This Row],[1M Return vs Nifty]]-AVERAGE(Table2[1M Return vs Nifty]))/_xlfn.STDEV.P(Table2[1M Return vs Nifty])</f>
        <v>-0.1725689062304567</v>
      </c>
      <c r="K50">
        <v>26.114665858777201</v>
      </c>
      <c r="L50">
        <f>(Table2[[#This Row],[6M Return vs Nifty]]-AVERAGE(Table2[6M Return vs Nifty]))/_xlfn.STDEV.P(Table2[6M Return vs Nifty])</f>
        <v>0.66617055047601204</v>
      </c>
      <c r="M50">
        <v>-3.2474260487468598</v>
      </c>
      <c r="N50">
        <f>(Table2[[#This Row],[1W Return vs Nifty]]-AVERAGE(Table2[1W Return vs Nifty]))/_xlfn.STDEV.P(Table2[1W Return vs Nifty])</f>
        <v>-0.34273931250376005</v>
      </c>
      <c r="O50">
        <v>1269.28</v>
      </c>
      <c r="P50">
        <v>1228.7891289726799</v>
      </c>
      <c r="Q50">
        <v>1005.50641843752</v>
      </c>
      <c r="R50">
        <v>52.375960880902497</v>
      </c>
      <c r="S50" s="1">
        <f>(Table2[[#This Row],[Close Price]]-Table2[[#This Row],[20D EMA]])/Table2[[#This Row],[20D EMA]]</f>
        <v>8.5639102483298559E-3</v>
      </c>
      <c r="T50" s="1">
        <f>(Table2[[#This Row],[Close Price]]-Table2[[#This Row],[50D EMA]])/Table2[[#This Row],[50D EMA]]</f>
        <v>4.179795362468746E-2</v>
      </c>
      <c r="U50" s="1">
        <f>(Table2[[#This Row],[Close Price]]-Table2[[#This Row],[200D EMA]])/Table2[[#This Row],[200D EMA]]</f>
        <v>0.27313956084860724</v>
      </c>
      <c r="V50">
        <v>0.40683432980153</v>
      </c>
      <c r="W50">
        <v>1240</v>
      </c>
      <c r="X50">
        <v>1291.45</v>
      </c>
      <c r="Y50">
        <v>1240</v>
      </c>
      <c r="Z50">
        <v>1291.45</v>
      </c>
      <c r="AA50">
        <v>1240</v>
      </c>
      <c r="AB50">
        <v>1327.25</v>
      </c>
      <c r="AC50" s="1">
        <f>(Table2[[#This Row],[Close Price]]/Table2[[#This Row],[Day Low]])-1</f>
        <v>3.23790322580646E-2</v>
      </c>
      <c r="AD50" s="1">
        <f>(Table2[[#This Row],[Day High]]/Table2[[#This Row],[Close Price]])-1</f>
        <v>8.8270905753231599E-3</v>
      </c>
      <c r="AE50" s="1">
        <f>(Table2[[#This Row],[Close Price]]/Table2[[#This Row],[Current Week Low]])-1</f>
        <v>3.23790322580646E-2</v>
      </c>
      <c r="AF50" s="1">
        <f>(Table2[[#This Row],[Current Week High]]/Table2[[#This Row],[Close Price]])-1</f>
        <v>8.8270905753231599E-3</v>
      </c>
      <c r="AG50" s="1">
        <f>(Table2[[#This Row],[Close Price]]/Table2[[#This Row],[Current Month Low]])-1</f>
        <v>3.23790322580646E-2</v>
      </c>
      <c r="AH50" s="1">
        <f>(Table2[[#This Row],[Current Month High]]/Table2[[#This Row],[Close Price]])-1</f>
        <v>3.6792563371479847E-2</v>
      </c>
      <c r="AI50">
        <v>20.923329297347902</v>
      </c>
      <c r="AJ50">
        <v>122.151843817787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0.15</v>
      </c>
      <c r="AM50" t="s">
        <v>3185</v>
      </c>
      <c r="AN50">
        <v>0.93</v>
      </c>
      <c r="AO50" t="s">
        <v>3185</v>
      </c>
      <c r="AP50">
        <v>0.16220346016527901</v>
      </c>
      <c r="AQ50">
        <f>(Table2[[#This Row],[Sharpe Ratio]]-AVERAGE(Table2[Sharpe Ratio]))/_xlfn.STDEV.P(Table2[Sharpe Ratio])</f>
        <v>1.1957068204787951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2.6714795750249802</v>
      </c>
      <c r="AS50">
        <f>_xlfn.RANK.AVG(Table2[[#This Row],[1Y Return vs Nifty Z-Score]],Table2[1Y Return vs Nifty Z-Score])</f>
        <v>72</v>
      </c>
      <c r="AT50">
        <f>_xlfn.RANK.AVG(Table2[[#This Row],[6M Return vs Nifty Z-Score]],Table2[6M Return vs Nifty Z-Score])</f>
        <v>135</v>
      </c>
      <c r="AU50">
        <f>_xlfn.RANK.AVG(Table2[[#This Row],[Sharpe Ratio Z-Score]],Table2[Sharpe Ratio Z-Score])</f>
        <v>84</v>
      </c>
      <c r="AV50">
        <f>(Table2[[#This Row],[Rank 1Y]]+Table2[[#This Row],[Rank 6M]]+Table2[[#This Row],[Rank Sharpe]])/3</f>
        <v>97</v>
      </c>
    </row>
    <row r="51" spans="1:48" x14ac:dyDescent="0.3">
      <c r="A51" t="s">
        <v>1271</v>
      </c>
      <c r="B51" t="s">
        <v>1272</v>
      </c>
      <c r="C51" t="s">
        <v>3153</v>
      </c>
      <c r="D51" t="s">
        <v>282</v>
      </c>
      <c r="E51">
        <v>9079.5259954800003</v>
      </c>
      <c r="F51">
        <v>2104.6</v>
      </c>
      <c r="G51">
        <v>105.821647502668</v>
      </c>
      <c r="H51">
        <f>(Table2[[#This Row],[1Y Return vs Nifty]]-AVERAGE(Table2[1Y Return vs Nifty]))/_xlfn.STDEV.P(Table2[1Y Return vs Nifty])</f>
        <v>1.6631413649878082</v>
      </c>
      <c r="I51">
        <v>-3.7138225871318302</v>
      </c>
      <c r="J51">
        <f>(Table2[[#This Row],[1M Return vs Nifty]]-AVERAGE(Table2[1M Return vs Nifty]))/_xlfn.STDEV.P(Table2[1M Return vs Nifty])</f>
        <v>-0.34269454231165974</v>
      </c>
      <c r="K51">
        <v>58.936402801342503</v>
      </c>
      <c r="L51">
        <f>(Table2[[#This Row],[6M Return vs Nifty]]-AVERAGE(Table2[6M Return vs Nifty]))/_xlfn.STDEV.P(Table2[6M Return vs Nifty])</f>
        <v>1.7658915090049199</v>
      </c>
      <c r="M51">
        <v>-2.5072572236389798</v>
      </c>
      <c r="N51">
        <f>(Table2[[#This Row],[1W Return vs Nifty]]-AVERAGE(Table2[1W Return vs Nifty]))/_xlfn.STDEV.P(Table2[1W Return vs Nifty])</f>
        <v>-0.18583312348237821</v>
      </c>
      <c r="O51">
        <v>2111.73</v>
      </c>
      <c r="P51">
        <v>2059.33068775324</v>
      </c>
      <c r="Q51">
        <v>1650.06004369005</v>
      </c>
      <c r="R51">
        <v>48.770833750098397</v>
      </c>
      <c r="S51" s="1">
        <f>(Table2[[#This Row],[Close Price]]-Table2[[#This Row],[20D EMA]])/Table2[[#This Row],[20D EMA]]</f>
        <v>-3.3763786090078322E-3</v>
      </c>
      <c r="T51" s="1">
        <f>(Table2[[#This Row],[Close Price]]-Table2[[#This Row],[50D EMA]])/Table2[[#This Row],[50D EMA]]</f>
        <v>2.1982536615403617E-2</v>
      </c>
      <c r="U51" s="1">
        <f>(Table2[[#This Row],[Close Price]]-Table2[[#This Row],[200D EMA]])/Table2[[#This Row],[200D EMA]]</f>
        <v>0.27546873706089903</v>
      </c>
      <c r="V51">
        <v>0.59335677288541</v>
      </c>
      <c r="W51">
        <v>1925.5</v>
      </c>
      <c r="X51">
        <v>2242.5500000000002</v>
      </c>
      <c r="Y51">
        <v>1925.5</v>
      </c>
      <c r="Z51">
        <v>2242.5500000000002</v>
      </c>
      <c r="AA51">
        <v>1925.5</v>
      </c>
      <c r="AB51">
        <v>2242.5500000000002</v>
      </c>
      <c r="AC51" s="1">
        <f>(Table2[[#This Row],[Close Price]]/Table2[[#This Row],[Day Low]])-1</f>
        <v>9.3014801350298493E-2</v>
      </c>
      <c r="AD51" s="1">
        <f>(Table2[[#This Row],[Day High]]/Table2[[#This Row],[Close Price]])-1</f>
        <v>6.5546897272640958E-2</v>
      </c>
      <c r="AE51" s="1">
        <f>(Table2[[#This Row],[Close Price]]/Table2[[#This Row],[Current Week Low]])-1</f>
        <v>9.3014801350298493E-2</v>
      </c>
      <c r="AF51" s="1">
        <f>(Table2[[#This Row],[Current Week High]]/Table2[[#This Row],[Close Price]])-1</f>
        <v>6.5546897272640958E-2</v>
      </c>
      <c r="AG51" s="1">
        <f>(Table2[[#This Row],[Close Price]]/Table2[[#This Row],[Current Month Low]])-1</f>
        <v>9.3014801350298493E-2</v>
      </c>
      <c r="AH51" s="1">
        <f>(Table2[[#This Row],[Current Month High]]/Table2[[#This Row],[Close Price]])-1</f>
        <v>6.5546897272640958E-2</v>
      </c>
      <c r="AI51">
        <v>14.3566473439133</v>
      </c>
      <c r="AJ51">
        <v>136.977817813309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0.17</v>
      </c>
      <c r="AM51" t="s">
        <v>3185</v>
      </c>
      <c r="AN51">
        <v>4.5</v>
      </c>
      <c r="AO51" t="s">
        <v>3185</v>
      </c>
      <c r="AP51">
        <v>0.107786991942059</v>
      </c>
      <c r="AQ51">
        <f>(Table2[[#This Row],[Sharpe Ratio]]-AVERAGE(Table2[Sharpe Ratio]))/_xlfn.STDEV.P(Table2[Sharpe Ratio])</f>
        <v>0.55276029948466354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3.4532655076833536</v>
      </c>
      <c r="AS51">
        <f>_xlfn.RANK.AVG(Table2[[#This Row],[1Y Return vs Nifty Z-Score]],Table2[1Y Return vs Nifty Z-Score])</f>
        <v>47</v>
      </c>
      <c r="AT51">
        <f>_xlfn.RANK.AVG(Table2[[#This Row],[6M Return vs Nifty Z-Score]],Table2[6M Return vs Nifty Z-Score])</f>
        <v>42</v>
      </c>
      <c r="AU51">
        <f>_xlfn.RANK.AVG(Table2[[#This Row],[Sharpe Ratio Z-Score]],Table2[Sharpe Ratio Z-Score])</f>
        <v>207</v>
      </c>
      <c r="AV51">
        <f>(Table2[[#This Row],[Rank 1Y]]+Table2[[#This Row],[Rank 6M]]+Table2[[#This Row],[Rank Sharpe]])/3</f>
        <v>98.666666666666671</v>
      </c>
    </row>
    <row r="52" spans="1:48" x14ac:dyDescent="0.3">
      <c r="A52" t="s">
        <v>63</v>
      </c>
      <c r="B52" t="s">
        <v>64</v>
      </c>
      <c r="C52" t="s">
        <v>3145</v>
      </c>
      <c r="D52" t="s">
        <v>62</v>
      </c>
      <c r="E52">
        <v>351286.64866562001</v>
      </c>
      <c r="F52">
        <v>2930.6</v>
      </c>
      <c r="G52">
        <v>67.735806564152</v>
      </c>
      <c r="H52">
        <f>(Table2[[#This Row],[1Y Return vs Nifty]]-AVERAGE(Table2[1Y Return vs Nifty]))/_xlfn.STDEV.P(Table2[1Y Return vs Nifty])</f>
        <v>0.94414818410348855</v>
      </c>
      <c r="I52">
        <v>-3.90316156283538</v>
      </c>
      <c r="J52">
        <f>(Table2[[#This Row],[1M Return vs Nifty]]-AVERAGE(Table2[1M Return vs Nifty]))/_xlfn.STDEV.P(Table2[1M Return vs Nifty])</f>
        <v>-0.3628985344689496</v>
      </c>
      <c r="K52">
        <v>24.711083050972199</v>
      </c>
      <c r="L52">
        <f>(Table2[[#This Row],[6M Return vs Nifty]]-AVERAGE(Table2[6M Return vs Nifty]))/_xlfn.STDEV.P(Table2[6M Return vs Nifty])</f>
        <v>0.61914228279246242</v>
      </c>
      <c r="M52">
        <v>3.04680941775674</v>
      </c>
      <c r="N52">
        <f>(Table2[[#This Row],[1W Return vs Nifty]]-AVERAGE(Table2[1W Return vs Nifty]))/_xlfn.STDEV.P(Table2[1W Return vs Nifty])</f>
        <v>0.99155695390323928</v>
      </c>
      <c r="O52">
        <v>2899.85</v>
      </c>
      <c r="P52">
        <v>2896.5916717292298</v>
      </c>
      <c r="Q52">
        <v>2533.2368013523601</v>
      </c>
      <c r="R52">
        <v>55.6365976909781</v>
      </c>
      <c r="S52" s="1">
        <f>(Table2[[#This Row],[Close Price]]-Table2[[#This Row],[20D EMA]])/Table2[[#This Row],[20D EMA]]</f>
        <v>1.0603996758453024E-2</v>
      </c>
      <c r="T52" s="1">
        <f>(Table2[[#This Row],[Close Price]]-Table2[[#This Row],[50D EMA]])/Table2[[#This Row],[50D EMA]]</f>
        <v>1.1740808551889383E-2</v>
      </c>
      <c r="U52" s="1">
        <f>(Table2[[#This Row],[Close Price]]-Table2[[#This Row],[200D EMA]])/Table2[[#This Row],[200D EMA]]</f>
        <v>0.1568598713059548</v>
      </c>
      <c r="V52">
        <v>1.15744445337492</v>
      </c>
      <c r="W52">
        <v>2889.05</v>
      </c>
      <c r="X52">
        <v>3009.6</v>
      </c>
      <c r="Y52">
        <v>2889.05</v>
      </c>
      <c r="Z52">
        <v>3009.6</v>
      </c>
      <c r="AA52">
        <v>2780</v>
      </c>
      <c r="AB52">
        <v>3009.6</v>
      </c>
      <c r="AC52" s="1">
        <f>(Table2[[#This Row],[Close Price]]/Table2[[#This Row],[Day Low]])-1</f>
        <v>1.4381890240736439E-2</v>
      </c>
      <c r="AD52" s="1">
        <f>(Table2[[#This Row],[Day High]]/Table2[[#This Row],[Close Price]])-1</f>
        <v>2.6956937145977022E-2</v>
      </c>
      <c r="AE52" s="1">
        <f>(Table2[[#This Row],[Close Price]]/Table2[[#This Row],[Current Week Low]])-1</f>
        <v>1.4381890240736439E-2</v>
      </c>
      <c r="AF52" s="1">
        <f>(Table2[[#This Row],[Current Week High]]/Table2[[#This Row],[Close Price]])-1</f>
        <v>2.6956937145977022E-2</v>
      </c>
      <c r="AG52" s="1">
        <f>(Table2[[#This Row],[Close Price]]/Table2[[#This Row],[Current Month Low]])-1</f>
        <v>5.4172661870503624E-2</v>
      </c>
      <c r="AH52" s="1">
        <f>(Table2[[#This Row],[Current Month High]]/Table2[[#This Row],[Close Price]])-1</f>
        <v>2.6956937145977022E-2</v>
      </c>
      <c r="AI52">
        <v>9.9467685798129999</v>
      </c>
      <c r="AJ52">
        <v>93.688245596642503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0.16</v>
      </c>
      <c r="AM52" t="s">
        <v>3185</v>
      </c>
      <c r="AN52">
        <v>3.69</v>
      </c>
      <c r="AO52" t="s">
        <v>3185</v>
      </c>
      <c r="AP52">
        <v>0.18539026531193201</v>
      </c>
      <c r="AQ52">
        <f>(Table2[[#This Row],[Sharpe Ratio]]-AVERAGE(Table2[Sharpe Ratio]))/_xlfn.STDEV.P(Table2[Sharpe Ratio])</f>
        <v>1.4696657191132354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3.6616146054434759</v>
      </c>
      <c r="AS52">
        <f>_xlfn.RANK.AVG(Table2[[#This Row],[1Y Return vs Nifty Z-Score]],Table2[1Y Return vs Nifty Z-Score])</f>
        <v>102</v>
      </c>
      <c r="AT52">
        <f>_xlfn.RANK.AVG(Table2[[#This Row],[6M Return vs Nifty Z-Score]],Table2[6M Return vs Nifty Z-Score])</f>
        <v>147</v>
      </c>
      <c r="AU52">
        <f>_xlfn.RANK.AVG(Table2[[#This Row],[Sharpe Ratio Z-Score]],Table2[Sharpe Ratio Z-Score])</f>
        <v>48</v>
      </c>
      <c r="AV52">
        <f>(Table2[[#This Row],[Rank 1Y]]+Table2[[#This Row],[Rank 6M]]+Table2[[#This Row],[Rank Sharpe]])/3</f>
        <v>99</v>
      </c>
    </row>
    <row r="53" spans="1:48" x14ac:dyDescent="0.3">
      <c r="A53" t="s">
        <v>297</v>
      </c>
      <c r="B53" t="s">
        <v>298</v>
      </c>
      <c r="C53" t="s">
        <v>3138</v>
      </c>
      <c r="D53" t="s">
        <v>241</v>
      </c>
      <c r="E53">
        <v>87683.418275694901</v>
      </c>
      <c r="F53">
        <v>5721.65</v>
      </c>
      <c r="G53">
        <v>58.444212442947602</v>
      </c>
      <c r="H53">
        <f>(Table2[[#This Row],[1Y Return vs Nifty]]-AVERAGE(Table2[1Y Return vs Nifty]))/_xlfn.STDEV.P(Table2[1Y Return vs Nifty])</f>
        <v>0.76873935373328262</v>
      </c>
      <c r="I53">
        <v>12.100736663793899</v>
      </c>
      <c r="J53">
        <f>(Table2[[#This Row],[1M Return vs Nifty]]-AVERAGE(Table2[1M Return vs Nifty]))/_xlfn.STDEV.P(Table2[1M Return vs Nifty])</f>
        <v>1.3448461760714938</v>
      </c>
      <c r="K53">
        <v>58.978858415224501</v>
      </c>
      <c r="L53">
        <f>(Table2[[#This Row],[6M Return vs Nifty]]-AVERAGE(Table2[6M Return vs Nifty]))/_xlfn.STDEV.P(Table2[6M Return vs Nifty])</f>
        <v>1.767314021423289</v>
      </c>
      <c r="M53">
        <v>5.9252420854335002</v>
      </c>
      <c r="N53">
        <f>(Table2[[#This Row],[1W Return vs Nifty]]-AVERAGE(Table2[1W Return vs Nifty]))/_xlfn.STDEV.P(Table2[1W Return vs Nifty])</f>
        <v>1.6017473387441341</v>
      </c>
      <c r="O53">
        <v>5545.52</v>
      </c>
      <c r="P53">
        <v>5363.9434036195698</v>
      </c>
      <c r="Q53">
        <v>4540.9762915281999</v>
      </c>
      <c r="R53">
        <v>62.122593897827201</v>
      </c>
      <c r="S53" s="1">
        <f>(Table2[[#This Row],[Close Price]]-Table2[[#This Row],[20D EMA]])/Table2[[#This Row],[20D EMA]]</f>
        <v>3.1760772659732393E-2</v>
      </c>
      <c r="T53" s="1">
        <f>(Table2[[#This Row],[Close Price]]-Table2[[#This Row],[50D EMA]])/Table2[[#This Row],[50D EMA]]</f>
        <v>6.668724284806038E-2</v>
      </c>
      <c r="U53" s="1">
        <f>(Table2[[#This Row],[Close Price]]-Table2[[#This Row],[200D EMA]])/Table2[[#This Row],[200D EMA]]</f>
        <v>0.26000437629998308</v>
      </c>
      <c r="V53">
        <v>0.86318360287395401</v>
      </c>
      <c r="W53">
        <v>5610.8</v>
      </c>
      <c r="X53">
        <v>5750</v>
      </c>
      <c r="Y53">
        <v>5610.8</v>
      </c>
      <c r="Z53">
        <v>5750</v>
      </c>
      <c r="AA53">
        <v>5298</v>
      </c>
      <c r="AB53">
        <v>5830</v>
      </c>
      <c r="AC53" s="1">
        <f>(Table2[[#This Row],[Close Price]]/Table2[[#This Row],[Day Low]])-1</f>
        <v>1.9756540956726187E-2</v>
      </c>
      <c r="AD53" s="1">
        <f>(Table2[[#This Row],[Day High]]/Table2[[#This Row],[Close Price]])-1</f>
        <v>4.9548644184806978E-3</v>
      </c>
      <c r="AE53" s="1">
        <f>(Table2[[#This Row],[Close Price]]/Table2[[#This Row],[Current Week Low]])-1</f>
        <v>1.9756540956726187E-2</v>
      </c>
      <c r="AF53" s="1">
        <f>(Table2[[#This Row],[Current Week High]]/Table2[[#This Row],[Close Price]])-1</f>
        <v>4.9548644184806978E-3</v>
      </c>
      <c r="AG53" s="1">
        <f>(Table2[[#This Row],[Close Price]]/Table2[[#This Row],[Current Month Low]])-1</f>
        <v>7.9964137410343472E-2</v>
      </c>
      <c r="AH53" s="1">
        <f>(Table2[[#This Row],[Current Month High]]/Table2[[#This Row],[Close Price]])-1</f>
        <v>1.8936845140824721E-2</v>
      </c>
      <c r="AI53">
        <v>1.8936845140824701</v>
      </c>
      <c r="AJ53">
        <v>86.284979407120403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0.13</v>
      </c>
      <c r="AM53" t="s">
        <v>3185</v>
      </c>
      <c r="AN53">
        <v>0.54</v>
      </c>
      <c r="AO53" t="s">
        <v>3185</v>
      </c>
      <c r="AP53">
        <v>0.130139221357638</v>
      </c>
      <c r="AQ53">
        <f>(Table2[[#This Row],[Sharpe Ratio]]-AVERAGE(Table2[Sharpe Ratio]))/_xlfn.STDEV.P(Table2[Sharpe Ratio])</f>
        <v>0.81685844125044704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6.2995053312226457</v>
      </c>
      <c r="AS53">
        <f>_xlfn.RANK.AVG(Table2[[#This Row],[1Y Return vs Nifty Z-Score]],Table2[1Y Return vs Nifty Z-Score])</f>
        <v>125</v>
      </c>
      <c r="AT53">
        <f>_xlfn.RANK.AVG(Table2[[#This Row],[6M Return vs Nifty Z-Score]],Table2[6M Return vs Nifty Z-Score])</f>
        <v>41</v>
      </c>
      <c r="AU53">
        <f>_xlfn.RANK.AVG(Table2[[#This Row],[Sharpe Ratio Z-Score]],Table2[Sharpe Ratio Z-Score])</f>
        <v>148</v>
      </c>
      <c r="AV53">
        <f>(Table2[[#This Row],[Rank 1Y]]+Table2[[#This Row],[Rank 6M]]+Table2[[#This Row],[Rank Sharpe]])/3</f>
        <v>104.66666666666667</v>
      </c>
    </row>
    <row r="54" spans="1:48" x14ac:dyDescent="0.3">
      <c r="A54" t="s">
        <v>717</v>
      </c>
      <c r="B54" t="s">
        <v>718</v>
      </c>
      <c r="C54" t="s">
        <v>3149</v>
      </c>
      <c r="D54" t="s">
        <v>719</v>
      </c>
      <c r="E54">
        <v>24715.680399299999</v>
      </c>
      <c r="F54">
        <v>358.6</v>
      </c>
      <c r="G54">
        <v>102.326178064476</v>
      </c>
      <c r="H54">
        <f>(Table2[[#This Row],[1Y Return vs Nifty]]-AVERAGE(Table2[1Y Return vs Nifty]))/_xlfn.STDEV.P(Table2[1Y Return vs Nifty])</f>
        <v>1.5971530966939083</v>
      </c>
      <c r="I54">
        <v>22.676987579751199</v>
      </c>
      <c r="J54">
        <f>(Table2[[#This Row],[1M Return vs Nifty]]-AVERAGE(Table2[1M Return vs Nifty]))/_xlfn.STDEV.P(Table2[1M Return vs Nifty])</f>
        <v>2.4734172469010725</v>
      </c>
      <c r="K54">
        <v>85.379818751969594</v>
      </c>
      <c r="L54">
        <f>(Table2[[#This Row],[6M Return vs Nifty]]-AVERAGE(Table2[6M Return vs Nifty]))/_xlfn.STDEV.P(Table2[6M Return vs Nifty])</f>
        <v>2.6519012526967281</v>
      </c>
      <c r="M54">
        <v>8.9304476291388593</v>
      </c>
      <c r="N54">
        <f>(Table2[[#This Row],[1W Return vs Nifty]]-AVERAGE(Table2[1W Return vs Nifty]))/_xlfn.STDEV.P(Table2[1W Return vs Nifty])</f>
        <v>2.2388119287314403</v>
      </c>
      <c r="O54">
        <v>349.52</v>
      </c>
      <c r="P54">
        <v>328.70875996541599</v>
      </c>
      <c r="Q54">
        <v>261.68209240450102</v>
      </c>
      <c r="R54">
        <v>52.319762993351802</v>
      </c>
      <c r="S54" s="1">
        <f>(Table2[[#This Row],[Close Price]]-Table2[[#This Row],[20D EMA]])/Table2[[#This Row],[20D EMA]]</f>
        <v>2.5978484779125777E-2</v>
      </c>
      <c r="T54" s="1">
        <f>(Table2[[#This Row],[Close Price]]-Table2[[#This Row],[50D EMA]])/Table2[[#This Row],[50D EMA]]</f>
        <v>9.0935331439688238E-2</v>
      </c>
      <c r="U54" s="1">
        <f>(Table2[[#This Row],[Close Price]]-Table2[[#This Row],[200D EMA]])/Table2[[#This Row],[200D EMA]]</f>
        <v>0.37036507429666204</v>
      </c>
      <c r="V54">
        <v>1.37119483157223</v>
      </c>
      <c r="W54">
        <v>357.2</v>
      </c>
      <c r="X54">
        <v>368.75</v>
      </c>
      <c r="Y54">
        <v>357.2</v>
      </c>
      <c r="Z54">
        <v>368.75</v>
      </c>
      <c r="AA54">
        <v>334.9</v>
      </c>
      <c r="AB54">
        <v>390.85</v>
      </c>
      <c r="AC54" s="1">
        <f>(Table2[[#This Row],[Close Price]]/Table2[[#This Row],[Day Low]])-1</f>
        <v>3.919372900335949E-3</v>
      </c>
      <c r="AD54" s="1">
        <f>(Table2[[#This Row],[Day High]]/Table2[[#This Row],[Close Price]])-1</f>
        <v>2.8304517568321197E-2</v>
      </c>
      <c r="AE54" s="1">
        <f>(Table2[[#This Row],[Close Price]]/Table2[[#This Row],[Current Week Low]])-1</f>
        <v>3.919372900335949E-3</v>
      </c>
      <c r="AF54" s="1">
        <f>(Table2[[#This Row],[Current Week High]]/Table2[[#This Row],[Close Price]])-1</f>
        <v>2.8304517568321197E-2</v>
      </c>
      <c r="AG54" s="1">
        <f>(Table2[[#This Row],[Close Price]]/Table2[[#This Row],[Current Month Low]])-1</f>
        <v>7.0767393251716992E-2</v>
      </c>
      <c r="AH54" s="1">
        <f>(Table2[[#This Row],[Current Month High]]/Table2[[#This Row],[Close Price]])-1</f>
        <v>8.9933073061907454E-2</v>
      </c>
      <c r="AI54">
        <v>8.99330730619074</v>
      </c>
      <c r="AJ54">
        <v>128.044515103338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7.0000000000000007E-2</v>
      </c>
      <c r="AM54" t="s">
        <v>3185</v>
      </c>
      <c r="AN54">
        <v>7.7</v>
      </c>
      <c r="AO54" t="s">
        <v>3185</v>
      </c>
      <c r="AP54">
        <v>9.1602313753930006E-2</v>
      </c>
      <c r="AQ54">
        <f>(Table2[[#This Row],[Sharpe Ratio]]-AVERAGE(Table2[Sharpe Ratio]))/_xlfn.STDEV.P(Table2[Sharpe Ratio])</f>
        <v>0.36153358312039108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9.3228171081435391</v>
      </c>
      <c r="AS54">
        <f>_xlfn.RANK.AVG(Table2[[#This Row],[1Y Return vs Nifty Z-Score]],Table2[1Y Return vs Nifty Z-Score])</f>
        <v>51</v>
      </c>
      <c r="AT54">
        <f>_xlfn.RANK.AVG(Table2[[#This Row],[6M Return vs Nifty Z-Score]],Table2[6M Return vs Nifty Z-Score])</f>
        <v>15</v>
      </c>
      <c r="AU54">
        <f>_xlfn.RANK.AVG(Table2[[#This Row],[Sharpe Ratio Z-Score]],Table2[Sharpe Ratio Z-Score])</f>
        <v>256</v>
      </c>
      <c r="AV54">
        <f>(Table2[[#This Row],[Rank 1Y]]+Table2[[#This Row],[Rank 6M]]+Table2[[#This Row],[Rank Sharpe]])/3</f>
        <v>107.33333333333333</v>
      </c>
    </row>
    <row r="55" spans="1:48" x14ac:dyDescent="0.3">
      <c r="A55" t="s">
        <v>654</v>
      </c>
      <c r="B55" t="s">
        <v>655</v>
      </c>
      <c r="C55" t="s">
        <v>3143</v>
      </c>
      <c r="D55" t="s">
        <v>656</v>
      </c>
      <c r="E55">
        <v>27680.665452275</v>
      </c>
      <c r="F55">
        <v>2731.85</v>
      </c>
      <c r="G55">
        <v>64.347296903046797</v>
      </c>
      <c r="H55">
        <f>(Table2[[#This Row],[1Y Return vs Nifty]]-AVERAGE(Table2[1Y Return vs Nifty]))/_xlfn.STDEV.P(Table2[1Y Return vs Nifty])</f>
        <v>0.88017912684600663</v>
      </c>
      <c r="I55">
        <v>20.292727729808</v>
      </c>
      <c r="J55">
        <f>(Table2[[#This Row],[1M Return vs Nifty]]-AVERAGE(Table2[1M Return vs Nifty]))/_xlfn.STDEV.P(Table2[1M Return vs Nifty])</f>
        <v>2.2189975368007273</v>
      </c>
      <c r="K55">
        <v>55.209934595362597</v>
      </c>
      <c r="L55">
        <f>(Table2[[#This Row],[6M Return vs Nifty]]-AVERAGE(Table2[6M Return vs Nifty]))/_xlfn.STDEV.P(Table2[6M Return vs Nifty])</f>
        <v>1.6410329375472625</v>
      </c>
      <c r="M55">
        <v>-11.3291211918083</v>
      </c>
      <c r="N55">
        <f>(Table2[[#This Row],[1W Return vs Nifty]]-AVERAGE(Table2[1W Return vs Nifty]))/_xlfn.STDEV.P(Table2[1W Return vs Nifty])</f>
        <v>-2.0559538423720785</v>
      </c>
      <c r="O55">
        <v>2690.52</v>
      </c>
      <c r="P55">
        <v>2512.2284342310099</v>
      </c>
      <c r="Q55">
        <v>2045.87586518218</v>
      </c>
      <c r="R55">
        <v>49.050242506942503</v>
      </c>
      <c r="S55" s="1">
        <f>(Table2[[#This Row],[Close Price]]-Table2[[#This Row],[20D EMA]])/Table2[[#This Row],[20D EMA]]</f>
        <v>1.5361342788754563E-2</v>
      </c>
      <c r="T55" s="1">
        <f>(Table2[[#This Row],[Close Price]]-Table2[[#This Row],[50D EMA]])/Table2[[#This Row],[50D EMA]]</f>
        <v>8.7421017442713508E-2</v>
      </c>
      <c r="U55" s="1">
        <f>(Table2[[#This Row],[Close Price]]-Table2[[#This Row],[200D EMA]])/Table2[[#This Row],[200D EMA]]</f>
        <v>0.3352960687850608</v>
      </c>
      <c r="V55">
        <v>1.7805266246179601</v>
      </c>
      <c r="W55">
        <v>2712.35</v>
      </c>
      <c r="X55">
        <v>2799</v>
      </c>
      <c r="Y55">
        <v>2712.35</v>
      </c>
      <c r="Z55">
        <v>2799</v>
      </c>
      <c r="AA55">
        <v>2712.35</v>
      </c>
      <c r="AB55">
        <v>3357.8</v>
      </c>
      <c r="AC55" s="1">
        <f>(Table2[[#This Row],[Close Price]]/Table2[[#This Row],[Day Low]])-1</f>
        <v>7.1893376592253588E-3</v>
      </c>
      <c r="AD55" s="1">
        <f>(Table2[[#This Row],[Day High]]/Table2[[#This Row],[Close Price]])-1</f>
        <v>2.4580412540952112E-2</v>
      </c>
      <c r="AE55" s="1">
        <f>(Table2[[#This Row],[Close Price]]/Table2[[#This Row],[Current Week Low]])-1</f>
        <v>7.1893376592253588E-3</v>
      </c>
      <c r="AF55" s="1">
        <f>(Table2[[#This Row],[Current Week High]]/Table2[[#This Row],[Close Price]])-1</f>
        <v>2.4580412540952112E-2</v>
      </c>
      <c r="AG55" s="1">
        <f>(Table2[[#This Row],[Close Price]]/Table2[[#This Row],[Current Month Low]])-1</f>
        <v>7.1893376592253588E-3</v>
      </c>
      <c r="AH55" s="1">
        <f>(Table2[[#This Row],[Current Month High]]/Table2[[#This Row],[Close Price]])-1</f>
        <v>0.22913044274026761</v>
      </c>
      <c r="AI55">
        <v>22.913044274026699</v>
      </c>
      <c r="AJ55">
        <v>100.723732549595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0.24</v>
      </c>
      <c r="AM55" t="s">
        <v>3185</v>
      </c>
      <c r="AN55">
        <v>6.24</v>
      </c>
      <c r="AO55" t="s">
        <v>3185</v>
      </c>
      <c r="AP55">
        <v>0.120222595745623</v>
      </c>
      <c r="AQ55">
        <f>(Table2[[#This Row],[Sharpe Ratio]]-AVERAGE(Table2[Sharpe Ratio]))/_xlfn.STDEV.P(Table2[Sharpe Ratio])</f>
        <v>0.69969060317811682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3.3839463620000352</v>
      </c>
      <c r="AS55">
        <f>_xlfn.RANK.AVG(Table2[[#This Row],[1Y Return vs Nifty Z-Score]],Table2[1Y Return vs Nifty Z-Score])</f>
        <v>110</v>
      </c>
      <c r="AT55">
        <f>_xlfn.RANK.AVG(Table2[[#This Row],[6M Return vs Nifty Z-Score]],Table2[6M Return vs Nifty Z-Score])</f>
        <v>49</v>
      </c>
      <c r="AU55">
        <f>_xlfn.RANK.AVG(Table2[[#This Row],[Sharpe Ratio Z-Score]],Table2[Sharpe Ratio Z-Score])</f>
        <v>171</v>
      </c>
      <c r="AV55">
        <f>(Table2[[#This Row],[Rank 1Y]]+Table2[[#This Row],[Rank 6M]]+Table2[[#This Row],[Rank Sharpe]])/3</f>
        <v>110</v>
      </c>
    </row>
    <row r="56" spans="1:48" x14ac:dyDescent="0.3">
      <c r="A56" t="s">
        <v>795</v>
      </c>
      <c r="B56" t="s">
        <v>796</v>
      </c>
      <c r="C56" t="s">
        <v>3143</v>
      </c>
      <c r="D56" t="s">
        <v>51</v>
      </c>
      <c r="E56">
        <v>19417.063024464998</v>
      </c>
      <c r="F56">
        <v>1225.8499999999999</v>
      </c>
      <c r="G56">
        <v>173.04261523598601</v>
      </c>
      <c r="H56">
        <f>(Table2[[#This Row],[1Y Return vs Nifty]]-AVERAGE(Table2[1Y Return vs Nifty]))/_xlfn.STDEV.P(Table2[1Y Return vs Nifty])</f>
        <v>2.9321541062510117</v>
      </c>
      <c r="I56">
        <v>9.0538440479039597</v>
      </c>
      <c r="J56">
        <f>(Table2[[#This Row],[1M Return vs Nifty]]-AVERAGE(Table2[1M Return vs Nifty]))/_xlfn.STDEV.P(Table2[1M Return vs Nifty])</f>
        <v>1.0197182182022757</v>
      </c>
      <c r="K56">
        <v>68.730281472485899</v>
      </c>
      <c r="L56">
        <f>(Table2[[#This Row],[6M Return vs Nifty]]-AVERAGE(Table2[6M Return vs Nifty]))/_xlfn.STDEV.P(Table2[6M Return vs Nifty])</f>
        <v>2.0940439665909696</v>
      </c>
      <c r="M56">
        <v>-4.1692469334497497</v>
      </c>
      <c r="N56">
        <f>(Table2[[#This Row],[1W Return vs Nifty]]-AVERAGE(Table2[1W Return vs Nifty]))/_xlfn.STDEV.P(Table2[1W Return vs Nifty])</f>
        <v>-0.53815338166287097</v>
      </c>
      <c r="O56">
        <v>1192.44</v>
      </c>
      <c r="P56">
        <v>1121.06704772493</v>
      </c>
      <c r="Q56">
        <v>855.22424882250698</v>
      </c>
      <c r="R56">
        <v>56.774051484658401</v>
      </c>
      <c r="S56" s="1">
        <f>(Table2[[#This Row],[Close Price]]-Table2[[#This Row],[20D EMA]])/Table2[[#This Row],[20D EMA]]</f>
        <v>2.8018181208278699E-2</v>
      </c>
      <c r="T56" s="1">
        <f>(Table2[[#This Row],[Close Price]]-Table2[[#This Row],[50D EMA]])/Table2[[#This Row],[50D EMA]]</f>
        <v>9.3467159245929313E-2</v>
      </c>
      <c r="U56" s="1">
        <f>(Table2[[#This Row],[Close Price]]-Table2[[#This Row],[200D EMA]])/Table2[[#This Row],[200D EMA]]</f>
        <v>0.43336674759605948</v>
      </c>
      <c r="V56">
        <v>0.58296715401705501</v>
      </c>
      <c r="W56">
        <v>1213.5999999999999</v>
      </c>
      <c r="X56">
        <v>1251</v>
      </c>
      <c r="Y56">
        <v>1213.5999999999999</v>
      </c>
      <c r="Z56">
        <v>1251</v>
      </c>
      <c r="AA56">
        <v>1193.5999999999999</v>
      </c>
      <c r="AB56">
        <v>1309.9000000000001</v>
      </c>
      <c r="AC56" s="1">
        <f>(Table2[[#This Row],[Close Price]]/Table2[[#This Row],[Day Low]])-1</f>
        <v>1.0093935398813425E-2</v>
      </c>
      <c r="AD56" s="1">
        <f>(Table2[[#This Row],[Day High]]/Table2[[#This Row],[Close Price]])-1</f>
        <v>2.0516376391891411E-2</v>
      </c>
      <c r="AE56" s="1">
        <f>(Table2[[#This Row],[Close Price]]/Table2[[#This Row],[Current Week Low]])-1</f>
        <v>1.0093935398813425E-2</v>
      </c>
      <c r="AF56" s="1">
        <f>(Table2[[#This Row],[Current Week High]]/Table2[[#This Row],[Close Price]])-1</f>
        <v>2.0516376391891411E-2</v>
      </c>
      <c r="AG56" s="1">
        <f>(Table2[[#This Row],[Close Price]]/Table2[[#This Row],[Current Month Low]])-1</f>
        <v>2.7019101876675666E-2</v>
      </c>
      <c r="AH56" s="1">
        <f>(Table2[[#This Row],[Current Month High]]/Table2[[#This Row],[Close Price]])-1</f>
        <v>6.8564669413060386E-2</v>
      </c>
      <c r="AI56">
        <v>6.8564669413060297</v>
      </c>
      <c r="AJ56">
        <v>200.45343137254901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0.36</v>
      </c>
      <c r="AM56" t="s">
        <v>3185</v>
      </c>
      <c r="AN56">
        <v>10.63</v>
      </c>
      <c r="AO56" t="s">
        <v>3185</v>
      </c>
      <c r="AP56">
        <v>7.6744839694780007E-2</v>
      </c>
      <c r="AQ56">
        <f>(Table2[[#This Row],[Sharpe Ratio]]-AVERAGE(Table2[Sharpe Ratio]))/_xlfn.STDEV.P(Table2[Sharpe Ratio])</f>
        <v>0.18598817253060784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5.6937510819119943</v>
      </c>
      <c r="AS56">
        <f>_xlfn.RANK.AVG(Table2[[#This Row],[1Y Return vs Nifty Z-Score]],Table2[1Y Return vs Nifty Z-Score])</f>
        <v>12</v>
      </c>
      <c r="AT56">
        <f>_xlfn.RANK.AVG(Table2[[#This Row],[6M Return vs Nifty Z-Score]],Table2[6M Return vs Nifty Z-Score])</f>
        <v>25</v>
      </c>
      <c r="AU56">
        <f>_xlfn.RANK.AVG(Table2[[#This Row],[Sharpe Ratio Z-Score]],Table2[Sharpe Ratio Z-Score])</f>
        <v>294</v>
      </c>
      <c r="AV56">
        <f>(Table2[[#This Row],[Rank 1Y]]+Table2[[#This Row],[Rank 6M]]+Table2[[#This Row],[Rank Sharpe]])/3</f>
        <v>110.33333333333333</v>
      </c>
    </row>
    <row r="57" spans="1:48" x14ac:dyDescent="0.3">
      <c r="A57" t="s">
        <v>507</v>
      </c>
      <c r="B57" t="s">
        <v>508</v>
      </c>
      <c r="C57" t="s">
        <v>3139</v>
      </c>
      <c r="D57" t="s">
        <v>509</v>
      </c>
      <c r="E57">
        <v>40762.451772075001</v>
      </c>
      <c r="F57">
        <v>1051.1500000000001</v>
      </c>
      <c r="G57">
        <v>73.325860742607304</v>
      </c>
      <c r="H57">
        <f>(Table2[[#This Row],[1Y Return vs Nifty]]-AVERAGE(Table2[1Y Return vs Nifty]))/_xlfn.STDEV.P(Table2[1Y Return vs Nifty])</f>
        <v>1.0496785002535687</v>
      </c>
      <c r="I57">
        <v>4.6132589441212497</v>
      </c>
      <c r="J57">
        <f>(Table2[[#This Row],[1M Return vs Nifty]]-AVERAGE(Table2[1M Return vs Nifty]))/_xlfn.STDEV.P(Table2[1M Return vs Nifty])</f>
        <v>0.54587205801666361</v>
      </c>
      <c r="K57">
        <v>28.987294315733301</v>
      </c>
      <c r="L57">
        <f>(Table2[[#This Row],[6M Return vs Nifty]]-AVERAGE(Table2[6M Return vs Nifty]))/_xlfn.STDEV.P(Table2[6M Return vs Nifty])</f>
        <v>0.76242047550920777</v>
      </c>
      <c r="M57">
        <v>-3.6878019838488698</v>
      </c>
      <c r="N57">
        <f>(Table2[[#This Row],[1W Return vs Nifty]]-AVERAGE(Table2[1W Return vs Nifty]))/_xlfn.STDEV.P(Table2[1W Return vs Nifty])</f>
        <v>-0.43609329793203416</v>
      </c>
      <c r="O57">
        <v>1048.52</v>
      </c>
      <c r="P57">
        <v>1045.2399333273599</v>
      </c>
      <c r="Q57">
        <v>904.618747692282</v>
      </c>
      <c r="R57">
        <v>51.243185631868002</v>
      </c>
      <c r="S57" s="1">
        <f>(Table2[[#This Row],[Close Price]]-Table2[[#This Row],[20D EMA]])/Table2[[#This Row],[20D EMA]]</f>
        <v>2.5082974096823228E-3</v>
      </c>
      <c r="T57" s="1">
        <f>(Table2[[#This Row],[Close Price]]-Table2[[#This Row],[50D EMA]])/Table2[[#This Row],[50D EMA]]</f>
        <v>5.6542679668067754E-3</v>
      </c>
      <c r="U57" s="1">
        <f>(Table2[[#This Row],[Close Price]]-Table2[[#This Row],[200D EMA]])/Table2[[#This Row],[200D EMA]]</f>
        <v>0.16198122433514128</v>
      </c>
      <c r="V57">
        <v>0.50947308830363902</v>
      </c>
      <c r="W57">
        <v>1030.05</v>
      </c>
      <c r="X57">
        <v>1068.8499999999999</v>
      </c>
      <c r="Y57">
        <v>1030.05</v>
      </c>
      <c r="Z57">
        <v>1068.8499999999999</v>
      </c>
      <c r="AA57">
        <v>1011.75</v>
      </c>
      <c r="AB57">
        <v>1099.8</v>
      </c>
      <c r="AC57" s="1">
        <f>(Table2[[#This Row],[Close Price]]/Table2[[#This Row],[Day Low]])-1</f>
        <v>2.0484442502791245E-2</v>
      </c>
      <c r="AD57" s="1">
        <f>(Table2[[#This Row],[Day High]]/Table2[[#This Row],[Close Price]])-1</f>
        <v>1.6838700470912737E-2</v>
      </c>
      <c r="AE57" s="1">
        <f>(Table2[[#This Row],[Close Price]]/Table2[[#This Row],[Current Week Low]])-1</f>
        <v>2.0484442502791245E-2</v>
      </c>
      <c r="AF57" s="1">
        <f>(Table2[[#This Row],[Current Week High]]/Table2[[#This Row],[Close Price]])-1</f>
        <v>1.6838700470912737E-2</v>
      </c>
      <c r="AG57" s="1">
        <f>(Table2[[#This Row],[Close Price]]/Table2[[#This Row],[Current Month Low]])-1</f>
        <v>3.8942426488757231E-2</v>
      </c>
      <c r="AH57" s="1">
        <f>(Table2[[#This Row],[Current Month High]]/Table2[[#This Row],[Close Price]])-1</f>
        <v>4.6282642819768682E-2</v>
      </c>
      <c r="AI57">
        <v>15.587689673214999</v>
      </c>
      <c r="AJ57">
        <v>99.478128854730002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-0.06</v>
      </c>
      <c r="AM57" t="s">
        <v>3184</v>
      </c>
      <c r="AN57">
        <v>1.48</v>
      </c>
      <c r="AO57" t="s">
        <v>3185</v>
      </c>
      <c r="AP57">
        <v>0.144500583785797</v>
      </c>
      <c r="AQ57">
        <f>(Table2[[#This Row],[Sharpe Ratio]]-AVERAGE(Table2[Sharpe Ratio]))/_xlfn.STDEV.P(Table2[Sharpe Ratio])</f>
        <v>0.98654214751458502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2.908419883361991</v>
      </c>
      <c r="AS57">
        <f>_xlfn.RANK.AVG(Table2[[#This Row],[1Y Return vs Nifty Z-Score]],Table2[1Y Return vs Nifty Z-Score])</f>
        <v>91</v>
      </c>
      <c r="AT57">
        <f>_xlfn.RANK.AVG(Table2[[#This Row],[6M Return vs Nifty Z-Score]],Table2[6M Return vs Nifty Z-Score])</f>
        <v>120</v>
      </c>
      <c r="AU57">
        <f>_xlfn.RANK.AVG(Table2[[#This Row],[Sharpe Ratio Z-Score]],Table2[Sharpe Ratio Z-Score])</f>
        <v>120</v>
      </c>
      <c r="AV57">
        <f>(Table2[[#This Row],[Rank 1Y]]+Table2[[#This Row],[Rank 6M]]+Table2[[#This Row],[Rank Sharpe]])/3</f>
        <v>110.33333333333333</v>
      </c>
    </row>
    <row r="58" spans="1:48" x14ac:dyDescent="0.3">
      <c r="A58" t="s">
        <v>236</v>
      </c>
      <c r="B58" t="s">
        <v>237</v>
      </c>
      <c r="C58" t="s">
        <v>3151</v>
      </c>
      <c r="D58" t="s">
        <v>238</v>
      </c>
      <c r="E58">
        <v>103874.96676532501</v>
      </c>
      <c r="F58">
        <v>729.75</v>
      </c>
      <c r="G58">
        <v>53.126373390965298</v>
      </c>
      <c r="H58">
        <f>(Table2[[#This Row],[1Y Return vs Nifty]]-AVERAGE(Table2[1Y Return vs Nifty]))/_xlfn.STDEV.P(Table2[1Y Return vs Nifty])</f>
        <v>0.66834797674916735</v>
      </c>
      <c r="I58">
        <v>7.1214183924320702</v>
      </c>
      <c r="J58">
        <f>(Table2[[#This Row],[1M Return vs Nifty]]-AVERAGE(Table2[1M Return vs Nifty]))/_xlfn.STDEV.P(Table2[1M Return vs Nifty])</f>
        <v>0.81351285217753622</v>
      </c>
      <c r="K58">
        <v>21.461804066836699</v>
      </c>
      <c r="L58">
        <f>(Table2[[#This Row],[6M Return vs Nifty]]-AVERAGE(Table2[6M Return vs Nifty]))/_xlfn.STDEV.P(Table2[6M Return vs Nifty])</f>
        <v>0.5102723529281703</v>
      </c>
      <c r="M58">
        <v>6.0264145078152502</v>
      </c>
      <c r="N58">
        <f>(Table2[[#This Row],[1W Return vs Nifty]]-AVERAGE(Table2[1W Return vs Nifty]))/_xlfn.STDEV.P(Table2[1W Return vs Nifty])</f>
        <v>1.6231945798214225</v>
      </c>
      <c r="O58">
        <v>689.6</v>
      </c>
      <c r="P58">
        <v>678.58152401370398</v>
      </c>
      <c r="Q58">
        <v>605.94436183444304</v>
      </c>
      <c r="R58">
        <v>71.085253110504595</v>
      </c>
      <c r="S58" s="1">
        <f>(Table2[[#This Row],[Close Price]]-Table2[[#This Row],[20D EMA]])/Table2[[#This Row],[20D EMA]]</f>
        <v>5.8222157772621776E-2</v>
      </c>
      <c r="T58" s="1">
        <f>(Table2[[#This Row],[Close Price]]-Table2[[#This Row],[50D EMA]])/Table2[[#This Row],[50D EMA]]</f>
        <v>7.540505329948044E-2</v>
      </c>
      <c r="U58" s="1">
        <f>(Table2[[#This Row],[Close Price]]-Table2[[#This Row],[200D EMA]])/Table2[[#This Row],[200D EMA]]</f>
        <v>0.20431849186738255</v>
      </c>
      <c r="V58">
        <v>1.55085131193309</v>
      </c>
      <c r="W58">
        <v>726.05</v>
      </c>
      <c r="X58">
        <v>748.4</v>
      </c>
      <c r="Y58">
        <v>726.05</v>
      </c>
      <c r="Z58">
        <v>748.4</v>
      </c>
      <c r="AA58">
        <v>650.9</v>
      </c>
      <c r="AB58">
        <v>748.4</v>
      </c>
      <c r="AC58" s="1">
        <f>(Table2[[#This Row],[Close Price]]/Table2[[#This Row],[Day Low]])-1</f>
        <v>5.0960677639282359E-3</v>
      </c>
      <c r="AD58" s="1">
        <f>(Table2[[#This Row],[Day High]]/Table2[[#This Row],[Close Price]])-1</f>
        <v>2.5556697499143466E-2</v>
      </c>
      <c r="AE58" s="1">
        <f>(Table2[[#This Row],[Close Price]]/Table2[[#This Row],[Current Week Low]])-1</f>
        <v>5.0960677639282359E-3</v>
      </c>
      <c r="AF58" s="1">
        <f>(Table2[[#This Row],[Current Week High]]/Table2[[#This Row],[Close Price]])-1</f>
        <v>2.5556697499143466E-2</v>
      </c>
      <c r="AG58" s="1">
        <f>(Table2[[#This Row],[Close Price]]/Table2[[#This Row],[Current Month Low]])-1</f>
        <v>0.12113996005530803</v>
      </c>
      <c r="AH58" s="1">
        <f>(Table2[[#This Row],[Current Month High]]/Table2[[#This Row],[Close Price]])-1</f>
        <v>2.5556697499143466E-2</v>
      </c>
      <c r="AI58">
        <v>2.5556697499143399</v>
      </c>
      <c r="AJ58">
        <v>79.652880354505101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0.12</v>
      </c>
      <c r="AM58" t="s">
        <v>3185</v>
      </c>
      <c r="AN58">
        <v>9.41</v>
      </c>
      <c r="AO58" t="s">
        <v>3185</v>
      </c>
      <c r="AP58">
        <v>0.18987313683956</v>
      </c>
      <c r="AQ58">
        <f>(Table2[[#This Row],[Sharpe Ratio]]-AVERAGE(Table2[Sharpe Ratio]))/_xlfn.STDEV.P(Table2[Sharpe Ratio])</f>
        <v>1.522632160098139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5.1379599217744358</v>
      </c>
      <c r="AS58">
        <f>_xlfn.RANK.AVG(Table2[[#This Row],[1Y Return vs Nifty Z-Score]],Table2[1Y Return vs Nifty Z-Score])</f>
        <v>135</v>
      </c>
      <c r="AT58">
        <f>_xlfn.RANK.AVG(Table2[[#This Row],[6M Return vs Nifty Z-Score]],Table2[6M Return vs Nifty Z-Score])</f>
        <v>175</v>
      </c>
      <c r="AU58">
        <f>_xlfn.RANK.AVG(Table2[[#This Row],[Sharpe Ratio Z-Score]],Table2[Sharpe Ratio Z-Score])</f>
        <v>42</v>
      </c>
      <c r="AV58">
        <f>(Table2[[#This Row],[Rank 1Y]]+Table2[[#This Row],[Rank 6M]]+Table2[[#This Row],[Rank Sharpe]])/3</f>
        <v>117.33333333333333</v>
      </c>
    </row>
    <row r="59" spans="1:48" x14ac:dyDescent="0.3">
      <c r="A59" t="s">
        <v>671</v>
      </c>
      <c r="B59" t="s">
        <v>672</v>
      </c>
      <c r="C59" t="s">
        <v>3137</v>
      </c>
      <c r="D59" t="s">
        <v>457</v>
      </c>
      <c r="E59">
        <v>26849.744999999999</v>
      </c>
      <c r="F59">
        <v>764.95</v>
      </c>
      <c r="G59">
        <v>120.74192100075901</v>
      </c>
      <c r="H59">
        <f>(Table2[[#This Row],[1Y Return vs Nifty]]-AVERAGE(Table2[1Y Return vs Nifty]))/_xlfn.STDEV.P(Table2[1Y Return vs Nifty])</f>
        <v>1.9448096868025888</v>
      </c>
      <c r="I59">
        <v>15.244093192325799</v>
      </c>
      <c r="J59">
        <f>(Table2[[#This Row],[1M Return vs Nifty]]-AVERAGE(Table2[1M Return vs Nifty]))/_xlfn.STDEV.P(Table2[1M Return vs Nifty])</f>
        <v>1.6802676095826801</v>
      </c>
      <c r="K59">
        <v>18.652328811570801</v>
      </c>
      <c r="L59">
        <f>(Table2[[#This Row],[6M Return vs Nifty]]-AVERAGE(Table2[6M Return vs Nifty]))/_xlfn.STDEV.P(Table2[6M Return vs Nifty])</f>
        <v>0.41613843106745907</v>
      </c>
      <c r="M59">
        <v>-4.9566098766006101</v>
      </c>
      <c r="N59">
        <f>(Table2[[#This Row],[1W Return vs Nifty]]-AVERAGE(Table2[1W Return vs Nifty]))/_xlfn.STDEV.P(Table2[1W Return vs Nifty])</f>
        <v>-0.70506411147975312</v>
      </c>
      <c r="O59">
        <v>771.3</v>
      </c>
      <c r="P59">
        <v>765.78293052542699</v>
      </c>
      <c r="Q59">
        <v>673.234739037748</v>
      </c>
      <c r="R59">
        <v>43.013372302145903</v>
      </c>
      <c r="S59" s="1">
        <f>(Table2[[#This Row],[Close Price]]-Table2[[#This Row],[20D EMA]])/Table2[[#This Row],[20D EMA]]</f>
        <v>-8.2328536237519893E-3</v>
      </c>
      <c r="T59" s="1">
        <f>(Table2[[#This Row],[Close Price]]-Table2[[#This Row],[50D EMA]])/Table2[[#This Row],[50D EMA]]</f>
        <v>-1.0876848937536995E-3</v>
      </c>
      <c r="U59" s="1">
        <f>(Table2[[#This Row],[Close Price]]-Table2[[#This Row],[200D EMA]])/Table2[[#This Row],[200D EMA]]</f>
        <v>0.13623073148801018</v>
      </c>
      <c r="V59">
        <v>0.97088808192606701</v>
      </c>
      <c r="W59">
        <v>762</v>
      </c>
      <c r="X59">
        <v>782.45</v>
      </c>
      <c r="Y59">
        <v>762</v>
      </c>
      <c r="Z59">
        <v>782.45</v>
      </c>
      <c r="AA59">
        <v>762</v>
      </c>
      <c r="AB59">
        <v>832.95</v>
      </c>
      <c r="AC59" s="1">
        <f>(Table2[[#This Row],[Close Price]]/Table2[[#This Row],[Day Low]])-1</f>
        <v>3.8713910761154491E-3</v>
      </c>
      <c r="AD59" s="1">
        <f>(Table2[[#This Row],[Day High]]/Table2[[#This Row],[Close Price]])-1</f>
        <v>2.2877312242630232E-2</v>
      </c>
      <c r="AE59" s="1">
        <f>(Table2[[#This Row],[Close Price]]/Table2[[#This Row],[Current Week Low]])-1</f>
        <v>3.8713910761154491E-3</v>
      </c>
      <c r="AF59" s="1">
        <f>(Table2[[#This Row],[Current Week High]]/Table2[[#This Row],[Close Price]])-1</f>
        <v>2.2877312242630232E-2</v>
      </c>
      <c r="AG59" s="1">
        <f>(Table2[[#This Row],[Close Price]]/Table2[[#This Row],[Current Month Low]])-1</f>
        <v>3.8713910761154491E-3</v>
      </c>
      <c r="AH59" s="1">
        <f>(Table2[[#This Row],[Current Month High]]/Table2[[#This Row],[Close Price]])-1</f>
        <v>8.8894698999934629E-2</v>
      </c>
      <c r="AI59">
        <v>26.805673573436099</v>
      </c>
      <c r="AJ59">
        <v>149.16938110749101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0.03</v>
      </c>
      <c r="AM59" t="s">
        <v>3185</v>
      </c>
      <c r="AN59">
        <v>2.23</v>
      </c>
      <c r="AO59" t="s">
        <v>3185</v>
      </c>
      <c r="AP59">
        <v>0.13832350970538301</v>
      </c>
      <c r="AQ59">
        <f>(Table2[[#This Row],[Sharpe Ratio]]-AVERAGE(Table2[Sharpe Ratio]))/_xlfn.STDEV.P(Table2[Sharpe Ratio])</f>
        <v>0.91355820681424926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4.2497098227872243</v>
      </c>
      <c r="AS59">
        <f>_xlfn.RANK.AVG(Table2[[#This Row],[1Y Return vs Nifty Z-Score]],Table2[1Y Return vs Nifty Z-Score])</f>
        <v>37</v>
      </c>
      <c r="AT59">
        <f>_xlfn.RANK.AVG(Table2[[#This Row],[6M Return vs Nifty Z-Score]],Table2[6M Return vs Nifty Z-Score])</f>
        <v>192</v>
      </c>
      <c r="AU59">
        <f>_xlfn.RANK.AVG(Table2[[#This Row],[Sharpe Ratio Z-Score]],Table2[Sharpe Ratio Z-Score])</f>
        <v>129</v>
      </c>
      <c r="AV59">
        <f>(Table2[[#This Row],[Rank 1Y]]+Table2[[#This Row],[Rank 6M]]+Table2[[#This Row],[Rank Sharpe]])/3</f>
        <v>119.33333333333333</v>
      </c>
    </row>
    <row r="60" spans="1:48" x14ac:dyDescent="0.3">
      <c r="A60" t="s">
        <v>540</v>
      </c>
      <c r="B60" t="s">
        <v>541</v>
      </c>
      <c r="C60" t="s">
        <v>3148</v>
      </c>
      <c r="D60" t="s">
        <v>313</v>
      </c>
      <c r="E60">
        <v>36655.045077399998</v>
      </c>
      <c r="F60">
        <v>1393.3</v>
      </c>
      <c r="G60">
        <v>138.78321420968999</v>
      </c>
      <c r="H60">
        <f>(Table2[[#This Row],[1Y Return vs Nifty]]-AVERAGE(Table2[1Y Return vs Nifty]))/_xlfn.STDEV.P(Table2[1Y Return vs Nifty])</f>
        <v>2.2853973296616936</v>
      </c>
      <c r="I60">
        <v>-11.2131394064617</v>
      </c>
      <c r="J60">
        <f>(Table2[[#This Row],[1M Return vs Nifty]]-AVERAGE(Table2[1M Return vs Nifty]))/_xlfn.STDEV.P(Table2[1M Return vs Nifty])</f>
        <v>-1.142931987559082</v>
      </c>
      <c r="K60">
        <v>7.1160914712084402</v>
      </c>
      <c r="L60">
        <f>(Table2[[#This Row],[6M Return vs Nifty]]-AVERAGE(Table2[6M Return vs Nifty]))/_xlfn.STDEV.P(Table2[6M Return vs Nifty])</f>
        <v>2.9606724718078362E-2</v>
      </c>
      <c r="M60">
        <v>-6.8290977693314101</v>
      </c>
      <c r="N60">
        <f>(Table2[[#This Row],[1W Return vs Nifty]]-AVERAGE(Table2[1W Return vs Nifty]))/_xlfn.STDEV.P(Table2[1W Return vs Nifty])</f>
        <v>-1.1020072537341512</v>
      </c>
      <c r="O60">
        <v>1507.56</v>
      </c>
      <c r="P60">
        <v>1656.6002673381499</v>
      </c>
      <c r="Q60">
        <v>1577.44405802558</v>
      </c>
      <c r="R60">
        <v>32.325692724949498</v>
      </c>
      <c r="S60" s="1">
        <f>(Table2[[#This Row],[Close Price]]-Table2[[#This Row],[20D EMA]])/Table2[[#This Row],[20D EMA]]</f>
        <v>-7.5791344954761336E-2</v>
      </c>
      <c r="T60" s="1">
        <f>(Table2[[#This Row],[Close Price]]-Table2[[#This Row],[50D EMA]])/Table2[[#This Row],[50D EMA]]</f>
        <v>-0.1589401333136477</v>
      </c>
      <c r="U60" s="1">
        <f>(Table2[[#This Row],[Close Price]]-Table2[[#This Row],[200D EMA]])/Table2[[#This Row],[200D EMA]]</f>
        <v>-0.11673571375714294</v>
      </c>
      <c r="V60">
        <v>0.307883484435995</v>
      </c>
      <c r="W60">
        <v>1378.5</v>
      </c>
      <c r="X60">
        <v>1430.8</v>
      </c>
      <c r="Y60">
        <v>1378.5</v>
      </c>
      <c r="Z60">
        <v>1430.8</v>
      </c>
      <c r="AA60">
        <v>1378.5</v>
      </c>
      <c r="AB60">
        <v>1555</v>
      </c>
      <c r="AC60" s="1">
        <f>(Table2[[#This Row],[Close Price]]/Table2[[#This Row],[Day Low]])-1</f>
        <v>1.0736307580703652E-2</v>
      </c>
      <c r="AD60" s="1">
        <f>(Table2[[#This Row],[Day High]]/Table2[[#This Row],[Close Price]])-1</f>
        <v>2.691451948611201E-2</v>
      </c>
      <c r="AE60" s="1">
        <f>(Table2[[#This Row],[Close Price]]/Table2[[#This Row],[Current Week Low]])-1</f>
        <v>1.0736307580703652E-2</v>
      </c>
      <c r="AF60" s="1">
        <f>(Table2[[#This Row],[Current Week High]]/Table2[[#This Row],[Close Price]])-1</f>
        <v>2.691451948611201E-2</v>
      </c>
      <c r="AG60" s="1">
        <f>(Table2[[#This Row],[Close Price]]/Table2[[#This Row],[Current Month Low]])-1</f>
        <v>1.0736307580703652E-2</v>
      </c>
      <c r="AH60" s="1">
        <f>(Table2[[#This Row],[Current Month High]]/Table2[[#This Row],[Close Price]])-1</f>
        <v>0.1160554080241154</v>
      </c>
      <c r="AI60">
        <v>113.84124022105701</v>
      </c>
      <c r="AJ60">
        <v>165.314671998476</v>
      </c>
      <c r="AK60" t="str">
        <f>IF(AND(Table2[[#This Row],[20D EMA]]&gt;Table2[[#This Row],[50D EMA]],Table2[[#This Row],[50D EMA]]&gt;Table2[[#This Row],[200D EMA]]),"Uptrend","Downtrend/NoTrend")</f>
        <v>Downtrend/NoTrend</v>
      </c>
      <c r="AL60">
        <v>-0.28000000000000003</v>
      </c>
      <c r="AM60" t="s">
        <v>3184</v>
      </c>
      <c r="AN60">
        <v>-2.08</v>
      </c>
      <c r="AO60" t="s">
        <v>3184</v>
      </c>
      <c r="AP60">
        <v>0.19192652132108001</v>
      </c>
      <c r="AQ60">
        <f>(Table2[[#This Row],[Sharpe Ratio]]-AVERAGE(Table2[Sharpe Ratio]))/_xlfn.STDEV.P(Table2[Sharpe Ratio])</f>
        <v>1.5468934995742885</v>
      </c>
      <c r="AR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">
        <f>_xlfn.RANK.AVG(Table2[[#This Row],[1Y Return vs Nifty Z-Score]],Table2[1Y Return vs Nifty Z-Score])</f>
        <v>25</v>
      </c>
      <c r="AT60">
        <f>_xlfn.RANK.AVG(Table2[[#This Row],[6M Return vs Nifty Z-Score]],Table2[6M Return vs Nifty Z-Score])</f>
        <v>299</v>
      </c>
      <c r="AU60">
        <f>_xlfn.RANK.AVG(Table2[[#This Row],[Sharpe Ratio Z-Score]],Table2[Sharpe Ratio Z-Score])</f>
        <v>37</v>
      </c>
      <c r="AV60">
        <f>(Table2[[#This Row],[Rank 1Y]]+Table2[[#This Row],[Rank 6M]]+Table2[[#This Row],[Rank Sharpe]])/3</f>
        <v>120.33333333333333</v>
      </c>
    </row>
    <row r="61" spans="1:48" x14ac:dyDescent="0.3">
      <c r="A61" t="s">
        <v>913</v>
      </c>
      <c r="B61" t="s">
        <v>914</v>
      </c>
      <c r="C61" t="s">
        <v>3139</v>
      </c>
      <c r="D61" t="s">
        <v>138</v>
      </c>
      <c r="E61">
        <v>16578.008036493</v>
      </c>
      <c r="F61">
        <v>63.43</v>
      </c>
      <c r="G61">
        <v>149.127874964841</v>
      </c>
      <c r="H61">
        <f>(Table2[[#This Row],[1Y Return vs Nifty]]-AVERAGE(Table2[1Y Return vs Nifty]))/_xlfn.STDEV.P(Table2[1Y Return vs Nifty])</f>
        <v>2.4806861918276191</v>
      </c>
      <c r="I61">
        <v>4.5292556323985096</v>
      </c>
      <c r="J61">
        <f>(Table2[[#This Row],[1M Return vs Nifty]]-AVERAGE(Table2[1M Return vs Nifty]))/_xlfn.STDEV.P(Table2[1M Return vs Nifty])</f>
        <v>0.53690822875263544</v>
      </c>
      <c r="K61">
        <v>15.4036643348414</v>
      </c>
      <c r="L61">
        <f>(Table2[[#This Row],[6M Return vs Nifty]]-AVERAGE(Table2[6M Return vs Nifty]))/_xlfn.STDEV.P(Table2[6M Return vs Nifty])</f>
        <v>0.30728909081043987</v>
      </c>
      <c r="M61">
        <v>4.3329737145432103</v>
      </c>
      <c r="N61">
        <f>(Table2[[#This Row],[1W Return vs Nifty]]-AVERAGE(Table2[1W Return vs Nifty]))/_xlfn.STDEV.P(Table2[1W Return vs Nifty])</f>
        <v>1.2642070999489299</v>
      </c>
      <c r="O61">
        <v>60.15</v>
      </c>
      <c r="P61">
        <v>62.689301062856401</v>
      </c>
      <c r="Q61">
        <v>56.871193453412403</v>
      </c>
      <c r="R61">
        <v>59.832545746156498</v>
      </c>
      <c r="S61" s="1">
        <f>(Table2[[#This Row],[Close Price]]-Table2[[#This Row],[20D EMA]])/Table2[[#This Row],[20D EMA]]</f>
        <v>5.453034081463011E-2</v>
      </c>
      <c r="T61" s="1">
        <f>(Table2[[#This Row],[Close Price]]-Table2[[#This Row],[50D EMA]])/Table2[[#This Row],[50D EMA]]</f>
        <v>1.1815396320991441E-2</v>
      </c>
      <c r="U61" s="1">
        <f>(Table2[[#This Row],[Close Price]]-Table2[[#This Row],[200D EMA]])/Table2[[#This Row],[200D EMA]]</f>
        <v>0.11532739420987223</v>
      </c>
      <c r="V61">
        <v>0.861005601660492</v>
      </c>
      <c r="W61">
        <v>59.79</v>
      </c>
      <c r="X61">
        <v>67.400000000000006</v>
      </c>
      <c r="Y61">
        <v>59.79</v>
      </c>
      <c r="Z61">
        <v>67.400000000000006</v>
      </c>
      <c r="AA61">
        <v>55.86</v>
      </c>
      <c r="AB61">
        <v>69.5</v>
      </c>
      <c r="AC61" s="1">
        <f>(Table2[[#This Row],[Close Price]]/Table2[[#This Row],[Day Low]])-1</f>
        <v>6.0879745776885708E-2</v>
      </c>
      <c r="AD61" s="1">
        <f>(Table2[[#This Row],[Day High]]/Table2[[#This Row],[Close Price]])-1</f>
        <v>6.2588680435125443E-2</v>
      </c>
      <c r="AE61" s="1">
        <f>(Table2[[#This Row],[Close Price]]/Table2[[#This Row],[Current Week Low]])-1</f>
        <v>6.0879745776885708E-2</v>
      </c>
      <c r="AF61" s="1">
        <f>(Table2[[#This Row],[Current Week High]]/Table2[[#This Row],[Close Price]])-1</f>
        <v>6.2588680435125443E-2</v>
      </c>
      <c r="AG61" s="1">
        <f>(Table2[[#This Row],[Close Price]]/Table2[[#This Row],[Current Month Low]])-1</f>
        <v>0.13551736484067312</v>
      </c>
      <c r="AH61" s="1">
        <f>(Table2[[#This Row],[Current Month High]]/Table2[[#This Row],[Close Price]])-1</f>
        <v>9.5696042881917132E-2</v>
      </c>
      <c r="AI61">
        <v>44.095853696988797</v>
      </c>
      <c r="AJ61">
        <v>176.98689956331799</v>
      </c>
      <c r="AK61" t="str">
        <f>IF(AND(Table2[[#This Row],[20D EMA]]&gt;Table2[[#This Row],[50D EMA]],Table2[[#This Row],[50D EMA]]&gt;Table2[[#This Row],[200D EMA]]),"Uptrend","Downtrend/NoTrend")</f>
        <v>Downtrend/NoTrend</v>
      </c>
      <c r="AL61">
        <v>-0.14000000000000001</v>
      </c>
      <c r="AM61" t="s">
        <v>3184</v>
      </c>
      <c r="AN61">
        <v>18.649999999999999</v>
      </c>
      <c r="AO61" t="s">
        <v>3185</v>
      </c>
      <c r="AP61">
        <v>0.140661465045714</v>
      </c>
      <c r="AQ61">
        <f>(Table2[[#This Row],[Sharpe Ratio]]-AVERAGE(Table2[Sharpe Ratio]))/_xlfn.STDEV.P(Table2[Sharpe Ratio])</f>
        <v>0.94118183439219705</v>
      </c>
      <c r="AR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">
        <f>_xlfn.RANK.AVG(Table2[[#This Row],[1Y Return vs Nifty Z-Score]],Table2[1Y Return vs Nifty Z-Score])</f>
        <v>22</v>
      </c>
      <c r="AT61">
        <f>_xlfn.RANK.AVG(Table2[[#This Row],[6M Return vs Nifty Z-Score]],Table2[6M Return vs Nifty Z-Score])</f>
        <v>219</v>
      </c>
      <c r="AU61">
        <f>_xlfn.RANK.AVG(Table2[[#This Row],[Sharpe Ratio Z-Score]],Table2[Sharpe Ratio Z-Score])</f>
        <v>124</v>
      </c>
      <c r="AV61">
        <f>(Table2[[#This Row],[Rank 1Y]]+Table2[[#This Row],[Rank 6M]]+Table2[[#This Row],[Rank Sharpe]])/3</f>
        <v>121.66666666666667</v>
      </c>
    </row>
    <row r="62" spans="1:48" x14ac:dyDescent="0.3">
      <c r="A62" t="s">
        <v>807</v>
      </c>
      <c r="B62" t="s">
        <v>808</v>
      </c>
      <c r="C62" t="s">
        <v>3142</v>
      </c>
      <c r="D62" t="s">
        <v>48</v>
      </c>
      <c r="E62">
        <v>19064.56164462</v>
      </c>
      <c r="F62">
        <v>303.64999999999998</v>
      </c>
      <c r="G62">
        <v>68.271846495245796</v>
      </c>
      <c r="H62">
        <f>(Table2[[#This Row],[1Y Return vs Nifty]]-AVERAGE(Table2[1Y Return vs Nifty]))/_xlfn.STDEV.P(Table2[1Y Return vs Nifty])</f>
        <v>0.95426766802824492</v>
      </c>
      <c r="I62">
        <v>6.0136335349615102</v>
      </c>
      <c r="J62">
        <f>(Table2[[#This Row],[1M Return vs Nifty]]-AVERAGE(Table2[1M Return vs Nifty]))/_xlfn.STDEV.P(Table2[1M Return vs Nifty])</f>
        <v>0.69530329448275452</v>
      </c>
      <c r="K62">
        <v>17.0886569432096</v>
      </c>
      <c r="L62">
        <f>(Table2[[#This Row],[6M Return vs Nifty]]-AVERAGE(Table2[6M Return vs Nifty]))/_xlfn.STDEV.P(Table2[6M Return vs Nifty])</f>
        <v>0.36374623960885349</v>
      </c>
      <c r="M62">
        <v>-2.6276417976001798</v>
      </c>
      <c r="N62">
        <f>(Table2[[#This Row],[1W Return vs Nifty]]-AVERAGE(Table2[1W Return vs Nifty]))/_xlfn.STDEV.P(Table2[1W Return vs Nifty])</f>
        <v>-0.21135309146327969</v>
      </c>
      <c r="O62">
        <v>302.91000000000003</v>
      </c>
      <c r="P62">
        <v>305.476080570514</v>
      </c>
      <c r="Q62">
        <v>278.62207320014397</v>
      </c>
      <c r="R62">
        <v>50.0629284326006</v>
      </c>
      <c r="S62" s="1">
        <f>(Table2[[#This Row],[Close Price]]-Table2[[#This Row],[20D EMA]])/Table2[[#This Row],[20D EMA]]</f>
        <v>2.4429698590338789E-3</v>
      </c>
      <c r="T62" s="1">
        <f>(Table2[[#This Row],[Close Price]]-Table2[[#This Row],[50D EMA]])/Table2[[#This Row],[50D EMA]]</f>
        <v>-5.97781851562189E-3</v>
      </c>
      <c r="U62" s="1">
        <f>(Table2[[#This Row],[Close Price]]-Table2[[#This Row],[200D EMA]])/Table2[[#This Row],[200D EMA]]</f>
        <v>8.9827509042607584E-2</v>
      </c>
      <c r="V62">
        <v>1.08029038759089</v>
      </c>
      <c r="W62">
        <v>301.89999999999998</v>
      </c>
      <c r="X62">
        <v>309.5</v>
      </c>
      <c r="Y62">
        <v>301.89999999999998</v>
      </c>
      <c r="Z62">
        <v>309.5</v>
      </c>
      <c r="AA62">
        <v>301.05</v>
      </c>
      <c r="AB62">
        <v>321.89999999999998</v>
      </c>
      <c r="AC62" s="1">
        <f>(Table2[[#This Row],[Close Price]]/Table2[[#This Row],[Day Low]])-1</f>
        <v>5.7966213978137837E-3</v>
      </c>
      <c r="AD62" s="1">
        <f>(Table2[[#This Row],[Day High]]/Table2[[#This Row],[Close Price]])-1</f>
        <v>1.9265601844228541E-2</v>
      </c>
      <c r="AE62" s="1">
        <f>(Table2[[#This Row],[Close Price]]/Table2[[#This Row],[Current Week Low]])-1</f>
        <v>5.7966213978137837E-3</v>
      </c>
      <c r="AF62" s="1">
        <f>(Table2[[#This Row],[Current Week High]]/Table2[[#This Row],[Close Price]])-1</f>
        <v>1.9265601844228541E-2</v>
      </c>
      <c r="AG62" s="1">
        <f>(Table2[[#This Row],[Close Price]]/Table2[[#This Row],[Current Month Low]])-1</f>
        <v>8.6364391297124588E-3</v>
      </c>
      <c r="AH62" s="1">
        <f>(Table2[[#This Row],[Current Month High]]/Table2[[#This Row],[Close Price]])-1</f>
        <v>6.0102091223448006E-2</v>
      </c>
      <c r="AI62">
        <v>20.039519183270201</v>
      </c>
      <c r="AJ62">
        <v>96.346589072098197</v>
      </c>
      <c r="AK62" t="str">
        <f>IF(AND(Table2[[#This Row],[20D EMA]]&gt;Table2[[#This Row],[50D EMA]],Table2[[#This Row],[50D EMA]]&gt;Table2[[#This Row],[200D EMA]]),"Uptrend","Downtrend/NoTrend")</f>
        <v>Downtrend/NoTrend</v>
      </c>
      <c r="AL62">
        <v>0.01</v>
      </c>
      <c r="AM62" t="s">
        <v>3185</v>
      </c>
      <c r="AN62">
        <v>5.29</v>
      </c>
      <c r="AO62" t="s">
        <v>3185</v>
      </c>
      <c r="AP62">
        <v>0.167138889539969</v>
      </c>
      <c r="AQ62">
        <f>(Table2[[#This Row],[Sharpe Ratio]]-AVERAGE(Table2[Sharpe Ratio]))/_xlfn.STDEV.P(Table2[Sharpe Ratio])</f>
        <v>1.254020365067033</v>
      </c>
      <c r="AR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">
        <f>_xlfn.RANK.AVG(Table2[[#This Row],[1Y Return vs Nifty Z-Score]],Table2[1Y Return vs Nifty Z-Score])</f>
        <v>98</v>
      </c>
      <c r="AT62">
        <f>_xlfn.RANK.AVG(Table2[[#This Row],[6M Return vs Nifty Z-Score]],Table2[6M Return vs Nifty Z-Score])</f>
        <v>203</v>
      </c>
      <c r="AU62">
        <f>_xlfn.RANK.AVG(Table2[[#This Row],[Sharpe Ratio Z-Score]],Table2[Sharpe Ratio Z-Score])</f>
        <v>69</v>
      </c>
      <c r="AV62">
        <f>(Table2[[#This Row],[Rank 1Y]]+Table2[[#This Row],[Rank 6M]]+Table2[[#This Row],[Rank Sharpe]])/3</f>
        <v>123.33333333333333</v>
      </c>
    </row>
    <row r="63" spans="1:48" x14ac:dyDescent="0.3">
      <c r="A63" t="s">
        <v>322</v>
      </c>
      <c r="B63" t="s">
        <v>323</v>
      </c>
      <c r="C63" t="s">
        <v>3144</v>
      </c>
      <c r="D63" t="s">
        <v>78</v>
      </c>
      <c r="E63">
        <v>80755.635131599993</v>
      </c>
      <c r="F63">
        <v>1680.25</v>
      </c>
      <c r="G63">
        <v>90.094991400244197</v>
      </c>
      <c r="H63">
        <f>(Table2[[#This Row],[1Y Return vs Nifty]]-AVERAGE(Table2[1Y Return vs Nifty]))/_xlfn.STDEV.P(Table2[1Y Return vs Nifty])</f>
        <v>1.3662499686809875</v>
      </c>
      <c r="I63">
        <v>-6.6396901316889503</v>
      </c>
      <c r="J63">
        <f>(Table2[[#This Row],[1M Return vs Nifty]]-AVERAGE(Table2[1M Return vs Nifty]))/_xlfn.STDEV.P(Table2[1M Return vs Nifty])</f>
        <v>-0.6549081512838385</v>
      </c>
      <c r="K63">
        <v>18.3025515010908</v>
      </c>
      <c r="L63">
        <f>(Table2[[#This Row],[6M Return vs Nifty]]-AVERAGE(Table2[6M Return vs Nifty]))/_xlfn.STDEV.P(Table2[6M Return vs Nifty])</f>
        <v>0.4044188368294746</v>
      </c>
      <c r="M63">
        <v>-7.9331881424564301</v>
      </c>
      <c r="N63">
        <f>(Table2[[#This Row],[1W Return vs Nifty]]-AVERAGE(Table2[1W Return vs Nifty]))/_xlfn.STDEV.P(Table2[1W Return vs Nifty])</f>
        <v>-1.336060089932694</v>
      </c>
      <c r="O63">
        <v>1813.04</v>
      </c>
      <c r="P63">
        <v>1809.93766833823</v>
      </c>
      <c r="Q63">
        <v>1529.60331649983</v>
      </c>
      <c r="R63">
        <v>26.497498147740401</v>
      </c>
      <c r="S63" s="1">
        <f>(Table2[[#This Row],[Close Price]]-Table2[[#This Row],[20D EMA]])/Table2[[#This Row],[20D EMA]]</f>
        <v>-7.324162732206678E-2</v>
      </c>
      <c r="T63" s="1">
        <f>(Table2[[#This Row],[Close Price]]-Table2[[#This Row],[50D EMA]])/Table2[[#This Row],[50D EMA]]</f>
        <v>-7.1653113036373769E-2</v>
      </c>
      <c r="U63" s="1">
        <f>(Table2[[#This Row],[Close Price]]-Table2[[#This Row],[200D EMA]])/Table2[[#This Row],[200D EMA]]</f>
        <v>9.8487419499646914E-2</v>
      </c>
      <c r="V63">
        <v>0.46945888119276402</v>
      </c>
      <c r="W63">
        <v>1676.05</v>
      </c>
      <c r="X63">
        <v>1720.3</v>
      </c>
      <c r="Y63">
        <v>1676.05</v>
      </c>
      <c r="Z63">
        <v>1720.3</v>
      </c>
      <c r="AA63">
        <v>1676.05</v>
      </c>
      <c r="AB63">
        <v>1843</v>
      </c>
      <c r="AC63" s="1">
        <f>(Table2[[#This Row],[Close Price]]/Table2[[#This Row],[Day Low]])-1</f>
        <v>2.5058918290028487E-3</v>
      </c>
      <c r="AD63" s="1">
        <f>(Table2[[#This Row],[Day High]]/Table2[[#This Row],[Close Price]])-1</f>
        <v>2.3835738729355738E-2</v>
      </c>
      <c r="AE63" s="1">
        <f>(Table2[[#This Row],[Close Price]]/Table2[[#This Row],[Current Week Low]])-1</f>
        <v>2.5058918290028487E-3</v>
      </c>
      <c r="AF63" s="1">
        <f>(Table2[[#This Row],[Current Week High]]/Table2[[#This Row],[Close Price]])-1</f>
        <v>2.3835738729355738E-2</v>
      </c>
      <c r="AG63" s="1">
        <f>(Table2[[#This Row],[Close Price]]/Table2[[#This Row],[Current Month Low]])-1</f>
        <v>2.5058918290028487E-3</v>
      </c>
      <c r="AH63" s="1">
        <f>(Table2[[#This Row],[Current Month High]]/Table2[[#This Row],[Close Price]])-1</f>
        <v>9.6860586222288436E-2</v>
      </c>
      <c r="AI63">
        <v>21.231959529831801</v>
      </c>
      <c r="AJ63">
        <v>116.52706185567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0.14000000000000001</v>
      </c>
      <c r="AM63" t="s">
        <v>3185</v>
      </c>
      <c r="AN63">
        <v>-14.04</v>
      </c>
      <c r="AO63" t="s">
        <v>3184</v>
      </c>
      <c r="AP63">
        <v>0.14486718203370499</v>
      </c>
      <c r="AQ63">
        <f>(Table2[[#This Row],[Sharpe Ratio]]-AVERAGE(Table2[Sharpe Ratio]))/_xlfn.STDEV.P(Table2[Sharpe Ratio])</f>
        <v>0.99087361325999357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0.77057417755392343</v>
      </c>
      <c r="AS63">
        <f>_xlfn.RANK.AVG(Table2[[#This Row],[1Y Return vs Nifty Z-Score]],Table2[1Y Return vs Nifty Z-Score])</f>
        <v>61</v>
      </c>
      <c r="AT63">
        <f>_xlfn.RANK.AVG(Table2[[#This Row],[6M Return vs Nifty Z-Score]],Table2[6M Return vs Nifty Z-Score])</f>
        <v>194</v>
      </c>
      <c r="AU63">
        <f>_xlfn.RANK.AVG(Table2[[#This Row],[Sharpe Ratio Z-Score]],Table2[Sharpe Ratio Z-Score])</f>
        <v>119</v>
      </c>
      <c r="AV63">
        <f>(Table2[[#This Row],[Rank 1Y]]+Table2[[#This Row],[Rank 6M]]+Table2[[#This Row],[Rank Sharpe]])/3</f>
        <v>124.66666666666667</v>
      </c>
    </row>
    <row r="64" spans="1:48" x14ac:dyDescent="0.3">
      <c r="A64" t="s">
        <v>805</v>
      </c>
      <c r="B64" t="s">
        <v>806</v>
      </c>
      <c r="C64" t="s">
        <v>3141</v>
      </c>
      <c r="D64" t="s">
        <v>267</v>
      </c>
      <c r="E64">
        <v>19069.357989</v>
      </c>
      <c r="F64">
        <v>2733.1</v>
      </c>
      <c r="G64">
        <v>60.148627852171401</v>
      </c>
      <c r="H64">
        <f>(Table2[[#This Row],[1Y Return vs Nifty]]-AVERAGE(Table2[1Y Return vs Nifty]))/_xlfn.STDEV.P(Table2[1Y Return vs Nifty])</f>
        <v>0.80091569608067625</v>
      </c>
      <c r="I64">
        <v>4.3695232760226599</v>
      </c>
      <c r="J64">
        <f>(Table2[[#This Row],[1M Return vs Nifty]]-AVERAGE(Table2[1M Return vs Nifty]))/_xlfn.STDEV.P(Table2[1M Return vs Nifty])</f>
        <v>0.51986350109689905</v>
      </c>
      <c r="K64">
        <v>66.450579775199898</v>
      </c>
      <c r="L64">
        <f>(Table2[[#This Row],[6M Return vs Nifty]]-AVERAGE(Table2[6M Return vs Nifty]))/_xlfn.STDEV.P(Table2[6M Return vs Nifty])</f>
        <v>2.0176605704262145</v>
      </c>
      <c r="M64">
        <v>-2.1052434088798999</v>
      </c>
      <c r="N64">
        <f>(Table2[[#This Row],[1W Return vs Nifty]]-AVERAGE(Table2[1W Return vs Nifty]))/_xlfn.STDEV.P(Table2[1W Return vs Nifty])</f>
        <v>-0.10061140991101659</v>
      </c>
      <c r="O64">
        <v>2721.44</v>
      </c>
      <c r="P64">
        <v>2643.8881438753201</v>
      </c>
      <c r="Q64">
        <v>2140.5853615341598</v>
      </c>
      <c r="R64">
        <v>50.543791344505102</v>
      </c>
      <c r="S64" s="1">
        <f>(Table2[[#This Row],[Close Price]]-Table2[[#This Row],[20D EMA]])/Table2[[#This Row],[20D EMA]]</f>
        <v>4.2844964430595028E-3</v>
      </c>
      <c r="T64" s="1">
        <f>(Table2[[#This Row],[Close Price]]-Table2[[#This Row],[50D EMA]])/Table2[[#This Row],[50D EMA]]</f>
        <v>3.3742674148807272E-2</v>
      </c>
      <c r="U64" s="1">
        <f>(Table2[[#This Row],[Close Price]]-Table2[[#This Row],[200D EMA]])/Table2[[#This Row],[200D EMA]]</f>
        <v>0.27680028515246141</v>
      </c>
      <c r="V64">
        <v>0.41880001596927102</v>
      </c>
      <c r="W64">
        <v>2673.6</v>
      </c>
      <c r="X64">
        <v>2847.7</v>
      </c>
      <c r="Y64">
        <v>2673.6</v>
      </c>
      <c r="Z64">
        <v>2847.7</v>
      </c>
      <c r="AA64">
        <v>2640</v>
      </c>
      <c r="AB64">
        <v>2873.95</v>
      </c>
      <c r="AC64" s="1">
        <f>(Table2[[#This Row],[Close Price]]/Table2[[#This Row],[Day Low]])-1</f>
        <v>2.2254637941352406E-2</v>
      </c>
      <c r="AD64" s="1">
        <f>(Table2[[#This Row],[Day High]]/Table2[[#This Row],[Close Price]])-1</f>
        <v>4.1930408693425125E-2</v>
      </c>
      <c r="AE64" s="1">
        <f>(Table2[[#This Row],[Close Price]]/Table2[[#This Row],[Current Week Low]])-1</f>
        <v>2.2254637941352406E-2</v>
      </c>
      <c r="AF64" s="1">
        <f>(Table2[[#This Row],[Current Week High]]/Table2[[#This Row],[Close Price]])-1</f>
        <v>4.1930408693425125E-2</v>
      </c>
      <c r="AG64" s="1">
        <f>(Table2[[#This Row],[Close Price]]/Table2[[#This Row],[Current Month Low]])-1</f>
        <v>3.5265151515151416E-2</v>
      </c>
      <c r="AH64" s="1">
        <f>(Table2[[#This Row],[Current Month High]]/Table2[[#This Row],[Close Price]])-1</f>
        <v>5.1534887124510487E-2</v>
      </c>
      <c r="AI64">
        <v>8.8507555523032497</v>
      </c>
      <c r="AJ64">
        <v>117.03327245295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0.19</v>
      </c>
      <c r="AM64" t="s">
        <v>3185</v>
      </c>
      <c r="AN64">
        <v>-2.29</v>
      </c>
      <c r="AO64" t="s">
        <v>3184</v>
      </c>
      <c r="AP64">
        <v>0.103297925537817</v>
      </c>
      <c r="AQ64">
        <f>(Table2[[#This Row],[Sharpe Ratio]]-AVERAGE(Table2[Sharpe Ratio]))/_xlfn.STDEV.P(Table2[Sharpe Ratio])</f>
        <v>0.49972066421690747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3.7375490219096807</v>
      </c>
      <c r="AS64">
        <f>_xlfn.RANK.AVG(Table2[[#This Row],[1Y Return vs Nifty Z-Score]],Table2[1Y Return vs Nifty Z-Score])</f>
        <v>122</v>
      </c>
      <c r="AT64">
        <f>_xlfn.RANK.AVG(Table2[[#This Row],[6M Return vs Nifty Z-Score]],Table2[6M Return vs Nifty Z-Score])</f>
        <v>30</v>
      </c>
      <c r="AU64">
        <f>_xlfn.RANK.AVG(Table2[[#This Row],[Sharpe Ratio Z-Score]],Table2[Sharpe Ratio Z-Score])</f>
        <v>223</v>
      </c>
      <c r="AV64">
        <f>(Table2[[#This Row],[Rank 1Y]]+Table2[[#This Row],[Rank 6M]]+Table2[[#This Row],[Rank Sharpe]])/3</f>
        <v>125</v>
      </c>
    </row>
    <row r="65" spans="1:48" x14ac:dyDescent="0.3">
      <c r="A65" t="s">
        <v>218</v>
      </c>
      <c r="B65" t="s">
        <v>219</v>
      </c>
      <c r="C65" t="s">
        <v>3148</v>
      </c>
      <c r="D65" t="s">
        <v>171</v>
      </c>
      <c r="E65">
        <v>111197.5088385</v>
      </c>
      <c r="F65">
        <v>727.5</v>
      </c>
      <c r="G65">
        <v>63.319401880599202</v>
      </c>
      <c r="H65">
        <f>(Table2[[#This Row],[1Y Return vs Nifty]]-AVERAGE(Table2[1Y Return vs Nifty]))/_xlfn.STDEV.P(Table2[1Y Return vs Nifty])</f>
        <v>0.86077429046605525</v>
      </c>
      <c r="I65">
        <v>-11.839741909129099</v>
      </c>
      <c r="J65">
        <f>(Table2[[#This Row],[1M Return vs Nifty]]-AVERAGE(Table2[1M Return vs Nifty]))/_xlfn.STDEV.P(Table2[1M Return vs Nifty])</f>
        <v>-1.2097955163311613</v>
      </c>
      <c r="K65">
        <v>14.7412035284857</v>
      </c>
      <c r="L65">
        <f>(Table2[[#This Row],[6M Return vs Nifty]]-AVERAGE(Table2[6M Return vs Nifty]))/_xlfn.STDEV.P(Table2[6M Return vs Nifty])</f>
        <v>0.28509276298573755</v>
      </c>
      <c r="M65">
        <v>-1.2394859103146501</v>
      </c>
      <c r="N65">
        <f>(Table2[[#This Row],[1W Return vs Nifty]]-AVERAGE(Table2[1W Return vs Nifty]))/_xlfn.STDEV.P(Table2[1W Return vs Nifty])</f>
        <v>8.2917948673842334E-2</v>
      </c>
      <c r="O65">
        <v>737.41</v>
      </c>
      <c r="P65">
        <v>740.67469033023201</v>
      </c>
      <c r="Q65">
        <v>647.30249473396498</v>
      </c>
      <c r="R65">
        <v>47.858068757856302</v>
      </c>
      <c r="S65" s="1">
        <f>(Table2[[#This Row],[Close Price]]-Table2[[#This Row],[20D EMA]])/Table2[[#This Row],[20D EMA]]</f>
        <v>-1.343892814038319E-2</v>
      </c>
      <c r="T65" s="1">
        <f>(Table2[[#This Row],[Close Price]]-Table2[[#This Row],[50D EMA]])/Table2[[#This Row],[50D EMA]]</f>
        <v>-1.7787418015266641E-2</v>
      </c>
      <c r="U65" s="1">
        <f>(Table2[[#This Row],[Close Price]]-Table2[[#This Row],[200D EMA]])/Table2[[#This Row],[200D EMA]]</f>
        <v>0.12389494234684731</v>
      </c>
      <c r="V65">
        <v>0.76001302822604899</v>
      </c>
      <c r="W65">
        <v>703.6</v>
      </c>
      <c r="X65">
        <v>729.7</v>
      </c>
      <c r="Y65">
        <v>703.6</v>
      </c>
      <c r="Z65">
        <v>729.7</v>
      </c>
      <c r="AA65">
        <v>702.65</v>
      </c>
      <c r="AB65">
        <v>750</v>
      </c>
      <c r="AC65" s="1">
        <f>(Table2[[#This Row],[Close Price]]/Table2[[#This Row],[Day Low]])-1</f>
        <v>3.3968163729391598E-2</v>
      </c>
      <c r="AD65" s="1">
        <f>(Table2[[#This Row],[Day High]]/Table2[[#This Row],[Close Price]])-1</f>
        <v>3.0240549828179919E-3</v>
      </c>
      <c r="AE65" s="1">
        <f>(Table2[[#This Row],[Close Price]]/Table2[[#This Row],[Current Week Low]])-1</f>
        <v>3.3968163729391598E-2</v>
      </c>
      <c r="AF65" s="1">
        <f>(Table2[[#This Row],[Current Week High]]/Table2[[#This Row],[Close Price]])-1</f>
        <v>3.0240549828179919E-3</v>
      </c>
      <c r="AG65" s="1">
        <f>(Table2[[#This Row],[Close Price]]/Table2[[#This Row],[Current Month Low]])-1</f>
        <v>3.5366113997011395E-2</v>
      </c>
      <c r="AH65" s="1">
        <f>(Table2[[#This Row],[Current Month High]]/Table2[[#This Row],[Close Price]])-1</f>
        <v>3.0927835051546282E-2</v>
      </c>
      <c r="AI65">
        <v>20.233676975944999</v>
      </c>
      <c r="AJ65">
        <v>91.952506596305994</v>
      </c>
      <c r="AK65" t="str">
        <f>IF(AND(Table2[[#This Row],[20D EMA]]&gt;Table2[[#This Row],[50D EMA]],Table2[[#This Row],[50D EMA]]&gt;Table2[[#This Row],[200D EMA]]),"Uptrend","Downtrend/NoTrend")</f>
        <v>Downtrend/NoTrend</v>
      </c>
      <c r="AL65">
        <v>0.04</v>
      </c>
      <c r="AM65" t="s">
        <v>3185</v>
      </c>
      <c r="AN65">
        <v>-0.86</v>
      </c>
      <c r="AO65" t="s">
        <v>3184</v>
      </c>
      <c r="AP65">
        <v>0.19023175038531201</v>
      </c>
      <c r="AQ65">
        <f>(Table2[[#This Row],[Sharpe Ratio]]-AVERAGE(Table2[Sharpe Ratio]))/_xlfn.STDEV.P(Table2[Sharpe Ratio])</f>
        <v>1.5268692842473359</v>
      </c>
      <c r="AR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">
        <f>_xlfn.RANK.AVG(Table2[[#This Row],[1Y Return vs Nifty Z-Score]],Table2[1Y Return vs Nifty Z-Score])</f>
        <v>112</v>
      </c>
      <c r="AT65">
        <f>_xlfn.RANK.AVG(Table2[[#This Row],[6M Return vs Nifty Z-Score]],Table2[6M Return vs Nifty Z-Score])</f>
        <v>223</v>
      </c>
      <c r="AU65">
        <f>_xlfn.RANK.AVG(Table2[[#This Row],[Sharpe Ratio Z-Score]],Table2[Sharpe Ratio Z-Score])</f>
        <v>41</v>
      </c>
      <c r="AV65">
        <f>(Table2[[#This Row],[Rank 1Y]]+Table2[[#This Row],[Rank 6M]]+Table2[[#This Row],[Rank Sharpe]])/3</f>
        <v>125.33333333333333</v>
      </c>
    </row>
    <row r="66" spans="1:48" x14ac:dyDescent="0.3">
      <c r="A66" t="s">
        <v>1622</v>
      </c>
      <c r="B66" t="s">
        <v>1623</v>
      </c>
      <c r="C66" t="s">
        <v>3140</v>
      </c>
      <c r="D66" t="s">
        <v>970</v>
      </c>
      <c r="E66">
        <v>5654.55459926</v>
      </c>
      <c r="F66">
        <v>658.6</v>
      </c>
      <c r="G66">
        <v>89.068993448359294</v>
      </c>
      <c r="H66">
        <f>(Table2[[#This Row],[1Y Return vs Nifty]]-AVERAGE(Table2[1Y Return vs Nifty]))/_xlfn.STDEV.P(Table2[1Y Return vs Nifty])</f>
        <v>1.346880945631256</v>
      </c>
      <c r="I66">
        <v>-6.1156481471206403</v>
      </c>
      <c r="J66">
        <f>(Table2[[#This Row],[1M Return vs Nifty]]-AVERAGE(Table2[1M Return vs Nifty]))/_xlfn.STDEV.P(Table2[1M Return vs Nifty])</f>
        <v>-0.59898865501020226</v>
      </c>
      <c r="K66">
        <v>148.71472499655499</v>
      </c>
      <c r="L66">
        <f>(Table2[[#This Row],[6M Return vs Nifty]]-AVERAGE(Table2[6M Return vs Nifty]))/_xlfn.STDEV.P(Table2[6M Return vs Nifty])</f>
        <v>4.7739925949531008</v>
      </c>
      <c r="M66">
        <v>-4.6795078728100501</v>
      </c>
      <c r="N66">
        <f>(Table2[[#This Row],[1W Return vs Nifty]]-AVERAGE(Table2[1W Return vs Nifty]))/_xlfn.STDEV.P(Table2[1W Return vs Nifty])</f>
        <v>-0.64632208140488712</v>
      </c>
      <c r="O66">
        <v>673.48</v>
      </c>
      <c r="P66">
        <v>649.57745106809898</v>
      </c>
      <c r="Q66">
        <v>477.98778551735501</v>
      </c>
      <c r="R66">
        <v>44.253704854172199</v>
      </c>
      <c r="S66" s="1">
        <f>(Table2[[#This Row],[Close Price]]-Table2[[#This Row],[20D EMA]])/Table2[[#This Row],[20D EMA]]</f>
        <v>-2.2094197303557633E-2</v>
      </c>
      <c r="T66" s="1">
        <f>(Table2[[#This Row],[Close Price]]-Table2[[#This Row],[50D EMA]])/Table2[[#This Row],[50D EMA]]</f>
        <v>1.3889873974327898E-2</v>
      </c>
      <c r="U66" s="1">
        <f>(Table2[[#This Row],[Close Price]]-Table2[[#This Row],[200D EMA]])/Table2[[#This Row],[200D EMA]]</f>
        <v>0.37785947665411057</v>
      </c>
      <c r="V66">
        <v>0.11365547163325</v>
      </c>
      <c r="W66">
        <v>654</v>
      </c>
      <c r="X66">
        <v>690</v>
      </c>
      <c r="Y66">
        <v>654</v>
      </c>
      <c r="Z66">
        <v>690</v>
      </c>
      <c r="AA66">
        <v>654</v>
      </c>
      <c r="AB66">
        <v>711</v>
      </c>
      <c r="AC66" s="1">
        <f>(Table2[[#This Row],[Close Price]]/Table2[[#This Row],[Day Low]])-1</f>
        <v>7.0336391437308965E-3</v>
      </c>
      <c r="AD66" s="1">
        <f>(Table2[[#This Row],[Day High]]/Table2[[#This Row],[Close Price]])-1</f>
        <v>4.7676890373519631E-2</v>
      </c>
      <c r="AE66" s="1">
        <f>(Table2[[#This Row],[Close Price]]/Table2[[#This Row],[Current Week Low]])-1</f>
        <v>7.0336391437308965E-3</v>
      </c>
      <c r="AF66" s="1">
        <f>(Table2[[#This Row],[Current Week High]]/Table2[[#This Row],[Close Price]])-1</f>
        <v>4.7676890373519631E-2</v>
      </c>
      <c r="AG66" s="1">
        <f>(Table2[[#This Row],[Close Price]]/Table2[[#This Row],[Current Month Low]])-1</f>
        <v>7.0336391437308965E-3</v>
      </c>
      <c r="AH66" s="1">
        <f>(Table2[[#This Row],[Current Month High]]/Table2[[#This Row],[Close Price]])-1</f>
        <v>7.9562708776191871E-2</v>
      </c>
      <c r="AI66">
        <v>32.675372001214598</v>
      </c>
      <c r="AJ66">
        <v>205.189990732159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0.08</v>
      </c>
      <c r="AM66" t="s">
        <v>3185</v>
      </c>
      <c r="AN66">
        <v>7.4</v>
      </c>
      <c r="AO66" t="s">
        <v>3185</v>
      </c>
      <c r="AP66">
        <v>6.9325392443518999E-2</v>
      </c>
      <c r="AQ66">
        <f>(Table2[[#This Row],[Sharpe Ratio]]-AVERAGE(Table2[Sharpe Ratio]))/_xlfn.STDEV.P(Table2[Sharpe Ratio])</f>
        <v>9.8325228689239569E-2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4.9738880328585076</v>
      </c>
      <c r="AS66">
        <f>_xlfn.RANK.AVG(Table2[[#This Row],[1Y Return vs Nifty Z-Score]],Table2[1Y Return vs Nifty Z-Score])</f>
        <v>66</v>
      </c>
      <c r="AT66">
        <f>_xlfn.RANK.AVG(Table2[[#This Row],[6M Return vs Nifty Z-Score]],Table2[6M Return vs Nifty Z-Score])</f>
        <v>2</v>
      </c>
      <c r="AU66">
        <f>_xlfn.RANK.AVG(Table2[[#This Row],[Sharpe Ratio Z-Score]],Table2[Sharpe Ratio Z-Score])</f>
        <v>321</v>
      </c>
      <c r="AV66">
        <f>(Table2[[#This Row],[Rank 1Y]]+Table2[[#This Row],[Rank 6M]]+Table2[[#This Row],[Rank Sharpe]])/3</f>
        <v>129.66666666666666</v>
      </c>
    </row>
    <row r="67" spans="1:48" x14ac:dyDescent="0.3">
      <c r="A67" t="s">
        <v>1580</v>
      </c>
      <c r="B67" t="s">
        <v>1581</v>
      </c>
      <c r="C67" t="s">
        <v>3145</v>
      </c>
      <c r="D67" t="s">
        <v>206</v>
      </c>
      <c r="E67">
        <v>6102.0085900049999</v>
      </c>
      <c r="F67">
        <v>2125.85</v>
      </c>
      <c r="G67">
        <v>56.523008725567401</v>
      </c>
      <c r="H67">
        <f>(Table2[[#This Row],[1Y Return vs Nifty]]-AVERAGE(Table2[1Y Return vs Nifty]))/_xlfn.STDEV.P(Table2[1Y Return vs Nifty])</f>
        <v>0.73247043232188647</v>
      </c>
      <c r="I67">
        <v>4.3964202064110998</v>
      </c>
      <c r="J67">
        <f>(Table2[[#This Row],[1M Return vs Nifty]]-AVERAGE(Table2[1M Return vs Nifty]))/_xlfn.STDEV.P(Table2[1M Return vs Nifty])</f>
        <v>0.52273361998607093</v>
      </c>
      <c r="K67">
        <v>35.329472551007498</v>
      </c>
      <c r="L67">
        <f>(Table2[[#This Row],[6M Return vs Nifty]]-AVERAGE(Table2[6M Return vs Nifty]))/_xlfn.STDEV.P(Table2[6M Return vs Nifty])</f>
        <v>0.97492069572186135</v>
      </c>
      <c r="M67">
        <v>-3.6469293067907098</v>
      </c>
      <c r="N67">
        <f>(Table2[[#This Row],[1W Return vs Nifty]]-AVERAGE(Table2[1W Return vs Nifty]))/_xlfn.STDEV.P(Table2[1W Return vs Nifty])</f>
        <v>-0.42742882061989823</v>
      </c>
      <c r="O67">
        <v>2186.35</v>
      </c>
      <c r="P67">
        <v>2261.27724193839</v>
      </c>
      <c r="Q67">
        <v>1984.5401016276601</v>
      </c>
      <c r="R67">
        <v>42.582603442571902</v>
      </c>
      <c r="S67" s="1">
        <f>(Table2[[#This Row],[Close Price]]-Table2[[#This Row],[20D EMA]])/Table2[[#This Row],[20D EMA]]</f>
        <v>-2.7671690260022412E-2</v>
      </c>
      <c r="T67" s="1">
        <f>(Table2[[#This Row],[Close Price]]-Table2[[#This Row],[50D EMA]])/Table2[[#This Row],[50D EMA]]</f>
        <v>-5.9889711631423183E-2</v>
      </c>
      <c r="U67" s="1">
        <f>(Table2[[#This Row],[Close Price]]-Table2[[#This Row],[200D EMA]])/Table2[[#This Row],[200D EMA]]</f>
        <v>7.120536302412922E-2</v>
      </c>
      <c r="V67">
        <v>0.54314572489860002</v>
      </c>
      <c r="W67">
        <v>2115.25</v>
      </c>
      <c r="X67">
        <v>2220</v>
      </c>
      <c r="Y67">
        <v>2115.25</v>
      </c>
      <c r="Z67">
        <v>2220</v>
      </c>
      <c r="AA67">
        <v>2115.25</v>
      </c>
      <c r="AB67">
        <v>2370.1</v>
      </c>
      <c r="AC67" s="1">
        <f>(Table2[[#This Row],[Close Price]]/Table2[[#This Row],[Day Low]])-1</f>
        <v>5.0112279872354115E-3</v>
      </c>
      <c r="AD67" s="1">
        <f>(Table2[[#This Row],[Day High]]/Table2[[#This Row],[Close Price]])-1</f>
        <v>4.4288167086106833E-2</v>
      </c>
      <c r="AE67" s="1">
        <f>(Table2[[#This Row],[Close Price]]/Table2[[#This Row],[Current Week Low]])-1</f>
        <v>5.0112279872354115E-3</v>
      </c>
      <c r="AF67" s="1">
        <f>(Table2[[#This Row],[Current Week High]]/Table2[[#This Row],[Close Price]])-1</f>
        <v>4.4288167086106833E-2</v>
      </c>
      <c r="AG67" s="1">
        <f>(Table2[[#This Row],[Close Price]]/Table2[[#This Row],[Current Month Low]])-1</f>
        <v>5.0112279872354115E-3</v>
      </c>
      <c r="AH67" s="1">
        <f>(Table2[[#This Row],[Current Month High]]/Table2[[#This Row],[Close Price]])-1</f>
        <v>0.11489521838323502</v>
      </c>
      <c r="AI67">
        <v>38.8668062186889</v>
      </c>
      <c r="AJ67">
        <v>89.808035714285694</v>
      </c>
      <c r="AK67" t="str">
        <f>IF(AND(Table2[[#This Row],[20D EMA]]&gt;Table2[[#This Row],[50D EMA]],Table2[[#This Row],[50D EMA]]&gt;Table2[[#This Row],[200D EMA]]),"Uptrend","Downtrend/NoTrend")</f>
        <v>Downtrend/NoTrend</v>
      </c>
      <c r="AL67">
        <v>-0.15</v>
      </c>
      <c r="AM67" t="s">
        <v>3184</v>
      </c>
      <c r="AN67">
        <v>2.63</v>
      </c>
      <c r="AO67" t="s">
        <v>3185</v>
      </c>
      <c r="AP67">
        <v>0.121755690462883</v>
      </c>
      <c r="AQ67">
        <f>(Table2[[#This Row],[Sharpe Ratio]]-AVERAGE(Table2[Sharpe Ratio]))/_xlfn.STDEV.P(Table2[Sharpe Ratio])</f>
        <v>0.717804566597672</v>
      </c>
      <c r="AR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">
        <f>_xlfn.RANK.AVG(Table2[[#This Row],[1Y Return vs Nifty Z-Score]],Table2[1Y Return vs Nifty Z-Score])</f>
        <v>129</v>
      </c>
      <c r="AT67">
        <f>_xlfn.RANK.AVG(Table2[[#This Row],[6M Return vs Nifty Z-Score]],Table2[6M Return vs Nifty Z-Score])</f>
        <v>92</v>
      </c>
      <c r="AU67">
        <f>_xlfn.RANK.AVG(Table2[[#This Row],[Sharpe Ratio Z-Score]],Table2[Sharpe Ratio Z-Score])</f>
        <v>170</v>
      </c>
      <c r="AV67">
        <f>(Table2[[#This Row],[Rank 1Y]]+Table2[[#This Row],[Rank 6M]]+Table2[[#This Row],[Rank Sharpe]])/3</f>
        <v>130.33333333333334</v>
      </c>
    </row>
    <row r="68" spans="1:48" x14ac:dyDescent="0.3">
      <c r="A68" t="s">
        <v>492</v>
      </c>
      <c r="B68" t="s">
        <v>493</v>
      </c>
      <c r="C68" t="s">
        <v>3146</v>
      </c>
      <c r="D68" t="s">
        <v>178</v>
      </c>
      <c r="E68">
        <v>42732.911788129</v>
      </c>
      <c r="F68">
        <v>232.67</v>
      </c>
      <c r="G68">
        <v>126.850603252612</v>
      </c>
      <c r="H68">
        <f>(Table2[[#This Row],[1Y Return vs Nifty]]-AVERAGE(Table2[1Y Return vs Nifty]))/_xlfn.STDEV.P(Table2[1Y Return vs Nifty])</f>
        <v>2.0601307818615577</v>
      </c>
      <c r="I68">
        <v>14.150342321306001</v>
      </c>
      <c r="J68">
        <f>(Table2[[#This Row],[1M Return vs Nifty]]-AVERAGE(Table2[1M Return vs Nifty]))/_xlfn.STDEV.P(Table2[1M Return vs Nifty])</f>
        <v>1.5635555911617489</v>
      </c>
      <c r="K68">
        <v>22.030580831115799</v>
      </c>
      <c r="L68">
        <f>(Table2[[#This Row],[6M Return vs Nifty]]-AVERAGE(Table2[6M Return vs Nifty]))/_xlfn.STDEV.P(Table2[6M Return vs Nifty])</f>
        <v>0.52932971511154703</v>
      </c>
      <c r="M68">
        <v>3.9296531795543501</v>
      </c>
      <c r="N68">
        <f>(Table2[[#This Row],[1W Return vs Nifty]]-AVERAGE(Table2[1W Return vs Nifty]))/_xlfn.STDEV.P(Table2[1W Return vs Nifty])</f>
        <v>1.1787083786403914</v>
      </c>
      <c r="O68">
        <v>228.18</v>
      </c>
      <c r="P68">
        <v>214.188168969571</v>
      </c>
      <c r="Q68">
        <v>181.00929098523599</v>
      </c>
      <c r="R68">
        <v>52.202003050498497</v>
      </c>
      <c r="S68" s="1">
        <f>(Table2[[#This Row],[Close Price]]-Table2[[#This Row],[20D EMA]])/Table2[[#This Row],[20D EMA]]</f>
        <v>1.9677447629064686E-2</v>
      </c>
      <c r="T68" s="1">
        <f>(Table2[[#This Row],[Close Price]]-Table2[[#This Row],[50D EMA]])/Table2[[#This Row],[50D EMA]]</f>
        <v>8.6287824016342593E-2</v>
      </c>
      <c r="U68" s="1">
        <f>(Table2[[#This Row],[Close Price]]-Table2[[#This Row],[200D EMA]])/Table2[[#This Row],[200D EMA]]</f>
        <v>0.28540363167865068</v>
      </c>
      <c r="V68">
        <v>0.79690805725352798</v>
      </c>
      <c r="W68">
        <v>230</v>
      </c>
      <c r="X68">
        <v>238</v>
      </c>
      <c r="Y68">
        <v>230</v>
      </c>
      <c r="Z68">
        <v>238</v>
      </c>
      <c r="AA68">
        <v>223.05</v>
      </c>
      <c r="AB68">
        <v>247.99</v>
      </c>
      <c r="AC68" s="1">
        <f>(Table2[[#This Row],[Close Price]]/Table2[[#This Row],[Day Low]])-1</f>
        <v>1.1608695652173928E-2</v>
      </c>
      <c r="AD68" s="1">
        <f>(Table2[[#This Row],[Day High]]/Table2[[#This Row],[Close Price]])-1</f>
        <v>2.2907981261013566E-2</v>
      </c>
      <c r="AE68" s="1">
        <f>(Table2[[#This Row],[Close Price]]/Table2[[#This Row],[Current Week Low]])-1</f>
        <v>1.1608695652173928E-2</v>
      </c>
      <c r="AF68" s="1">
        <f>(Table2[[#This Row],[Current Week High]]/Table2[[#This Row],[Close Price]])-1</f>
        <v>2.2907981261013566E-2</v>
      </c>
      <c r="AG68" s="1">
        <f>(Table2[[#This Row],[Close Price]]/Table2[[#This Row],[Current Month Low]])-1</f>
        <v>4.3129343196592673E-2</v>
      </c>
      <c r="AH68" s="1">
        <f>(Table2[[#This Row],[Current Month High]]/Table2[[#This Row],[Close Price]])-1</f>
        <v>6.5844328877809888E-2</v>
      </c>
      <c r="AI68">
        <v>6.5844328877809799</v>
      </c>
      <c r="AJ68">
        <v>158.23529411764699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0.35</v>
      </c>
      <c r="AM68" t="s">
        <v>3185</v>
      </c>
      <c r="AN68">
        <v>2.79</v>
      </c>
      <c r="AO68" t="s">
        <v>3185</v>
      </c>
      <c r="AP68">
        <v>0.11159642377072</v>
      </c>
      <c r="AQ68">
        <f>(Table2[[#This Row],[Sharpe Ratio]]-AVERAGE(Table2[Sharpe Ratio]))/_xlfn.STDEV.P(Table2[Sharpe Ratio])</f>
        <v>0.59776985304765617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5.9294943198229015</v>
      </c>
      <c r="AS68">
        <f>_xlfn.RANK.AVG(Table2[[#This Row],[1Y Return vs Nifty Z-Score]],Table2[1Y Return vs Nifty Z-Score])</f>
        <v>31</v>
      </c>
      <c r="AT68">
        <f>_xlfn.RANK.AVG(Table2[[#This Row],[6M Return vs Nifty Z-Score]],Table2[6M Return vs Nifty Z-Score])</f>
        <v>168</v>
      </c>
      <c r="AU68">
        <f>_xlfn.RANK.AVG(Table2[[#This Row],[Sharpe Ratio Z-Score]],Table2[Sharpe Ratio Z-Score])</f>
        <v>194</v>
      </c>
      <c r="AV68">
        <f>(Table2[[#This Row],[Rank 1Y]]+Table2[[#This Row],[Rank 6M]]+Table2[[#This Row],[Rank Sharpe]])/3</f>
        <v>131</v>
      </c>
    </row>
    <row r="69" spans="1:48" x14ac:dyDescent="0.3">
      <c r="A69" t="s">
        <v>314</v>
      </c>
      <c r="B69" t="s">
        <v>315</v>
      </c>
      <c r="C69" t="s">
        <v>3137</v>
      </c>
      <c r="D69" t="s">
        <v>72</v>
      </c>
      <c r="E69">
        <v>82387.684614149999</v>
      </c>
      <c r="F69">
        <v>506.5</v>
      </c>
      <c r="G69">
        <v>122.034908743299</v>
      </c>
      <c r="H69">
        <f>(Table2[[#This Row],[1Y Return vs Nifty]]-AVERAGE(Table2[1Y Return vs Nifty]))/_xlfn.STDEV.P(Table2[1Y Return vs Nifty])</f>
        <v>1.9692190039384254</v>
      </c>
      <c r="I69">
        <v>-8.3368482786161699</v>
      </c>
      <c r="J69">
        <f>(Table2[[#This Row],[1M Return vs Nifty]]-AVERAGE(Table2[1M Return vs Nifty]))/_xlfn.STDEV.P(Table2[1M Return vs Nifty])</f>
        <v>-0.83600858114929499</v>
      </c>
      <c r="K69">
        <v>16.265437766976699</v>
      </c>
      <c r="L69">
        <f>(Table2[[#This Row],[6M Return vs Nifty]]-AVERAGE(Table2[6M Return vs Nifty]))/_xlfn.STDEV.P(Table2[6M Return vs Nifty])</f>
        <v>0.33616356221580679</v>
      </c>
      <c r="M69">
        <v>9.3485139097051402</v>
      </c>
      <c r="N69">
        <f>(Table2[[#This Row],[1W Return vs Nifty]]-AVERAGE(Table2[1W Return vs Nifty]))/_xlfn.STDEV.P(Table2[1W Return vs Nifty])</f>
        <v>2.3274365568119841</v>
      </c>
      <c r="O69">
        <v>512.20000000000005</v>
      </c>
      <c r="P69">
        <v>542.81089495900505</v>
      </c>
      <c r="Q69">
        <v>481.12972734967099</v>
      </c>
      <c r="R69">
        <v>50.825376324390703</v>
      </c>
      <c r="S69" s="1">
        <f>(Table2[[#This Row],[Close Price]]-Table2[[#This Row],[20D EMA]])/Table2[[#This Row],[20D EMA]]</f>
        <v>-1.1128465443186342E-2</v>
      </c>
      <c r="T69" s="1">
        <f>(Table2[[#This Row],[Close Price]]-Table2[[#This Row],[50D EMA]])/Table2[[#This Row],[50D EMA]]</f>
        <v>-6.6894189663874337E-2</v>
      </c>
      <c r="U69" s="1">
        <f>(Table2[[#This Row],[Close Price]]-Table2[[#This Row],[200D EMA]])/Table2[[#This Row],[200D EMA]]</f>
        <v>5.2730627953675877E-2</v>
      </c>
      <c r="V69">
        <v>0.39564561084896999</v>
      </c>
      <c r="W69">
        <v>492.9</v>
      </c>
      <c r="X69">
        <v>510.85</v>
      </c>
      <c r="Y69">
        <v>492.9</v>
      </c>
      <c r="Z69">
        <v>510.85</v>
      </c>
      <c r="AA69">
        <v>459.05</v>
      </c>
      <c r="AB69">
        <v>535.85</v>
      </c>
      <c r="AC69" s="1">
        <f>(Table2[[#This Row],[Close Price]]/Table2[[#This Row],[Day Low]])-1</f>
        <v>2.759180361128033E-2</v>
      </c>
      <c r="AD69" s="1">
        <f>(Table2[[#This Row],[Day High]]/Table2[[#This Row],[Close Price]])-1</f>
        <v>8.5883514313920273E-3</v>
      </c>
      <c r="AE69" s="1">
        <f>(Table2[[#This Row],[Close Price]]/Table2[[#This Row],[Current Week Low]])-1</f>
        <v>2.759180361128033E-2</v>
      </c>
      <c r="AF69" s="1">
        <f>(Table2[[#This Row],[Current Week High]]/Table2[[#This Row],[Close Price]])-1</f>
        <v>8.5883514313920273E-3</v>
      </c>
      <c r="AG69" s="1">
        <f>(Table2[[#This Row],[Close Price]]/Table2[[#This Row],[Current Month Low]])-1</f>
        <v>0.10336564644374246</v>
      </c>
      <c r="AH69" s="1">
        <f>(Table2[[#This Row],[Current Month High]]/Table2[[#This Row],[Close Price]])-1</f>
        <v>5.7946692991115434E-2</v>
      </c>
      <c r="AI69">
        <v>51.609081934846898</v>
      </c>
      <c r="AJ69">
        <v>159.12346521145901</v>
      </c>
      <c r="AK69" t="str">
        <f>IF(AND(Table2[[#This Row],[20D EMA]]&gt;Table2[[#This Row],[50D EMA]],Table2[[#This Row],[50D EMA]]&gt;Table2[[#This Row],[200D EMA]]),"Uptrend","Downtrend/NoTrend")</f>
        <v>Downtrend/NoTrend</v>
      </c>
      <c r="AL69">
        <v>-0.16</v>
      </c>
      <c r="AM69" t="s">
        <v>3184</v>
      </c>
      <c r="AN69">
        <v>-0.73</v>
      </c>
      <c r="AO69" t="s">
        <v>3184</v>
      </c>
      <c r="AP69">
        <v>0.13060908852692499</v>
      </c>
      <c r="AQ69">
        <f>(Table2[[#This Row],[Sharpe Ratio]]-AVERAGE(Table2[Sharpe Ratio]))/_xlfn.STDEV.P(Table2[Sharpe Ratio])</f>
        <v>0.82241005956906332</v>
      </c>
      <c r="AR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">
        <f>_xlfn.RANK.AVG(Table2[[#This Row],[1Y Return vs Nifty Z-Score]],Table2[1Y Return vs Nifty Z-Score])</f>
        <v>36</v>
      </c>
      <c r="AT69">
        <f>_xlfn.RANK.AVG(Table2[[#This Row],[6M Return vs Nifty Z-Score]],Table2[6M Return vs Nifty Z-Score])</f>
        <v>211</v>
      </c>
      <c r="AU69">
        <f>_xlfn.RANK.AVG(Table2[[#This Row],[Sharpe Ratio Z-Score]],Table2[Sharpe Ratio Z-Score])</f>
        <v>147</v>
      </c>
      <c r="AV69">
        <f>(Table2[[#This Row],[Rank 1Y]]+Table2[[#This Row],[Rank 6M]]+Table2[[#This Row],[Rank Sharpe]])/3</f>
        <v>131.33333333333334</v>
      </c>
    </row>
    <row r="70" spans="1:48" x14ac:dyDescent="0.3">
      <c r="A70" t="s">
        <v>81</v>
      </c>
      <c r="B70" t="s">
        <v>82</v>
      </c>
      <c r="C70" t="s">
        <v>3148</v>
      </c>
      <c r="D70" t="s">
        <v>83</v>
      </c>
      <c r="E70">
        <v>297183.54674999998</v>
      </c>
      <c r="F70">
        <v>4443.7</v>
      </c>
      <c r="G70">
        <v>90.0163393750057</v>
      </c>
      <c r="H70">
        <f>(Table2[[#This Row],[1Y Return vs Nifty]]-AVERAGE(Table2[1Y Return vs Nifty]))/_xlfn.STDEV.P(Table2[1Y Return vs Nifty])</f>
        <v>1.3647651578322391</v>
      </c>
      <c r="I70">
        <v>1.5878186542052499</v>
      </c>
      <c r="J70">
        <f>(Table2[[#This Row],[1M Return vs Nifty]]-AVERAGE(Table2[1M Return vs Nifty]))/_xlfn.STDEV.P(Table2[1M Return vs Nifty])</f>
        <v>0.22303323593748869</v>
      </c>
      <c r="K70">
        <v>3.8505690641197701</v>
      </c>
      <c r="L70">
        <f>(Table2[[#This Row],[6M Return vs Nifty]]-AVERAGE(Table2[6M Return vs Nifty]))/_xlfn.STDEV.P(Table2[6M Return vs Nifty])</f>
        <v>-7.9807455217168477E-2</v>
      </c>
      <c r="M70">
        <v>2.5771724762381401</v>
      </c>
      <c r="N70">
        <f>(Table2[[#This Row],[1W Return vs Nifty]]-AVERAGE(Table2[1W Return vs Nifty]))/_xlfn.STDEV.P(Table2[1W Return vs Nifty])</f>
        <v>0.89200001470548151</v>
      </c>
      <c r="O70">
        <v>4351.1099999999997</v>
      </c>
      <c r="P70">
        <v>4441.8488680934097</v>
      </c>
      <c r="Q70">
        <v>4127.7872381266698</v>
      </c>
      <c r="R70">
        <v>62.969535641200601</v>
      </c>
      <c r="S70" s="1">
        <f>(Table2[[#This Row],[Close Price]]-Table2[[#This Row],[20D EMA]])/Table2[[#This Row],[20D EMA]]</f>
        <v>2.1279627497351284E-2</v>
      </c>
      <c r="T70" s="1">
        <f>(Table2[[#This Row],[Close Price]]-Table2[[#This Row],[50D EMA]])/Table2[[#This Row],[50D EMA]]</f>
        <v>4.1674806180082709E-4</v>
      </c>
      <c r="U70" s="1">
        <f>(Table2[[#This Row],[Close Price]]-Table2[[#This Row],[200D EMA]])/Table2[[#This Row],[200D EMA]]</f>
        <v>7.653319893897971E-2</v>
      </c>
      <c r="V70">
        <v>0.71444759051798901</v>
      </c>
      <c r="W70">
        <v>4347.2</v>
      </c>
      <c r="X70">
        <v>4489.8999999999996</v>
      </c>
      <c r="Y70">
        <v>4347.2</v>
      </c>
      <c r="Z70">
        <v>4489.8999999999996</v>
      </c>
      <c r="AA70">
        <v>4130</v>
      </c>
      <c r="AB70">
        <v>4489.8999999999996</v>
      </c>
      <c r="AC70" s="1">
        <f>(Table2[[#This Row],[Close Price]]/Table2[[#This Row],[Day Low]])-1</f>
        <v>2.2198196540301751E-2</v>
      </c>
      <c r="AD70" s="1">
        <f>(Table2[[#This Row],[Day High]]/Table2[[#This Row],[Close Price]])-1</f>
        <v>1.0396741454193448E-2</v>
      </c>
      <c r="AE70" s="1">
        <f>(Table2[[#This Row],[Close Price]]/Table2[[#This Row],[Current Week Low]])-1</f>
        <v>2.2198196540301751E-2</v>
      </c>
      <c r="AF70" s="1">
        <f>(Table2[[#This Row],[Current Week High]]/Table2[[#This Row],[Close Price]])-1</f>
        <v>1.0396741454193448E-2</v>
      </c>
      <c r="AG70" s="1">
        <f>(Table2[[#This Row],[Close Price]]/Table2[[#This Row],[Current Month Low]])-1</f>
        <v>7.595641646489093E-2</v>
      </c>
      <c r="AH70" s="1">
        <f>(Table2[[#This Row],[Current Month High]]/Table2[[#This Row],[Close Price]])-1</f>
        <v>1.0396741454193448E-2</v>
      </c>
      <c r="AI70">
        <v>27.7032652969372</v>
      </c>
      <c r="AJ70">
        <v>117.76971894832199</v>
      </c>
      <c r="AK70" t="str">
        <f>IF(AND(Table2[[#This Row],[20D EMA]]&gt;Table2[[#This Row],[50D EMA]],Table2[[#This Row],[50D EMA]]&gt;Table2[[#This Row],[200D EMA]]),"Uptrend","Downtrend/NoTrend")</f>
        <v>Downtrend/NoTrend</v>
      </c>
      <c r="AL70">
        <v>0</v>
      </c>
      <c r="AM70">
        <v>0</v>
      </c>
      <c r="AN70">
        <v>5.87</v>
      </c>
      <c r="AO70" t="s">
        <v>3185</v>
      </c>
      <c r="AP70">
        <v>0.24812823367248499</v>
      </c>
      <c r="AQ70">
        <f>(Table2[[#This Row],[Sharpe Ratio]]-AVERAGE(Table2[Sharpe Ratio]))/_xlfn.STDEV.P(Table2[Sharpe Ratio])</f>
        <v>2.2109332031805899</v>
      </c>
      <c r="AR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">
        <f>_xlfn.RANK.AVG(Table2[[#This Row],[1Y Return vs Nifty Z-Score]],Table2[1Y Return vs Nifty Z-Score])</f>
        <v>62</v>
      </c>
      <c r="AT70">
        <f>_xlfn.RANK.AVG(Table2[[#This Row],[6M Return vs Nifty Z-Score]],Table2[6M Return vs Nifty Z-Score])</f>
        <v>335</v>
      </c>
      <c r="AU70">
        <f>_xlfn.RANK.AVG(Table2[[#This Row],[Sharpe Ratio Z-Score]],Table2[Sharpe Ratio Z-Score])</f>
        <v>8</v>
      </c>
      <c r="AV70">
        <f>(Table2[[#This Row],[Rank 1Y]]+Table2[[#This Row],[Rank 6M]]+Table2[[#This Row],[Rank Sharpe]])/3</f>
        <v>135</v>
      </c>
    </row>
    <row r="71" spans="1:48" x14ac:dyDescent="0.3">
      <c r="A71" t="s">
        <v>538</v>
      </c>
      <c r="B71" t="s">
        <v>539</v>
      </c>
      <c r="C71" t="s">
        <v>3150</v>
      </c>
      <c r="D71" t="s">
        <v>285</v>
      </c>
      <c r="E71">
        <v>36908.882519940002</v>
      </c>
      <c r="F71">
        <v>1795.05</v>
      </c>
      <c r="G71">
        <v>63.656534933396301</v>
      </c>
      <c r="H71">
        <f>(Table2[[#This Row],[1Y Return vs Nifty]]-AVERAGE(Table2[1Y Return vs Nifty]))/_xlfn.STDEV.P(Table2[1Y Return vs Nifty])</f>
        <v>0.86713876503294596</v>
      </c>
      <c r="I71">
        <v>-9.5059250093487293</v>
      </c>
      <c r="J71">
        <f>(Table2[[#This Row],[1M Return vs Nifty]]-AVERAGE(Table2[1M Return vs Nifty]))/_xlfn.STDEV.P(Table2[1M Return vs Nifty])</f>
        <v>-0.96075847488471267</v>
      </c>
      <c r="K71">
        <v>16.846694623097299</v>
      </c>
      <c r="L71">
        <f>(Table2[[#This Row],[6M Return vs Nifty]]-AVERAGE(Table2[6M Return vs Nifty]))/_xlfn.STDEV.P(Table2[6M Return vs Nifty])</f>
        <v>0.35563908077483419</v>
      </c>
      <c r="M71">
        <v>-5.6419781708576</v>
      </c>
      <c r="N71">
        <f>(Table2[[#This Row],[1W Return vs Nifty]]-AVERAGE(Table2[1W Return vs Nifty]))/_xlfn.STDEV.P(Table2[1W Return vs Nifty])</f>
        <v>-0.85035329886517907</v>
      </c>
      <c r="O71">
        <v>1873.95</v>
      </c>
      <c r="P71">
        <v>1874.8332889675</v>
      </c>
      <c r="Q71">
        <v>1600.1144093220801</v>
      </c>
      <c r="R71">
        <v>37.2258350115209</v>
      </c>
      <c r="S71" s="1">
        <f>(Table2[[#This Row],[Close Price]]-Table2[[#This Row],[20D EMA]])/Table2[[#This Row],[20D EMA]]</f>
        <v>-4.2103578003682113E-2</v>
      </c>
      <c r="T71" s="1">
        <f>(Table2[[#This Row],[Close Price]]-Table2[[#This Row],[50D EMA]])/Table2[[#This Row],[50D EMA]]</f>
        <v>-4.2554871111467191E-2</v>
      </c>
      <c r="U71" s="1">
        <f>(Table2[[#This Row],[Close Price]]-Table2[[#This Row],[200D EMA]])/Table2[[#This Row],[200D EMA]]</f>
        <v>0.12182603290255238</v>
      </c>
      <c r="V71">
        <v>0.96162993674805297</v>
      </c>
      <c r="W71">
        <v>1760</v>
      </c>
      <c r="X71">
        <v>1814.35</v>
      </c>
      <c r="Y71">
        <v>1760</v>
      </c>
      <c r="Z71">
        <v>1814.35</v>
      </c>
      <c r="AA71">
        <v>1732.9</v>
      </c>
      <c r="AB71">
        <v>1931.1</v>
      </c>
      <c r="AC71" s="1">
        <f>(Table2[[#This Row],[Close Price]]/Table2[[#This Row],[Day Low]])-1</f>
        <v>1.9914772727272601E-2</v>
      </c>
      <c r="AD71" s="1">
        <f>(Table2[[#This Row],[Day High]]/Table2[[#This Row],[Close Price]])-1</f>
        <v>1.0751789643742571E-2</v>
      </c>
      <c r="AE71" s="1">
        <f>(Table2[[#This Row],[Close Price]]/Table2[[#This Row],[Current Week Low]])-1</f>
        <v>1.9914772727272601E-2</v>
      </c>
      <c r="AF71" s="1">
        <f>(Table2[[#This Row],[Current Week High]]/Table2[[#This Row],[Close Price]])-1</f>
        <v>1.0751789643742571E-2</v>
      </c>
      <c r="AG71" s="1">
        <f>(Table2[[#This Row],[Close Price]]/Table2[[#This Row],[Current Month Low]])-1</f>
        <v>3.5864735414622873E-2</v>
      </c>
      <c r="AH71" s="1">
        <f>(Table2[[#This Row],[Current Month High]]/Table2[[#This Row],[Close Price]])-1</f>
        <v>7.5791760675190112E-2</v>
      </c>
      <c r="AI71">
        <v>22.534191248154599</v>
      </c>
      <c r="AJ71">
        <v>99.107093339249005</v>
      </c>
      <c r="AK71" t="str">
        <f>IF(AND(Table2[[#This Row],[20D EMA]]&gt;Table2[[#This Row],[50D EMA]],Table2[[#This Row],[50D EMA]]&gt;Table2[[#This Row],[200D EMA]]),"Uptrend","Downtrend/NoTrend")</f>
        <v>Downtrend/NoTrend</v>
      </c>
      <c r="AL71">
        <v>0.1</v>
      </c>
      <c r="AM71" t="s">
        <v>3185</v>
      </c>
      <c r="AN71">
        <v>-3.98</v>
      </c>
      <c r="AO71" t="s">
        <v>3184</v>
      </c>
      <c r="AP71">
        <v>0.15902748032206501</v>
      </c>
      <c r="AQ71">
        <f>(Table2[[#This Row],[Sharpe Ratio]]-AVERAGE(Table2[Sharpe Ratio]))/_xlfn.STDEV.P(Table2[Sharpe Ratio])</f>
        <v>1.1581816877824658</v>
      </c>
      <c r="AR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">
        <f>_xlfn.RANK.AVG(Table2[[#This Row],[1Y Return vs Nifty Z-Score]],Table2[1Y Return vs Nifty Z-Score])</f>
        <v>111</v>
      </c>
      <c r="AT71">
        <f>_xlfn.RANK.AVG(Table2[[#This Row],[6M Return vs Nifty Z-Score]],Table2[6M Return vs Nifty Z-Score])</f>
        <v>206</v>
      </c>
      <c r="AU71">
        <f>_xlfn.RANK.AVG(Table2[[#This Row],[Sharpe Ratio Z-Score]],Table2[Sharpe Ratio Z-Score])</f>
        <v>88</v>
      </c>
      <c r="AV71">
        <f>(Table2[[#This Row],[Rank 1Y]]+Table2[[#This Row],[Rank 6M]]+Table2[[#This Row],[Rank Sharpe]])/3</f>
        <v>135</v>
      </c>
    </row>
    <row r="72" spans="1:48" x14ac:dyDescent="0.3">
      <c r="A72" t="s">
        <v>878</v>
      </c>
      <c r="B72" t="s">
        <v>879</v>
      </c>
      <c r="C72" t="s">
        <v>3151</v>
      </c>
      <c r="D72" t="s">
        <v>719</v>
      </c>
      <c r="E72">
        <v>17337.9155684</v>
      </c>
      <c r="F72">
        <v>421.4</v>
      </c>
      <c r="G72">
        <v>26.843376748645198</v>
      </c>
      <c r="H72">
        <f>(Table2[[#This Row],[1Y Return vs Nifty]]-AVERAGE(Table2[1Y Return vs Nifty]))/_xlfn.STDEV.P(Table2[1Y Return vs Nifty])</f>
        <v>0.1721715790810541</v>
      </c>
      <c r="I72">
        <v>16.941630933886</v>
      </c>
      <c r="J72">
        <f>(Table2[[#This Row],[1M Return vs Nifty]]-AVERAGE(Table2[1M Return vs Nifty]))/_xlfn.STDEV.P(Table2[1M Return vs Nifty])</f>
        <v>1.8614085452497509</v>
      </c>
      <c r="K72">
        <v>24.128398903505399</v>
      </c>
      <c r="L72">
        <f>(Table2[[#This Row],[6M Return vs Nifty]]-AVERAGE(Table2[6M Return vs Nifty]))/_xlfn.STDEV.P(Table2[6M Return vs Nifty])</f>
        <v>0.59961894159046847</v>
      </c>
      <c r="M72">
        <v>2.6280435455511602</v>
      </c>
      <c r="N72">
        <f>(Table2[[#This Row],[1W Return vs Nifty]]-AVERAGE(Table2[1W Return vs Nifty]))/_xlfn.STDEV.P(Table2[1W Return vs Nifty])</f>
        <v>0.90278402147067482</v>
      </c>
      <c r="O72">
        <v>396.46</v>
      </c>
      <c r="P72">
        <v>389.84456160368899</v>
      </c>
      <c r="Q72">
        <v>358.73935900729401</v>
      </c>
      <c r="R72">
        <v>69.489748549555898</v>
      </c>
      <c r="S72" s="1">
        <f>(Table2[[#This Row],[Close Price]]-Table2[[#This Row],[20D EMA]])/Table2[[#This Row],[20D EMA]]</f>
        <v>6.2906724511930578E-2</v>
      </c>
      <c r="T72" s="1">
        <f>(Table2[[#This Row],[Close Price]]-Table2[[#This Row],[50D EMA]])/Table2[[#This Row],[50D EMA]]</f>
        <v>8.0943641400312377E-2</v>
      </c>
      <c r="U72" s="1">
        <f>(Table2[[#This Row],[Close Price]]-Table2[[#This Row],[200D EMA]])/Table2[[#This Row],[200D EMA]]</f>
        <v>0.17466898855509169</v>
      </c>
      <c r="V72">
        <v>0.707570525578885</v>
      </c>
      <c r="W72">
        <v>407.3</v>
      </c>
      <c r="X72">
        <v>429.55</v>
      </c>
      <c r="Y72">
        <v>407.3</v>
      </c>
      <c r="Z72">
        <v>429.55</v>
      </c>
      <c r="AA72">
        <v>390</v>
      </c>
      <c r="AB72">
        <v>429.55</v>
      </c>
      <c r="AC72" s="1">
        <f>(Table2[[#This Row],[Close Price]]/Table2[[#This Row],[Day Low]])-1</f>
        <v>3.461821753007599E-2</v>
      </c>
      <c r="AD72" s="1">
        <f>(Table2[[#This Row],[Day High]]/Table2[[#This Row],[Close Price]])-1</f>
        <v>1.9340294257237822E-2</v>
      </c>
      <c r="AE72" s="1">
        <f>(Table2[[#This Row],[Close Price]]/Table2[[#This Row],[Current Week Low]])-1</f>
        <v>3.461821753007599E-2</v>
      </c>
      <c r="AF72" s="1">
        <f>(Table2[[#This Row],[Current Week High]]/Table2[[#This Row],[Close Price]])-1</f>
        <v>1.9340294257237822E-2</v>
      </c>
      <c r="AG72" s="1">
        <f>(Table2[[#This Row],[Close Price]]/Table2[[#This Row],[Current Month Low]])-1</f>
        <v>8.0512820512820493E-2</v>
      </c>
      <c r="AH72" s="1">
        <f>(Table2[[#This Row],[Current Month High]]/Table2[[#This Row],[Close Price]])-1</f>
        <v>1.9340294257237822E-2</v>
      </c>
      <c r="AI72">
        <v>12.577123872804901</v>
      </c>
      <c r="AJ72">
        <v>63.523476911136903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0.04</v>
      </c>
      <c r="AM72" t="s">
        <v>3185</v>
      </c>
      <c r="AN72">
        <v>7.53</v>
      </c>
      <c r="AO72" t="s">
        <v>3185</v>
      </c>
      <c r="AP72">
        <v>0.21671556532729799</v>
      </c>
      <c r="AQ72">
        <f>(Table2[[#This Row],[Sharpe Ratio]]-AVERAGE(Table2[Sharpe Ratio]))/_xlfn.STDEV.P(Table2[Sharpe Ratio])</f>
        <v>1.8397833199350917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5.3757664073270393</v>
      </c>
      <c r="AS72">
        <f>_xlfn.RANK.AVG(Table2[[#This Row],[1Y Return vs Nifty Z-Score]],Table2[1Y Return vs Nifty Z-Score])</f>
        <v>245</v>
      </c>
      <c r="AT72">
        <f>_xlfn.RANK.AVG(Table2[[#This Row],[6M Return vs Nifty Z-Score]],Table2[6M Return vs Nifty Z-Score])</f>
        <v>153</v>
      </c>
      <c r="AU72">
        <f>_xlfn.RANK.AVG(Table2[[#This Row],[Sharpe Ratio Z-Score]],Table2[Sharpe Ratio Z-Score])</f>
        <v>20</v>
      </c>
      <c r="AV72">
        <f>(Table2[[#This Row],[Rank 1Y]]+Table2[[#This Row],[Rank 6M]]+Table2[[#This Row],[Rank Sharpe]])/3</f>
        <v>139.33333333333334</v>
      </c>
    </row>
    <row r="73" spans="1:48" x14ac:dyDescent="0.3">
      <c r="A73" t="s">
        <v>1812</v>
      </c>
      <c r="B73" t="s">
        <v>1813</v>
      </c>
      <c r="C73" t="s">
        <v>3148</v>
      </c>
      <c r="D73" t="s">
        <v>171</v>
      </c>
      <c r="E73">
        <v>4310.2752651999999</v>
      </c>
      <c r="F73">
        <v>3813.35</v>
      </c>
      <c r="G73">
        <v>93.477378048455705</v>
      </c>
      <c r="H73">
        <f>(Table2[[#This Row],[1Y Return vs Nifty]]-AVERAGE(Table2[1Y Return vs Nifty]))/_xlfn.STDEV.P(Table2[1Y Return vs Nifty])</f>
        <v>1.4301034343062895</v>
      </c>
      <c r="I73">
        <v>-16.0781656364192</v>
      </c>
      <c r="J73">
        <f>(Table2[[#This Row],[1M Return vs Nifty]]-AVERAGE(Table2[1M Return vs Nifty]))/_xlfn.STDEV.P(Table2[1M Return vs Nifty])</f>
        <v>-1.662069431024336</v>
      </c>
      <c r="K73">
        <v>9.5505881116413391</v>
      </c>
      <c r="L73">
        <f>(Table2[[#This Row],[6M Return vs Nifty]]-AVERAGE(Table2[6M Return vs Nifty]))/_xlfn.STDEV.P(Table2[6M Return vs Nifty])</f>
        <v>0.11117666063089181</v>
      </c>
      <c r="M73">
        <v>-14.7163798920194</v>
      </c>
      <c r="N73">
        <f>(Table2[[#This Row],[1W Return vs Nifty]]-AVERAGE(Table2[1W Return vs Nifty]))/_xlfn.STDEV.P(Table2[1W Return vs Nifty])</f>
        <v>-2.7740087453223334</v>
      </c>
      <c r="O73">
        <v>4529.87</v>
      </c>
      <c r="P73">
        <v>4658.1069133022902</v>
      </c>
      <c r="Q73">
        <v>4083.1349418946702</v>
      </c>
      <c r="R73">
        <v>20.952962328103201</v>
      </c>
      <c r="S73" s="1">
        <f>(Table2[[#This Row],[Close Price]]-Table2[[#This Row],[20D EMA]])/Table2[[#This Row],[20D EMA]]</f>
        <v>-0.15817672471836941</v>
      </c>
      <c r="T73" s="1">
        <f>(Table2[[#This Row],[Close Price]]-Table2[[#This Row],[50D EMA]])/Table2[[#This Row],[50D EMA]]</f>
        <v>-0.18135198032700658</v>
      </c>
      <c r="U73" s="1">
        <f>(Table2[[#This Row],[Close Price]]-Table2[[#This Row],[200D EMA]])/Table2[[#This Row],[200D EMA]]</f>
        <v>-6.6072991888307217E-2</v>
      </c>
      <c r="V73">
        <v>1.4882812492836199</v>
      </c>
      <c r="W73">
        <v>3761</v>
      </c>
      <c r="X73">
        <v>4000</v>
      </c>
      <c r="Y73">
        <v>3761</v>
      </c>
      <c r="Z73">
        <v>4000</v>
      </c>
      <c r="AA73">
        <v>3761</v>
      </c>
      <c r="AB73">
        <v>4816.25</v>
      </c>
      <c r="AC73" s="1">
        <f>(Table2[[#This Row],[Close Price]]/Table2[[#This Row],[Day Low]])-1</f>
        <v>1.3919170433395411E-2</v>
      </c>
      <c r="AD73" s="1">
        <f>(Table2[[#This Row],[Day High]]/Table2[[#This Row],[Close Price]])-1</f>
        <v>4.8946464394823419E-2</v>
      </c>
      <c r="AE73" s="1">
        <f>(Table2[[#This Row],[Close Price]]/Table2[[#This Row],[Current Week Low]])-1</f>
        <v>1.3919170433395411E-2</v>
      </c>
      <c r="AF73" s="1">
        <f>(Table2[[#This Row],[Current Week High]]/Table2[[#This Row],[Close Price]])-1</f>
        <v>4.8946464394823419E-2</v>
      </c>
      <c r="AG73" s="1">
        <f>(Table2[[#This Row],[Close Price]]/Table2[[#This Row],[Current Month Low]])-1</f>
        <v>1.3919170433395411E-2</v>
      </c>
      <c r="AH73" s="1">
        <f>(Table2[[#This Row],[Current Month High]]/Table2[[#This Row],[Close Price]])-1</f>
        <v>0.26299710228539208</v>
      </c>
      <c r="AI73">
        <v>49.2034562786001</v>
      </c>
      <c r="AJ73">
        <v>113.45368038063199</v>
      </c>
      <c r="AK73" t="str">
        <f>IF(AND(Table2[[#This Row],[20D EMA]]&gt;Table2[[#This Row],[50D EMA]],Table2[[#This Row],[50D EMA]]&gt;Table2[[#This Row],[200D EMA]]),"Uptrend","Downtrend/NoTrend")</f>
        <v>Downtrend/NoTrend</v>
      </c>
      <c r="AL73">
        <v>-0.15</v>
      </c>
      <c r="AM73" t="s">
        <v>3184</v>
      </c>
      <c r="AN73">
        <v>-15.65</v>
      </c>
      <c r="AO73" t="s">
        <v>3184</v>
      </c>
      <c r="AP73">
        <v>0.157247126440968</v>
      </c>
      <c r="AQ73">
        <f>(Table2[[#This Row],[Sharpe Ratio]]-AVERAGE(Table2[Sharpe Ratio]))/_xlfn.STDEV.P(Table2[Sharpe Ratio])</f>
        <v>1.1371462848729237</v>
      </c>
      <c r="AR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">
        <f>_xlfn.RANK.AVG(Table2[[#This Row],[1Y Return vs Nifty Z-Score]],Table2[1Y Return vs Nifty Z-Score])</f>
        <v>57</v>
      </c>
      <c r="AT73">
        <f>_xlfn.RANK.AVG(Table2[[#This Row],[6M Return vs Nifty Z-Score]],Table2[6M Return vs Nifty Z-Score])</f>
        <v>271</v>
      </c>
      <c r="AU73">
        <f>_xlfn.RANK.AVG(Table2[[#This Row],[Sharpe Ratio Z-Score]],Table2[Sharpe Ratio Z-Score])</f>
        <v>93</v>
      </c>
      <c r="AV73">
        <f>(Table2[[#This Row],[Rank 1Y]]+Table2[[#This Row],[Rank 6M]]+Table2[[#This Row],[Rank Sharpe]])/3</f>
        <v>140.33333333333334</v>
      </c>
    </row>
    <row r="74" spans="1:48" x14ac:dyDescent="0.3">
      <c r="A74" t="s">
        <v>555</v>
      </c>
      <c r="B74" t="s">
        <v>556</v>
      </c>
      <c r="C74" t="s">
        <v>3143</v>
      </c>
      <c r="D74" t="s">
        <v>51</v>
      </c>
      <c r="E74">
        <v>35595.732167249997</v>
      </c>
      <c r="F74">
        <v>269.7</v>
      </c>
      <c r="G74">
        <v>97.972393527562105</v>
      </c>
      <c r="H74">
        <f>(Table2[[#This Row],[1Y Return vs Nifty]]-AVERAGE(Table2[1Y Return vs Nifty]))/_xlfn.STDEV.P(Table2[1Y Return vs Nifty])</f>
        <v>1.5149613604490879</v>
      </c>
      <c r="I74">
        <v>31.454372816079299</v>
      </c>
      <c r="J74">
        <f>(Table2[[#This Row],[1M Return vs Nifty]]-AVERAGE(Table2[1M Return vs Nifty]))/_xlfn.STDEV.P(Table2[1M Return vs Nifty])</f>
        <v>3.410034875771871</v>
      </c>
      <c r="K74">
        <v>65.4441833458405</v>
      </c>
      <c r="L74">
        <f>(Table2[[#This Row],[6M Return vs Nifty]]-AVERAGE(Table2[6M Return vs Nifty]))/_xlfn.STDEV.P(Table2[6M Return vs Nifty])</f>
        <v>1.9839403792037971</v>
      </c>
      <c r="M74">
        <v>-1.43599909925308</v>
      </c>
      <c r="N74">
        <f>(Table2[[#This Row],[1W Return vs Nifty]]-AVERAGE(Table2[1W Return vs Nifty]))/_xlfn.STDEV.P(Table2[1W Return vs Nifty])</f>
        <v>4.1259701902541579E-2</v>
      </c>
      <c r="O74">
        <v>259.02</v>
      </c>
      <c r="P74">
        <v>235.34543165644499</v>
      </c>
      <c r="Q74">
        <v>182.15217480492899</v>
      </c>
      <c r="R74">
        <v>52.895945273490199</v>
      </c>
      <c r="S74" s="1">
        <f>(Table2[[#This Row],[Close Price]]-Table2[[#This Row],[20D EMA]])/Table2[[#This Row],[20D EMA]]</f>
        <v>4.1232337271253215E-2</v>
      </c>
      <c r="T74" s="1">
        <f>(Table2[[#This Row],[Close Price]]-Table2[[#This Row],[50D EMA]])/Table2[[#This Row],[50D EMA]]</f>
        <v>0.14597508055183103</v>
      </c>
      <c r="U74" s="1">
        <f>(Table2[[#This Row],[Close Price]]-Table2[[#This Row],[200D EMA]])/Table2[[#This Row],[200D EMA]]</f>
        <v>0.48063013954583855</v>
      </c>
      <c r="V74">
        <v>1.5323351798054401</v>
      </c>
      <c r="W74">
        <v>268.45</v>
      </c>
      <c r="X74">
        <v>282.39999999999998</v>
      </c>
      <c r="Y74">
        <v>268.45</v>
      </c>
      <c r="Z74">
        <v>282.39999999999998</v>
      </c>
      <c r="AA74">
        <v>268.45</v>
      </c>
      <c r="AB74">
        <v>307.89999999999998</v>
      </c>
      <c r="AC74" s="1">
        <f>(Table2[[#This Row],[Close Price]]/Table2[[#This Row],[Day Low]])-1</f>
        <v>4.6563605885638903E-3</v>
      </c>
      <c r="AD74" s="1">
        <f>(Table2[[#This Row],[Day High]]/Table2[[#This Row],[Close Price]])-1</f>
        <v>4.7089358546533067E-2</v>
      </c>
      <c r="AE74" s="1">
        <f>(Table2[[#This Row],[Close Price]]/Table2[[#This Row],[Current Week Low]])-1</f>
        <v>4.6563605885638903E-3</v>
      </c>
      <c r="AF74" s="1">
        <f>(Table2[[#This Row],[Current Week High]]/Table2[[#This Row],[Close Price]])-1</f>
        <v>4.7089358546533067E-2</v>
      </c>
      <c r="AG74" s="1">
        <f>(Table2[[#This Row],[Close Price]]/Table2[[#This Row],[Current Month Low]])-1</f>
        <v>4.6563605885638903E-3</v>
      </c>
      <c r="AH74" s="1">
        <f>(Table2[[#This Row],[Current Month High]]/Table2[[#This Row],[Close Price]])-1</f>
        <v>0.14163885799035958</v>
      </c>
      <c r="AI74">
        <v>14.163885799035899</v>
      </c>
      <c r="AJ74">
        <v>135.85483165719199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0.46</v>
      </c>
      <c r="AM74" t="s">
        <v>3185</v>
      </c>
      <c r="AN74">
        <v>5.42</v>
      </c>
      <c r="AO74" t="s">
        <v>3185</v>
      </c>
      <c r="AP74">
        <v>6.3597689417606004E-2</v>
      </c>
      <c r="AQ74">
        <f>(Table2[[#This Row],[Sharpe Ratio]]-AVERAGE(Table2[Sharpe Ratio]))/_xlfn.STDEV.P(Table2[Sharpe Ratio])</f>
        <v>3.0650738704111908E-2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6.9808470560314095</v>
      </c>
      <c r="AS74">
        <f>_xlfn.RANK.AVG(Table2[[#This Row],[1Y Return vs Nifty Z-Score]],Table2[1Y Return vs Nifty Z-Score])</f>
        <v>54</v>
      </c>
      <c r="AT74">
        <f>_xlfn.RANK.AVG(Table2[[#This Row],[6M Return vs Nifty Z-Score]],Table2[6M Return vs Nifty Z-Score])</f>
        <v>33</v>
      </c>
      <c r="AU74">
        <f>_xlfn.RANK.AVG(Table2[[#This Row],[Sharpe Ratio Z-Score]],Table2[Sharpe Ratio Z-Score])</f>
        <v>341</v>
      </c>
      <c r="AV74">
        <f>(Table2[[#This Row],[Rank 1Y]]+Table2[[#This Row],[Rank 6M]]+Table2[[#This Row],[Rank Sharpe]])/3</f>
        <v>142.66666666666666</v>
      </c>
    </row>
    <row r="75" spans="1:48" x14ac:dyDescent="0.3">
      <c r="A75" t="s">
        <v>826</v>
      </c>
      <c r="B75" t="s">
        <v>827</v>
      </c>
      <c r="C75" t="s">
        <v>3146</v>
      </c>
      <c r="D75" t="s">
        <v>114</v>
      </c>
      <c r="E75">
        <v>18647.33148063</v>
      </c>
      <c r="F75">
        <v>1022.05</v>
      </c>
      <c r="G75">
        <v>57.565954930729497</v>
      </c>
      <c r="H75">
        <f>(Table2[[#This Row],[1Y Return vs Nifty]]-AVERAGE(Table2[1Y Return vs Nifty]))/_xlfn.STDEV.P(Table2[1Y Return vs Nifty])</f>
        <v>0.75215940835766004</v>
      </c>
      <c r="I75">
        <v>-5.7939998533177501</v>
      </c>
      <c r="J75">
        <f>(Table2[[#This Row],[1M Return vs Nifty]]-AVERAGE(Table2[1M Return vs Nifty]))/_xlfn.STDEV.P(Table2[1M Return vs Nifty])</f>
        <v>-0.56466619403114771</v>
      </c>
      <c r="K75">
        <v>7.50089200729645</v>
      </c>
      <c r="L75">
        <f>(Table2[[#This Row],[6M Return vs Nifty]]-AVERAGE(Table2[6M Return vs Nifty]))/_xlfn.STDEV.P(Table2[6M Return vs Nifty])</f>
        <v>4.249980271482344E-2</v>
      </c>
      <c r="M75">
        <v>-4.3063178217223399</v>
      </c>
      <c r="N75">
        <f>(Table2[[#This Row],[1W Return vs Nifty]]-AVERAGE(Table2[1W Return vs Nifty]))/_xlfn.STDEV.P(Table2[1W Return vs Nifty])</f>
        <v>-0.56721063181319042</v>
      </c>
      <c r="O75">
        <v>1058.56</v>
      </c>
      <c r="P75">
        <v>1048.69211029488</v>
      </c>
      <c r="Q75">
        <v>928.87912205249802</v>
      </c>
      <c r="R75">
        <v>37.880805958274102</v>
      </c>
      <c r="S75" s="1">
        <f>(Table2[[#This Row],[Close Price]]-Table2[[#This Row],[20D EMA]])/Table2[[#This Row],[20D EMA]]</f>
        <v>-3.4490250906892374E-2</v>
      </c>
      <c r="T75" s="1">
        <f>(Table2[[#This Row],[Close Price]]-Table2[[#This Row],[50D EMA]])/Table2[[#This Row],[50D EMA]]</f>
        <v>-2.5405083182506793E-2</v>
      </c>
      <c r="U75" s="1">
        <f>(Table2[[#This Row],[Close Price]]-Table2[[#This Row],[200D EMA]])/Table2[[#This Row],[200D EMA]]</f>
        <v>0.10030463139447776</v>
      </c>
      <c r="V75">
        <v>0.75377419440189097</v>
      </c>
      <c r="W75">
        <v>1012</v>
      </c>
      <c r="X75">
        <v>1053.95</v>
      </c>
      <c r="Y75">
        <v>1012</v>
      </c>
      <c r="Z75">
        <v>1053.95</v>
      </c>
      <c r="AA75">
        <v>1012</v>
      </c>
      <c r="AB75">
        <v>1123.45</v>
      </c>
      <c r="AC75" s="1">
        <f>(Table2[[#This Row],[Close Price]]/Table2[[#This Row],[Day Low]])-1</f>
        <v>9.9308300395255511E-3</v>
      </c>
      <c r="AD75" s="1">
        <f>(Table2[[#This Row],[Day High]]/Table2[[#This Row],[Close Price]])-1</f>
        <v>3.1211780245584908E-2</v>
      </c>
      <c r="AE75" s="1">
        <f>(Table2[[#This Row],[Close Price]]/Table2[[#This Row],[Current Week Low]])-1</f>
        <v>9.9308300395255511E-3</v>
      </c>
      <c r="AF75" s="1">
        <f>(Table2[[#This Row],[Current Week High]]/Table2[[#This Row],[Close Price]])-1</f>
        <v>3.1211780245584908E-2</v>
      </c>
      <c r="AG75" s="1">
        <f>(Table2[[#This Row],[Close Price]]/Table2[[#This Row],[Current Month Low]])-1</f>
        <v>9.9308300395255511E-3</v>
      </c>
      <c r="AH75" s="1">
        <f>(Table2[[#This Row],[Current Month High]]/Table2[[#This Row],[Close Price]])-1</f>
        <v>9.9212367301012794E-2</v>
      </c>
      <c r="AI75">
        <v>28.565138691844801</v>
      </c>
      <c r="AJ75">
        <v>87.188644688644601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0.1</v>
      </c>
      <c r="AM75" t="s">
        <v>3185</v>
      </c>
      <c r="AN75">
        <v>-0.14000000000000001</v>
      </c>
      <c r="AO75" t="s">
        <v>3184</v>
      </c>
      <c r="AP75">
        <v>0.24121954864487699</v>
      </c>
      <c r="AQ75">
        <f>(Table2[[#This Row],[Sharpe Ratio]]-AVERAGE(Table2[Sharpe Ratio]))/_xlfn.STDEV.P(Table2[Sharpe Ratio])</f>
        <v>2.1293050647111147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1.7920874499392601</v>
      </c>
      <c r="AS75">
        <f>_xlfn.RANK.AVG(Table2[[#This Row],[1Y Return vs Nifty Z-Score]],Table2[1Y Return vs Nifty Z-Score])</f>
        <v>128</v>
      </c>
      <c r="AT75">
        <f>_xlfn.RANK.AVG(Table2[[#This Row],[6M Return vs Nifty Z-Score]],Table2[6M Return vs Nifty Z-Score])</f>
        <v>292</v>
      </c>
      <c r="AU75">
        <f>_xlfn.RANK.AVG(Table2[[#This Row],[Sharpe Ratio Z-Score]],Table2[Sharpe Ratio Z-Score])</f>
        <v>14</v>
      </c>
      <c r="AV75">
        <f>(Table2[[#This Row],[Rank 1Y]]+Table2[[#This Row],[Rank 6M]]+Table2[[#This Row],[Rank Sharpe]])/3</f>
        <v>144.66666666666666</v>
      </c>
    </row>
    <row r="76" spans="1:48" x14ac:dyDescent="0.3">
      <c r="A76" t="s">
        <v>1308</v>
      </c>
      <c r="B76" t="s">
        <v>1309</v>
      </c>
      <c r="C76" t="s">
        <v>3153</v>
      </c>
      <c r="D76" t="s">
        <v>403</v>
      </c>
      <c r="E76">
        <v>8707.2590033329998</v>
      </c>
      <c r="F76">
        <v>106.81</v>
      </c>
      <c r="G76">
        <v>43.267800590263597</v>
      </c>
      <c r="H76">
        <f>(Table2[[#This Row],[1Y Return vs Nifty]]-AVERAGE(Table2[1Y Return vs Nifty]))/_xlfn.STDEV.P(Table2[1Y Return vs Nifty])</f>
        <v>0.48223559371424668</v>
      </c>
      <c r="I76">
        <v>26.169033355774701</v>
      </c>
      <c r="J76">
        <f>(Table2[[#This Row],[1M Return vs Nifty]]-AVERAGE(Table2[1M Return vs Nifty]))/_xlfn.STDEV.P(Table2[1M Return vs Nifty])</f>
        <v>2.8460466287254569</v>
      </c>
      <c r="K76">
        <v>55.626467338407203</v>
      </c>
      <c r="L76">
        <f>(Table2[[#This Row],[6M Return vs Nifty]]-AVERAGE(Table2[6M Return vs Nifty]))/_xlfn.STDEV.P(Table2[6M Return vs Nifty])</f>
        <v>1.6549892308489018</v>
      </c>
      <c r="M76">
        <v>6.1006179124420497</v>
      </c>
      <c r="N76">
        <f>(Table2[[#This Row],[1W Return vs Nifty]]-AVERAGE(Table2[1W Return vs Nifty]))/_xlfn.STDEV.P(Table2[1W Return vs Nifty])</f>
        <v>1.6389247389924815</v>
      </c>
      <c r="O76">
        <v>100.06</v>
      </c>
      <c r="P76">
        <v>93.301203023425899</v>
      </c>
      <c r="Q76">
        <v>82.222503519693007</v>
      </c>
      <c r="R76">
        <v>60.341126516090398</v>
      </c>
      <c r="S76" s="1">
        <f>(Table2[[#This Row],[Close Price]]-Table2[[#This Row],[20D EMA]])/Table2[[#This Row],[20D EMA]]</f>
        <v>6.7459524285428743E-2</v>
      </c>
      <c r="T76" s="1">
        <f>(Table2[[#This Row],[Close Price]]-Table2[[#This Row],[50D EMA]])/Table2[[#This Row],[50D EMA]]</f>
        <v>0.14478695385291376</v>
      </c>
      <c r="U76" s="1">
        <f>(Table2[[#This Row],[Close Price]]-Table2[[#This Row],[200D EMA]])/Table2[[#This Row],[200D EMA]]</f>
        <v>0.29903609629714178</v>
      </c>
      <c r="V76">
        <v>2.3827746692849598</v>
      </c>
      <c r="W76">
        <v>106.25</v>
      </c>
      <c r="X76">
        <v>109.48</v>
      </c>
      <c r="Y76">
        <v>106.25</v>
      </c>
      <c r="Z76">
        <v>109.48</v>
      </c>
      <c r="AA76">
        <v>100.54</v>
      </c>
      <c r="AB76">
        <v>119.55</v>
      </c>
      <c r="AC76" s="1">
        <f>(Table2[[#This Row],[Close Price]]/Table2[[#This Row],[Day Low]])-1</f>
        <v>5.270588235294138E-3</v>
      </c>
      <c r="AD76" s="1">
        <f>(Table2[[#This Row],[Day High]]/Table2[[#This Row],[Close Price]])-1</f>
        <v>2.4997659395187721E-2</v>
      </c>
      <c r="AE76" s="1">
        <f>(Table2[[#This Row],[Close Price]]/Table2[[#This Row],[Current Week Low]])-1</f>
        <v>5.270588235294138E-3</v>
      </c>
      <c r="AF76" s="1">
        <f>(Table2[[#This Row],[Current Week High]]/Table2[[#This Row],[Close Price]])-1</f>
        <v>2.4997659395187721E-2</v>
      </c>
      <c r="AG76" s="1">
        <f>(Table2[[#This Row],[Close Price]]/Table2[[#This Row],[Current Month Low]])-1</f>
        <v>6.2363238512034957E-2</v>
      </c>
      <c r="AH76" s="1">
        <f>(Table2[[#This Row],[Current Month High]]/Table2[[#This Row],[Close Price]])-1</f>
        <v>0.11927722123396678</v>
      </c>
      <c r="AI76">
        <v>11.927722123396601</v>
      </c>
      <c r="AJ76">
        <v>72.413236481032996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0.31</v>
      </c>
      <c r="AM76" t="s">
        <v>3185</v>
      </c>
      <c r="AN76">
        <v>17.97</v>
      </c>
      <c r="AO76" t="s">
        <v>3185</v>
      </c>
      <c r="AP76">
        <v>0.10357873133210201</v>
      </c>
      <c r="AQ76">
        <f>(Table2[[#This Row],[Sharpe Ratio]]-AVERAGE(Table2[Sharpe Ratio]))/_xlfn.STDEV.P(Table2[Sharpe Ratio])</f>
        <v>0.50303846697782795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7.1252346592589157</v>
      </c>
      <c r="AS76">
        <f>_xlfn.RANK.AVG(Table2[[#This Row],[1Y Return vs Nifty Z-Score]],Table2[1Y Return vs Nifty Z-Score])</f>
        <v>167</v>
      </c>
      <c r="AT76">
        <f>_xlfn.RANK.AVG(Table2[[#This Row],[6M Return vs Nifty Z-Score]],Table2[6M Return vs Nifty Z-Score])</f>
        <v>47</v>
      </c>
      <c r="AU76">
        <f>_xlfn.RANK.AVG(Table2[[#This Row],[Sharpe Ratio Z-Score]],Table2[Sharpe Ratio Z-Score])</f>
        <v>222</v>
      </c>
      <c r="AV76">
        <f>(Table2[[#This Row],[Rank 1Y]]+Table2[[#This Row],[Rank 6M]]+Table2[[#This Row],[Rank Sharpe]])/3</f>
        <v>145.33333333333334</v>
      </c>
    </row>
    <row r="77" spans="1:48" x14ac:dyDescent="0.3">
      <c r="A77" t="s">
        <v>1850</v>
      </c>
      <c r="B77" t="s">
        <v>1851</v>
      </c>
      <c r="C77" t="s">
        <v>3145</v>
      </c>
      <c r="D77" t="s">
        <v>206</v>
      </c>
      <c r="E77">
        <v>4110.4729004999999</v>
      </c>
      <c r="F77">
        <v>1561.75</v>
      </c>
      <c r="G77">
        <v>47.806885240706897</v>
      </c>
      <c r="H77">
        <f>(Table2[[#This Row],[1Y Return vs Nifty]]-AVERAGE(Table2[1Y Return vs Nifty]))/_xlfn.STDEV.P(Table2[1Y Return vs Nifty])</f>
        <v>0.56792546771214458</v>
      </c>
      <c r="I77">
        <v>4.1699570413370699</v>
      </c>
      <c r="J77">
        <f>(Table2[[#This Row],[1M Return vs Nifty]]-AVERAGE(Table2[1M Return vs Nifty]))/_xlfn.STDEV.P(Table2[1M Return vs Nifty])</f>
        <v>0.49856817811616988</v>
      </c>
      <c r="K77">
        <v>25.8868101607396</v>
      </c>
      <c r="L77">
        <f>(Table2[[#This Row],[6M Return vs Nifty]]-AVERAGE(Table2[6M Return vs Nifty]))/_xlfn.STDEV.P(Table2[6M Return vs Nifty])</f>
        <v>0.65853604633350826</v>
      </c>
      <c r="M77">
        <v>2.5689568132082101</v>
      </c>
      <c r="N77">
        <f>(Table2[[#This Row],[1W Return vs Nifty]]-AVERAGE(Table2[1W Return vs Nifty]))/_xlfn.STDEV.P(Table2[1W Return vs Nifty])</f>
        <v>0.89025840072150653</v>
      </c>
      <c r="O77">
        <v>1592.67</v>
      </c>
      <c r="P77">
        <v>1580.3680053126</v>
      </c>
      <c r="Q77">
        <v>1370.5479593386499</v>
      </c>
      <c r="R77">
        <v>42.245157776739603</v>
      </c>
      <c r="S77" s="1">
        <f>(Table2[[#This Row],[Close Price]]-Table2[[#This Row],[20D EMA]])/Table2[[#This Row],[20D EMA]]</f>
        <v>-1.9413940113143381E-2</v>
      </c>
      <c r="T77" s="1">
        <f>(Table2[[#This Row],[Close Price]]-Table2[[#This Row],[50D EMA]])/Table2[[#This Row],[50D EMA]]</f>
        <v>-1.1780803743187197E-2</v>
      </c>
      <c r="U77" s="1">
        <f>(Table2[[#This Row],[Close Price]]-Table2[[#This Row],[200D EMA]])/Table2[[#This Row],[200D EMA]]</f>
        <v>0.13950773437626623</v>
      </c>
      <c r="V77">
        <v>0.37420089413225299</v>
      </c>
      <c r="W77">
        <v>1552.1</v>
      </c>
      <c r="X77">
        <v>1649</v>
      </c>
      <c r="Y77">
        <v>1552.1</v>
      </c>
      <c r="Z77">
        <v>1649</v>
      </c>
      <c r="AA77">
        <v>1537.6</v>
      </c>
      <c r="AB77">
        <v>1649.75</v>
      </c>
      <c r="AC77" s="1">
        <f>(Table2[[#This Row],[Close Price]]/Table2[[#This Row],[Day Low]])-1</f>
        <v>6.2173829005862657E-3</v>
      </c>
      <c r="AD77" s="1">
        <f>(Table2[[#This Row],[Day High]]/Table2[[#This Row],[Close Price]])-1</f>
        <v>5.5866816071714398E-2</v>
      </c>
      <c r="AE77" s="1">
        <f>(Table2[[#This Row],[Close Price]]/Table2[[#This Row],[Current Week Low]])-1</f>
        <v>6.2173829005862657E-3</v>
      </c>
      <c r="AF77" s="1">
        <f>(Table2[[#This Row],[Current Week High]]/Table2[[#This Row],[Close Price]])-1</f>
        <v>5.5866816071714398E-2</v>
      </c>
      <c r="AG77" s="1">
        <f>(Table2[[#This Row],[Close Price]]/Table2[[#This Row],[Current Month Low]])-1</f>
        <v>1.5706295525494296E-2</v>
      </c>
      <c r="AH77" s="1">
        <f>(Table2[[#This Row],[Current Month High]]/Table2[[#This Row],[Close Price]])-1</f>
        <v>5.634704658235945E-2</v>
      </c>
      <c r="AI77">
        <v>14.6150152072995</v>
      </c>
      <c r="AJ77">
        <v>73.5277777777777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0.09</v>
      </c>
      <c r="AM77" t="s">
        <v>3185</v>
      </c>
      <c r="AN77">
        <v>3.33</v>
      </c>
      <c r="AO77" t="s">
        <v>3185</v>
      </c>
      <c r="AP77">
        <v>0.12307777594062</v>
      </c>
      <c r="AQ77">
        <f>(Table2[[#This Row],[Sharpe Ratio]]-AVERAGE(Table2[Sharpe Ratio]))/_xlfn.STDEV.P(Table2[Sharpe Ratio])</f>
        <v>0.73342539400751039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3.3487134868908397</v>
      </c>
      <c r="AS77">
        <f>_xlfn.RANK.AVG(Table2[[#This Row],[1Y Return vs Nifty Z-Score]],Table2[1Y Return vs Nifty Z-Score])</f>
        <v>148</v>
      </c>
      <c r="AT77">
        <f>_xlfn.RANK.AVG(Table2[[#This Row],[6M Return vs Nifty Z-Score]],Table2[6M Return vs Nifty Z-Score])</f>
        <v>136</v>
      </c>
      <c r="AU77">
        <f>_xlfn.RANK.AVG(Table2[[#This Row],[Sharpe Ratio Z-Score]],Table2[Sharpe Ratio Z-Score])</f>
        <v>164</v>
      </c>
      <c r="AV77">
        <f>(Table2[[#This Row],[Rank 1Y]]+Table2[[#This Row],[Rank 6M]]+Table2[[#This Row],[Rank Sharpe]])/3</f>
        <v>149.33333333333334</v>
      </c>
    </row>
    <row r="78" spans="1:48" x14ac:dyDescent="0.3">
      <c r="A78" t="s">
        <v>1183</v>
      </c>
      <c r="B78" t="s">
        <v>1184</v>
      </c>
      <c r="C78" t="s">
        <v>3139</v>
      </c>
      <c r="D78" t="s">
        <v>392</v>
      </c>
      <c r="E78">
        <v>10097.610828408</v>
      </c>
      <c r="F78">
        <v>109.84</v>
      </c>
      <c r="G78">
        <v>51.466702551047902</v>
      </c>
      <c r="H78">
        <f>(Table2[[#This Row],[1Y Return vs Nifty]]-AVERAGE(Table2[1Y Return vs Nifty]))/_xlfn.STDEV.P(Table2[1Y Return vs Nifty])</f>
        <v>0.63701633257359158</v>
      </c>
      <c r="I78">
        <v>-5.4062774463706296</v>
      </c>
      <c r="J78">
        <f>(Table2[[#This Row],[1M Return vs Nifty]]-AVERAGE(Table2[1M Return vs Nifty]))/_xlfn.STDEV.P(Table2[1M Return vs Nifty])</f>
        <v>-0.52329309353740561</v>
      </c>
      <c r="K78">
        <v>33.748760783834797</v>
      </c>
      <c r="L78">
        <f>(Table2[[#This Row],[6M Return vs Nifty]]-AVERAGE(Table2[6M Return vs Nifty]))/_xlfn.STDEV.P(Table2[6M Return vs Nifty])</f>
        <v>0.92195756757312852</v>
      </c>
      <c r="M78">
        <v>-2.6087716211769298</v>
      </c>
      <c r="N78">
        <f>(Table2[[#This Row],[1W Return vs Nifty]]-AVERAGE(Table2[1W Return vs Nifty]))/_xlfn.STDEV.P(Table2[1W Return vs Nifty])</f>
        <v>-0.20735285885647983</v>
      </c>
      <c r="O78">
        <v>112.89</v>
      </c>
      <c r="P78">
        <v>112.34124896262399</v>
      </c>
      <c r="Q78">
        <v>90.454025356321594</v>
      </c>
      <c r="R78">
        <v>46.255747678892</v>
      </c>
      <c r="S78" s="1">
        <f>(Table2[[#This Row],[Close Price]]-Table2[[#This Row],[20D EMA]])/Table2[[#This Row],[20D EMA]]</f>
        <v>-2.7017450615643521E-2</v>
      </c>
      <c r="T78" s="1">
        <f>(Table2[[#This Row],[Close Price]]-Table2[[#This Row],[50D EMA]])/Table2[[#This Row],[50D EMA]]</f>
        <v>-2.2264742342825092E-2</v>
      </c>
      <c r="U78" s="1">
        <f>(Table2[[#This Row],[Close Price]]-Table2[[#This Row],[200D EMA]])/Table2[[#This Row],[200D EMA]]</f>
        <v>0.21431853991364216</v>
      </c>
      <c r="V78">
        <v>0.38054484320468901</v>
      </c>
      <c r="W78">
        <v>109</v>
      </c>
      <c r="X78">
        <v>112.83</v>
      </c>
      <c r="Y78">
        <v>109</v>
      </c>
      <c r="Z78">
        <v>112.83</v>
      </c>
      <c r="AA78">
        <v>105.4</v>
      </c>
      <c r="AB78">
        <v>115.3</v>
      </c>
      <c r="AC78" s="1">
        <f>(Table2[[#This Row],[Close Price]]/Table2[[#This Row],[Day Low]])-1</f>
        <v>7.706422018348702E-3</v>
      </c>
      <c r="AD78" s="1">
        <f>(Table2[[#This Row],[Day High]]/Table2[[#This Row],[Close Price]])-1</f>
        <v>2.7221412964311575E-2</v>
      </c>
      <c r="AE78" s="1">
        <f>(Table2[[#This Row],[Close Price]]/Table2[[#This Row],[Current Week Low]])-1</f>
        <v>7.706422018348702E-3</v>
      </c>
      <c r="AF78" s="1">
        <f>(Table2[[#This Row],[Current Week High]]/Table2[[#This Row],[Close Price]])-1</f>
        <v>2.7221412964311575E-2</v>
      </c>
      <c r="AG78" s="1">
        <f>(Table2[[#This Row],[Close Price]]/Table2[[#This Row],[Current Month Low]])-1</f>
        <v>4.2125237191650733E-2</v>
      </c>
      <c r="AH78" s="1">
        <f>(Table2[[#This Row],[Current Month High]]/Table2[[#This Row],[Close Price]])-1</f>
        <v>4.9708667152221331E-2</v>
      </c>
      <c r="AI78">
        <v>32.4927166788055</v>
      </c>
      <c r="AJ78">
        <v>84.884699545531006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0.01</v>
      </c>
      <c r="AM78" t="s">
        <v>3185</v>
      </c>
      <c r="AN78">
        <v>2.02</v>
      </c>
      <c r="AO78" t="s">
        <v>3185</v>
      </c>
      <c r="AP78">
        <v>0.10541296902654999</v>
      </c>
      <c r="AQ78">
        <f>(Table2[[#This Row],[Sharpe Ratio]]-AVERAGE(Table2[Sharpe Ratio]))/_xlfn.STDEV.P(Table2[Sharpe Ratio])</f>
        <v>0.52471052293493259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1.3530384706877672</v>
      </c>
      <c r="AS78">
        <f>_xlfn.RANK.AVG(Table2[[#This Row],[1Y Return vs Nifty Z-Score]],Table2[1Y Return vs Nifty Z-Score])</f>
        <v>141</v>
      </c>
      <c r="AT78">
        <f>_xlfn.RANK.AVG(Table2[[#This Row],[6M Return vs Nifty Z-Score]],Table2[6M Return vs Nifty Z-Score])</f>
        <v>96</v>
      </c>
      <c r="AU78">
        <f>_xlfn.RANK.AVG(Table2[[#This Row],[Sharpe Ratio Z-Score]],Table2[Sharpe Ratio Z-Score])</f>
        <v>218</v>
      </c>
      <c r="AV78">
        <f>(Table2[[#This Row],[Rank 1Y]]+Table2[[#This Row],[Rank 6M]]+Table2[[#This Row],[Rank Sharpe]])/3</f>
        <v>151.66666666666666</v>
      </c>
    </row>
    <row r="79" spans="1:48" x14ac:dyDescent="0.3">
      <c r="A79" t="s">
        <v>1544</v>
      </c>
      <c r="B79" t="s">
        <v>1545</v>
      </c>
      <c r="C79" t="s">
        <v>3148</v>
      </c>
      <c r="D79" t="s">
        <v>171</v>
      </c>
      <c r="E79">
        <v>6371.5104515399998</v>
      </c>
      <c r="F79">
        <v>407.95</v>
      </c>
      <c r="G79">
        <v>25.8146819476631</v>
      </c>
      <c r="H79">
        <f>(Table2[[#This Row],[1Y Return vs Nifty]]-AVERAGE(Table2[1Y Return vs Nifty]))/_xlfn.STDEV.P(Table2[1Y Return vs Nifty])</f>
        <v>0.1527516442997453</v>
      </c>
      <c r="I79">
        <v>9.8238287111174394</v>
      </c>
      <c r="J79">
        <f>(Table2[[#This Row],[1M Return vs Nifty]]-AVERAGE(Table2[1M Return vs Nifty]))/_xlfn.STDEV.P(Table2[1M Return vs Nifty])</f>
        <v>1.1018817771789335</v>
      </c>
      <c r="K79">
        <v>25.7137591465486</v>
      </c>
      <c r="L79">
        <f>(Table2[[#This Row],[6M Return vs Nifty]]-AVERAGE(Table2[6M Return vs Nifty]))/_xlfn.STDEV.P(Table2[6M Return vs Nifty])</f>
        <v>0.65273782098262134</v>
      </c>
      <c r="M79">
        <v>0.27832504218812598</v>
      </c>
      <c r="N79">
        <f>(Table2[[#This Row],[1W Return vs Nifty]]-AVERAGE(Table2[1W Return vs Nifty]))/_xlfn.STDEV.P(Table2[1W Return vs Nifty])</f>
        <v>0.40467418067593081</v>
      </c>
      <c r="O79">
        <v>410.05</v>
      </c>
      <c r="P79">
        <v>405.73488154424598</v>
      </c>
      <c r="Q79">
        <v>360.89411625146403</v>
      </c>
      <c r="R79">
        <v>45.955593930179603</v>
      </c>
      <c r="S79" s="1">
        <f>(Table2[[#This Row],[Close Price]]-Table2[[#This Row],[20D EMA]])/Table2[[#This Row],[20D EMA]]</f>
        <v>-5.1213266674796313E-3</v>
      </c>
      <c r="T79" s="1">
        <f>(Table2[[#This Row],[Close Price]]-Table2[[#This Row],[50D EMA]])/Table2[[#This Row],[50D EMA]]</f>
        <v>5.4595218614755638E-3</v>
      </c>
      <c r="U79" s="1">
        <f>(Table2[[#This Row],[Close Price]]-Table2[[#This Row],[200D EMA]])/Table2[[#This Row],[200D EMA]]</f>
        <v>0.13038695182203616</v>
      </c>
      <c r="V79">
        <v>1.4602592533297001</v>
      </c>
      <c r="W79">
        <v>406</v>
      </c>
      <c r="X79">
        <v>416.75</v>
      </c>
      <c r="Y79">
        <v>406</v>
      </c>
      <c r="Z79">
        <v>416.75</v>
      </c>
      <c r="AA79">
        <v>400.05</v>
      </c>
      <c r="AB79">
        <v>451.9</v>
      </c>
      <c r="AC79" s="1">
        <f>(Table2[[#This Row],[Close Price]]/Table2[[#This Row],[Day Low]])-1</f>
        <v>4.8029556650246441E-3</v>
      </c>
      <c r="AD79" s="1">
        <f>(Table2[[#This Row],[Day High]]/Table2[[#This Row],[Close Price]])-1</f>
        <v>2.157127098909184E-2</v>
      </c>
      <c r="AE79" s="1">
        <f>(Table2[[#This Row],[Close Price]]/Table2[[#This Row],[Current Week Low]])-1</f>
        <v>4.8029556650246441E-3</v>
      </c>
      <c r="AF79" s="1">
        <f>(Table2[[#This Row],[Current Week High]]/Table2[[#This Row],[Close Price]])-1</f>
        <v>2.157127098909184E-2</v>
      </c>
      <c r="AG79" s="1">
        <f>(Table2[[#This Row],[Close Price]]/Table2[[#This Row],[Current Month Low]])-1</f>
        <v>1.9747531558555131E-2</v>
      </c>
      <c r="AH79" s="1">
        <f>(Table2[[#This Row],[Current Month High]]/Table2[[#This Row],[Close Price]])-1</f>
        <v>0.10773379090574831</v>
      </c>
      <c r="AI79">
        <v>10.773379090574799</v>
      </c>
      <c r="AJ79">
        <v>58.7662969449309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0.01</v>
      </c>
      <c r="AM79" t="s">
        <v>3185</v>
      </c>
      <c r="AN79">
        <v>3.5</v>
      </c>
      <c r="AO79" t="s">
        <v>3185</v>
      </c>
      <c r="AP79">
        <v>0.169996386376984</v>
      </c>
      <c r="AQ79">
        <f>(Table2[[#This Row],[Sharpe Ratio]]-AVERAGE(Table2[Sharpe Ratio]))/_xlfn.STDEV.P(Table2[Sharpe Ratio])</f>
        <v>1.2877825277008546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3.5998279508380855</v>
      </c>
      <c r="AS79">
        <f>_xlfn.RANK.AVG(Table2[[#This Row],[1Y Return vs Nifty Z-Score]],Table2[1Y Return vs Nifty Z-Score])</f>
        <v>252</v>
      </c>
      <c r="AT79">
        <f>_xlfn.RANK.AVG(Table2[[#This Row],[6M Return vs Nifty Z-Score]],Table2[6M Return vs Nifty Z-Score])</f>
        <v>138</v>
      </c>
      <c r="AU79">
        <f>_xlfn.RANK.AVG(Table2[[#This Row],[Sharpe Ratio Z-Score]],Table2[Sharpe Ratio Z-Score])</f>
        <v>66</v>
      </c>
      <c r="AV79">
        <f>(Table2[[#This Row],[Rank 1Y]]+Table2[[#This Row],[Rank 6M]]+Table2[[#This Row],[Rank Sharpe]])/3</f>
        <v>152</v>
      </c>
    </row>
    <row r="80" spans="1:48" x14ac:dyDescent="0.3">
      <c r="A80" t="s">
        <v>1332</v>
      </c>
      <c r="B80" t="s">
        <v>1333</v>
      </c>
      <c r="C80" t="s">
        <v>3148</v>
      </c>
      <c r="D80" t="s">
        <v>786</v>
      </c>
      <c r="E80">
        <v>8445.1318470000006</v>
      </c>
      <c r="F80">
        <v>211.41</v>
      </c>
      <c r="G80">
        <v>37.536709439681701</v>
      </c>
      <c r="H80">
        <f>(Table2[[#This Row],[1Y Return vs Nifty]]-AVERAGE(Table2[1Y Return vs Nifty]))/_xlfn.STDEV.P(Table2[1Y Return vs Nifty])</f>
        <v>0.37404274947727728</v>
      </c>
      <c r="I80">
        <v>19.048745097050201</v>
      </c>
      <c r="J80">
        <f>(Table2[[#This Row],[1M Return vs Nifty]]-AVERAGE(Table2[1M Return vs Nifty]))/_xlfn.STDEV.P(Table2[1M Return vs Nifty])</f>
        <v>2.0862545806151238</v>
      </c>
      <c r="K80">
        <v>16.081839657937898</v>
      </c>
      <c r="L80">
        <f>(Table2[[#This Row],[6M Return vs Nifty]]-AVERAGE(Table2[6M Return vs Nifty]))/_xlfn.STDEV.P(Table2[6M Return vs Nifty])</f>
        <v>0.33001194724157307</v>
      </c>
      <c r="M80">
        <v>-1.9761334158061199</v>
      </c>
      <c r="N80">
        <f>(Table2[[#This Row],[1W Return vs Nifty]]-AVERAGE(Table2[1W Return vs Nifty]))/_xlfn.STDEV.P(Table2[1W Return vs Nifty])</f>
        <v>-7.3241766269471445E-2</v>
      </c>
      <c r="O80">
        <v>212.74</v>
      </c>
      <c r="P80">
        <v>215.86420674131</v>
      </c>
      <c r="Q80">
        <v>204.22481937702301</v>
      </c>
      <c r="R80">
        <v>45.231886828088598</v>
      </c>
      <c r="S80" s="1">
        <f>(Table2[[#This Row],[Close Price]]-Table2[[#This Row],[20D EMA]])/Table2[[#This Row],[20D EMA]]</f>
        <v>-6.2517627150512943E-3</v>
      </c>
      <c r="T80" s="1">
        <f>(Table2[[#This Row],[Close Price]]-Table2[[#This Row],[50D EMA]])/Table2[[#This Row],[50D EMA]]</f>
        <v>-2.0634299722732122E-2</v>
      </c>
      <c r="U80" s="1">
        <f>(Table2[[#This Row],[Close Price]]-Table2[[#This Row],[200D EMA]])/Table2[[#This Row],[200D EMA]]</f>
        <v>3.5182700344135447E-2</v>
      </c>
      <c r="V80">
        <v>1.23675070535108</v>
      </c>
      <c r="W80">
        <v>210.4</v>
      </c>
      <c r="X80">
        <v>218</v>
      </c>
      <c r="Y80">
        <v>210.4</v>
      </c>
      <c r="Z80">
        <v>218</v>
      </c>
      <c r="AA80">
        <v>210.4</v>
      </c>
      <c r="AB80">
        <v>227.7</v>
      </c>
      <c r="AC80" s="1">
        <f>(Table2[[#This Row],[Close Price]]/Table2[[#This Row],[Day Low]])-1</f>
        <v>4.8003802281368912E-3</v>
      </c>
      <c r="AD80" s="1">
        <f>(Table2[[#This Row],[Day High]]/Table2[[#This Row],[Close Price]])-1</f>
        <v>3.117165696986901E-2</v>
      </c>
      <c r="AE80" s="1">
        <f>(Table2[[#This Row],[Close Price]]/Table2[[#This Row],[Current Week Low]])-1</f>
        <v>4.8003802281368912E-3</v>
      </c>
      <c r="AF80" s="1">
        <f>(Table2[[#This Row],[Current Week High]]/Table2[[#This Row],[Close Price]])-1</f>
        <v>3.117165696986901E-2</v>
      </c>
      <c r="AG80" s="1">
        <f>(Table2[[#This Row],[Close Price]]/Table2[[#This Row],[Current Month Low]])-1</f>
        <v>4.8003802281368912E-3</v>
      </c>
      <c r="AH80" s="1">
        <f>(Table2[[#This Row],[Current Month High]]/Table2[[#This Row],[Close Price]])-1</f>
        <v>7.7054065559812646E-2</v>
      </c>
      <c r="AI80">
        <v>40.244075493117599</v>
      </c>
      <c r="AJ80">
        <v>63.756777691711797</v>
      </c>
      <c r="AK80" t="str">
        <f>IF(AND(Table2[[#This Row],[20D EMA]]&gt;Table2[[#This Row],[50D EMA]],Table2[[#This Row],[50D EMA]]&gt;Table2[[#This Row],[200D EMA]]),"Uptrend","Downtrend/NoTrend")</f>
        <v>Downtrend/NoTrend</v>
      </c>
      <c r="AL80">
        <v>-7.0000000000000007E-2</v>
      </c>
      <c r="AM80" t="s">
        <v>3184</v>
      </c>
      <c r="AN80">
        <v>4.8</v>
      </c>
      <c r="AO80" t="s">
        <v>3185</v>
      </c>
      <c r="AP80">
        <v>0.183322426802521</v>
      </c>
      <c r="AQ80">
        <f>(Table2[[#This Row],[Sharpe Ratio]]-AVERAGE(Table2[Sharpe Ratio]))/_xlfn.STDEV.P(Table2[Sharpe Ratio])</f>
        <v>1.4452336010612192</v>
      </c>
      <c r="AR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0">
        <f>_xlfn.RANK.AVG(Table2[[#This Row],[1Y Return vs Nifty Z-Score]],Table2[1Y Return vs Nifty Z-Score])</f>
        <v>193</v>
      </c>
      <c r="AT80">
        <f>_xlfn.RANK.AVG(Table2[[#This Row],[6M Return vs Nifty Z-Score]],Table2[6M Return vs Nifty Z-Score])</f>
        <v>213</v>
      </c>
      <c r="AU80">
        <f>_xlfn.RANK.AVG(Table2[[#This Row],[Sharpe Ratio Z-Score]],Table2[Sharpe Ratio Z-Score])</f>
        <v>52</v>
      </c>
      <c r="AV80">
        <f>(Table2[[#This Row],[Rank 1Y]]+Table2[[#This Row],[Rank 6M]]+Table2[[#This Row],[Rank Sharpe]])/3</f>
        <v>152.66666666666666</v>
      </c>
    </row>
    <row r="81" spans="1:48" x14ac:dyDescent="0.3">
      <c r="A81" t="s">
        <v>1521</v>
      </c>
      <c r="B81" t="s">
        <v>1522</v>
      </c>
      <c r="C81" t="s">
        <v>3142</v>
      </c>
      <c r="D81" t="s">
        <v>48</v>
      </c>
      <c r="E81">
        <v>6551.9803109499999</v>
      </c>
      <c r="F81">
        <v>479.95</v>
      </c>
      <c r="G81">
        <v>26.697851969103901</v>
      </c>
      <c r="H81">
        <f>(Table2[[#This Row],[1Y Return vs Nifty]]-AVERAGE(Table2[1Y Return vs Nifty]))/_xlfn.STDEV.P(Table2[1Y Return vs Nifty])</f>
        <v>0.16942432914350386</v>
      </c>
      <c r="I81">
        <v>-10.114200270672701</v>
      </c>
      <c r="J81">
        <f>(Table2[[#This Row],[1M Return vs Nifty]]-AVERAGE(Table2[1M Return vs Nifty]))/_xlfn.STDEV.P(Table2[1M Return vs Nifty])</f>
        <v>-1.0256663395417227</v>
      </c>
      <c r="K81">
        <v>21.0158377536969</v>
      </c>
      <c r="L81">
        <f>(Table2[[#This Row],[6M Return vs Nifty]]-AVERAGE(Table2[6M Return vs Nifty]))/_xlfn.STDEV.P(Table2[6M Return vs Nifty])</f>
        <v>0.49532986215701091</v>
      </c>
      <c r="M81">
        <v>-3.2387649354050301</v>
      </c>
      <c r="N81">
        <f>(Table2[[#This Row],[1W Return vs Nifty]]-AVERAGE(Table2[1W Return vs Nifty]))/_xlfn.STDEV.P(Table2[1W Return vs Nifty])</f>
        <v>-0.34090326883230354</v>
      </c>
      <c r="O81">
        <v>509.03</v>
      </c>
      <c r="P81">
        <v>527.86321608895798</v>
      </c>
      <c r="Q81">
        <v>459.842024267478</v>
      </c>
      <c r="R81">
        <v>34.136926712947599</v>
      </c>
      <c r="S81" s="1">
        <f>(Table2[[#This Row],[Close Price]]-Table2[[#This Row],[20D EMA]])/Table2[[#This Row],[20D EMA]]</f>
        <v>-5.7128263560104482E-2</v>
      </c>
      <c r="T81" s="1">
        <f>(Table2[[#This Row],[Close Price]]-Table2[[#This Row],[50D EMA]])/Table2[[#This Row],[50D EMA]]</f>
        <v>-9.0768241901673694E-2</v>
      </c>
      <c r="U81" s="1">
        <f>(Table2[[#This Row],[Close Price]]-Table2[[#This Row],[200D EMA]])/Table2[[#This Row],[200D EMA]]</f>
        <v>4.3728008036137453E-2</v>
      </c>
      <c r="V81">
        <v>0.79664468585636095</v>
      </c>
      <c r="W81">
        <v>475.9</v>
      </c>
      <c r="X81">
        <v>488.9</v>
      </c>
      <c r="Y81">
        <v>475.9</v>
      </c>
      <c r="Z81">
        <v>488.9</v>
      </c>
      <c r="AA81">
        <v>472.85</v>
      </c>
      <c r="AB81">
        <v>507.7</v>
      </c>
      <c r="AC81" s="1">
        <f>(Table2[[#This Row],[Close Price]]/Table2[[#This Row],[Day Low]])-1</f>
        <v>8.5101912166420934E-3</v>
      </c>
      <c r="AD81" s="1">
        <f>(Table2[[#This Row],[Day High]]/Table2[[#This Row],[Close Price]])-1</f>
        <v>1.8647775809980116E-2</v>
      </c>
      <c r="AE81" s="1">
        <f>(Table2[[#This Row],[Close Price]]/Table2[[#This Row],[Current Week Low]])-1</f>
        <v>8.5101912166420934E-3</v>
      </c>
      <c r="AF81" s="1">
        <f>(Table2[[#This Row],[Current Week High]]/Table2[[#This Row],[Close Price]])-1</f>
        <v>1.8647775809980116E-2</v>
      </c>
      <c r="AG81" s="1">
        <f>(Table2[[#This Row],[Close Price]]/Table2[[#This Row],[Current Month Low]])-1</f>
        <v>1.5015332557893446E-2</v>
      </c>
      <c r="AH81" s="1">
        <f>(Table2[[#This Row],[Current Month High]]/Table2[[#This Row],[Close Price]])-1</f>
        <v>5.7818522762787872E-2</v>
      </c>
      <c r="AI81">
        <v>28.971767892488799</v>
      </c>
      <c r="AJ81">
        <v>70.467057361037106</v>
      </c>
      <c r="AK81" t="str">
        <f>IF(AND(Table2[[#This Row],[20D EMA]]&gt;Table2[[#This Row],[50D EMA]],Table2[[#This Row],[50D EMA]]&gt;Table2[[#This Row],[200D EMA]]),"Uptrend","Downtrend/NoTrend")</f>
        <v>Downtrend/NoTrend</v>
      </c>
      <c r="AL81">
        <v>-0.16</v>
      </c>
      <c r="AM81" t="s">
        <v>3184</v>
      </c>
      <c r="AN81">
        <v>-10.18</v>
      </c>
      <c r="AO81" t="s">
        <v>3184</v>
      </c>
      <c r="AP81">
        <v>0.19064173101816101</v>
      </c>
      <c r="AQ81">
        <f>(Table2[[#This Row],[Sharpe Ratio]]-AVERAGE(Table2[Sharpe Ratio]))/_xlfn.STDEV.P(Table2[Sharpe Ratio])</f>
        <v>1.5317133255857773</v>
      </c>
      <c r="AR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1">
        <f>_xlfn.RANK.AVG(Table2[[#This Row],[1Y Return vs Nifty Z-Score]],Table2[1Y Return vs Nifty Z-Score])</f>
        <v>248</v>
      </c>
      <c r="AT81">
        <f>_xlfn.RANK.AVG(Table2[[#This Row],[6M Return vs Nifty Z-Score]],Table2[6M Return vs Nifty Z-Score])</f>
        <v>177</v>
      </c>
      <c r="AU81">
        <f>_xlfn.RANK.AVG(Table2[[#This Row],[Sharpe Ratio Z-Score]],Table2[Sharpe Ratio Z-Score])</f>
        <v>40</v>
      </c>
      <c r="AV81">
        <f>(Table2[[#This Row],[Rank 1Y]]+Table2[[#This Row],[Rank 6M]]+Table2[[#This Row],[Rank Sharpe]])/3</f>
        <v>155</v>
      </c>
    </row>
    <row r="82" spans="1:48" x14ac:dyDescent="0.3">
      <c r="A82" t="s">
        <v>440</v>
      </c>
      <c r="B82" t="s">
        <v>441</v>
      </c>
      <c r="C82" t="s">
        <v>3153</v>
      </c>
      <c r="D82" t="s">
        <v>403</v>
      </c>
      <c r="E82">
        <v>51167.488138275003</v>
      </c>
      <c r="F82">
        <v>1737.25</v>
      </c>
      <c r="G82">
        <v>31.3832912343507</v>
      </c>
      <c r="H82">
        <f>(Table2[[#This Row],[1Y Return vs Nifty]]-AVERAGE(Table2[1Y Return vs Nifty]))/_xlfn.STDEV.P(Table2[1Y Return vs Nifty])</f>
        <v>0.25787711889806164</v>
      </c>
      <c r="I82">
        <v>11.042278290432799</v>
      </c>
      <c r="J82">
        <f>(Table2[[#This Row],[1M Return vs Nifty]]-AVERAGE(Table2[1M Return vs Nifty]))/_xlfn.STDEV.P(Table2[1M Return vs Nifty])</f>
        <v>1.2319001511194614</v>
      </c>
      <c r="K82">
        <v>34.843311923747002</v>
      </c>
      <c r="L82">
        <f>(Table2[[#This Row],[6M Return vs Nifty]]-AVERAGE(Table2[6M Return vs Nifty]))/_xlfn.STDEV.P(Table2[6M Return vs Nifty])</f>
        <v>0.9586314593555626</v>
      </c>
      <c r="M82">
        <v>2.4536119133824998</v>
      </c>
      <c r="N82">
        <f>(Table2[[#This Row],[1W Return vs Nifty]]-AVERAGE(Table2[1W Return vs Nifty]))/_xlfn.STDEV.P(Table2[1W Return vs Nifty])</f>
        <v>0.86580677827973795</v>
      </c>
      <c r="O82">
        <v>1673.9</v>
      </c>
      <c r="P82">
        <v>1656.3408949616901</v>
      </c>
      <c r="Q82">
        <v>1475.9957265026301</v>
      </c>
      <c r="R82">
        <v>62.298629281803002</v>
      </c>
      <c r="S82" s="1">
        <f>(Table2[[#This Row],[Close Price]]-Table2[[#This Row],[20D EMA]])/Table2[[#This Row],[20D EMA]]</f>
        <v>3.7845749447398234E-2</v>
      </c>
      <c r="T82" s="1">
        <f>(Table2[[#This Row],[Close Price]]-Table2[[#This Row],[50D EMA]])/Table2[[#This Row],[50D EMA]]</f>
        <v>4.884809961791186E-2</v>
      </c>
      <c r="U82" s="1">
        <f>(Table2[[#This Row],[Close Price]]-Table2[[#This Row],[200D EMA]])/Table2[[#This Row],[200D EMA]]</f>
        <v>0.17700205278806028</v>
      </c>
      <c r="V82">
        <v>0.91396814267137405</v>
      </c>
      <c r="W82">
        <v>1706.75</v>
      </c>
      <c r="X82">
        <v>1760.35</v>
      </c>
      <c r="Y82">
        <v>1706.75</v>
      </c>
      <c r="Z82">
        <v>1760.35</v>
      </c>
      <c r="AA82">
        <v>1623</v>
      </c>
      <c r="AB82">
        <v>1799</v>
      </c>
      <c r="AC82" s="1">
        <f>(Table2[[#This Row],[Close Price]]/Table2[[#This Row],[Day Low]])-1</f>
        <v>1.7870221180606327E-2</v>
      </c>
      <c r="AD82" s="1">
        <f>(Table2[[#This Row],[Day High]]/Table2[[#This Row],[Close Price]])-1</f>
        <v>1.3296877248524908E-2</v>
      </c>
      <c r="AE82" s="1">
        <f>(Table2[[#This Row],[Close Price]]/Table2[[#This Row],[Current Week Low]])-1</f>
        <v>1.7870221180606327E-2</v>
      </c>
      <c r="AF82" s="1">
        <f>(Table2[[#This Row],[Current Week High]]/Table2[[#This Row],[Close Price]])-1</f>
        <v>1.3296877248524908E-2</v>
      </c>
      <c r="AG82" s="1">
        <f>(Table2[[#This Row],[Close Price]]/Table2[[#This Row],[Current Month Low]])-1</f>
        <v>7.0394331484904482E-2</v>
      </c>
      <c r="AH82" s="1">
        <f>(Table2[[#This Row],[Current Month High]]/Table2[[#This Row],[Close Price]])-1</f>
        <v>3.554468268815647E-2</v>
      </c>
      <c r="AI82">
        <v>3.5544682688156399</v>
      </c>
      <c r="AJ82">
        <v>69.553972281866095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0.08</v>
      </c>
      <c r="AM82" t="s">
        <v>3185</v>
      </c>
      <c r="AN82">
        <v>5.94</v>
      </c>
      <c r="AO82" t="s">
        <v>3185</v>
      </c>
      <c r="AP82">
        <v>0.12807793928142999</v>
      </c>
      <c r="AQ82">
        <f>(Table2[[#This Row],[Sharpe Ratio]]-AVERAGE(Table2[Sharpe Ratio]))/_xlfn.STDEV.P(Table2[Sharpe Ratio])</f>
        <v>0.79250378937835109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4.1067192970311748</v>
      </c>
      <c r="AS82">
        <f>_xlfn.RANK.AVG(Table2[[#This Row],[1Y Return vs Nifty Z-Score]],Table2[1Y Return vs Nifty Z-Score])</f>
        <v>218</v>
      </c>
      <c r="AT82">
        <f>_xlfn.RANK.AVG(Table2[[#This Row],[6M Return vs Nifty Z-Score]],Table2[6M Return vs Nifty Z-Score])</f>
        <v>93</v>
      </c>
      <c r="AU82">
        <f>_xlfn.RANK.AVG(Table2[[#This Row],[Sharpe Ratio Z-Score]],Table2[Sharpe Ratio Z-Score])</f>
        <v>156</v>
      </c>
      <c r="AV82">
        <f>(Table2[[#This Row],[Rank 1Y]]+Table2[[#This Row],[Rank 6M]]+Table2[[#This Row],[Rank Sharpe]])/3</f>
        <v>155.66666666666666</v>
      </c>
    </row>
    <row r="83" spans="1:48" x14ac:dyDescent="0.3">
      <c r="A83" t="s">
        <v>1372</v>
      </c>
      <c r="B83" t="s">
        <v>1373</v>
      </c>
      <c r="C83" t="s">
        <v>3143</v>
      </c>
      <c r="D83" t="s">
        <v>51</v>
      </c>
      <c r="E83">
        <v>8000.435730145</v>
      </c>
      <c r="F83">
        <v>1954.45</v>
      </c>
      <c r="G83">
        <v>54.203137234395697</v>
      </c>
      <c r="H83">
        <f>(Table2[[#This Row],[1Y Return vs Nifty]]-AVERAGE(Table2[1Y Return vs Nifty]))/_xlfn.STDEV.P(Table2[1Y Return vs Nifty])</f>
        <v>0.68867536986355482</v>
      </c>
      <c r="I83">
        <v>23.881444225592698</v>
      </c>
      <c r="J83">
        <f>(Table2[[#This Row],[1M Return vs Nifty]]-AVERAGE(Table2[1M Return vs Nifty]))/_xlfn.STDEV.P(Table2[1M Return vs Nifty])</f>
        <v>2.6019424622507032</v>
      </c>
      <c r="K83">
        <v>49.310752867946199</v>
      </c>
      <c r="L83">
        <f>(Table2[[#This Row],[6M Return vs Nifty]]-AVERAGE(Table2[6M Return vs Nifty]))/_xlfn.STDEV.P(Table2[6M Return vs Nifty])</f>
        <v>1.4433757021863503</v>
      </c>
      <c r="M83">
        <v>2.1408374331479401</v>
      </c>
      <c r="N83">
        <f>(Table2[[#This Row],[1W Return vs Nifty]]-AVERAGE(Table2[1W Return vs Nifty]))/_xlfn.STDEV.P(Table2[1W Return vs Nifty])</f>
        <v>0.79950264596290421</v>
      </c>
      <c r="O83">
        <v>1847.15</v>
      </c>
      <c r="P83">
        <v>1685.7784236912401</v>
      </c>
      <c r="Q83">
        <v>1406.3517321721799</v>
      </c>
      <c r="R83">
        <v>58.052121584100099</v>
      </c>
      <c r="S83" s="1">
        <f>(Table2[[#This Row],[Close Price]]-Table2[[#This Row],[20D EMA]])/Table2[[#This Row],[20D EMA]]</f>
        <v>5.8089489213112064E-2</v>
      </c>
      <c r="T83" s="1">
        <f>(Table2[[#This Row],[Close Price]]-Table2[[#This Row],[50D EMA]])/Table2[[#This Row],[50D EMA]]</f>
        <v>0.15937537966612908</v>
      </c>
      <c r="U83" s="1">
        <f>(Table2[[#This Row],[Close Price]]-Table2[[#This Row],[200D EMA]])/Table2[[#This Row],[200D EMA]]</f>
        <v>0.38973057400175076</v>
      </c>
      <c r="V83">
        <v>1.98490014449091</v>
      </c>
      <c r="W83">
        <v>1945</v>
      </c>
      <c r="X83">
        <v>2069.6999999999998</v>
      </c>
      <c r="Y83">
        <v>1945</v>
      </c>
      <c r="Z83">
        <v>2069.6999999999998</v>
      </c>
      <c r="AA83">
        <v>1935.05</v>
      </c>
      <c r="AB83">
        <v>2130</v>
      </c>
      <c r="AC83" s="1">
        <f>(Table2[[#This Row],[Close Price]]/Table2[[#This Row],[Day Low]])-1</f>
        <v>4.8586118251927601E-3</v>
      </c>
      <c r="AD83" s="1">
        <f>(Table2[[#This Row],[Day High]]/Table2[[#This Row],[Close Price]])-1</f>
        <v>5.8967996111437992E-2</v>
      </c>
      <c r="AE83" s="1">
        <f>(Table2[[#This Row],[Close Price]]/Table2[[#This Row],[Current Week Low]])-1</f>
        <v>4.8586118251927601E-3</v>
      </c>
      <c r="AF83" s="1">
        <f>(Table2[[#This Row],[Current Week High]]/Table2[[#This Row],[Close Price]])-1</f>
        <v>5.8967996111437992E-2</v>
      </c>
      <c r="AG83" s="1">
        <f>(Table2[[#This Row],[Close Price]]/Table2[[#This Row],[Current Month Low]])-1</f>
        <v>1.0025580734347894E-2</v>
      </c>
      <c r="AH83" s="1">
        <f>(Table2[[#This Row],[Current Month High]]/Table2[[#This Row],[Close Price]])-1</f>
        <v>8.982066566041591E-2</v>
      </c>
      <c r="AI83">
        <v>8.9820665660415901</v>
      </c>
      <c r="AJ83">
        <v>94.579122903081199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0.52</v>
      </c>
      <c r="AM83" t="s">
        <v>3185</v>
      </c>
      <c r="AN83">
        <v>26.72</v>
      </c>
      <c r="AO83" t="s">
        <v>3185</v>
      </c>
      <c r="AP83">
        <v>8.2286973675069E-2</v>
      </c>
      <c r="AQ83">
        <f>(Table2[[#This Row],[Sharpe Ratio]]-AVERAGE(Table2[Sharpe Ratio]))/_xlfn.STDEV.P(Table2[Sharpe Ratio])</f>
        <v>0.25147010985320822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5.7849662901167207</v>
      </c>
      <c r="AS83">
        <f>_xlfn.RANK.AVG(Table2[[#This Row],[1Y Return vs Nifty Z-Score]],Table2[1Y Return vs Nifty Z-Score])</f>
        <v>134</v>
      </c>
      <c r="AT83">
        <f>_xlfn.RANK.AVG(Table2[[#This Row],[6M Return vs Nifty Z-Score]],Table2[6M Return vs Nifty Z-Score])</f>
        <v>57</v>
      </c>
      <c r="AU83">
        <f>_xlfn.RANK.AVG(Table2[[#This Row],[Sharpe Ratio Z-Score]],Table2[Sharpe Ratio Z-Score])</f>
        <v>281</v>
      </c>
      <c r="AV83">
        <f>(Table2[[#This Row],[Rank 1Y]]+Table2[[#This Row],[Rank 6M]]+Table2[[#This Row],[Rank Sharpe]])/3</f>
        <v>157.33333333333334</v>
      </c>
    </row>
    <row r="84" spans="1:48" x14ac:dyDescent="0.3">
      <c r="A84" t="s">
        <v>874</v>
      </c>
      <c r="B84" t="s">
        <v>875</v>
      </c>
      <c r="C84" t="s">
        <v>3145</v>
      </c>
      <c r="D84" t="s">
        <v>786</v>
      </c>
      <c r="E84">
        <v>17441.005468110001</v>
      </c>
      <c r="F84">
        <v>964.9</v>
      </c>
      <c r="G84">
        <v>12.191127697784401</v>
      </c>
      <c r="H84">
        <f>(Table2[[#This Row],[1Y Return vs Nifty]]-AVERAGE(Table2[1Y Return vs Nifty]))/_xlfn.STDEV.P(Table2[1Y Return vs Nifty])</f>
        <v>-0.10443691616510983</v>
      </c>
      <c r="I84">
        <v>2.7695184066715699</v>
      </c>
      <c r="J84">
        <f>(Table2[[#This Row],[1M Return vs Nifty]]-AVERAGE(Table2[1M Return vs Nifty]))/_xlfn.STDEV.P(Table2[1M Return vs Nifty])</f>
        <v>0.34913010765861979</v>
      </c>
      <c r="K84">
        <v>30.585000974728001</v>
      </c>
      <c r="L84">
        <f>(Table2[[#This Row],[6M Return vs Nifty]]-AVERAGE(Table2[6M Return vs Nifty]))/_xlfn.STDEV.P(Table2[6M Return vs Nifty])</f>
        <v>0.81595303234958139</v>
      </c>
      <c r="M84">
        <v>3.1983026859186601</v>
      </c>
      <c r="N84">
        <f>(Table2[[#This Row],[1W Return vs Nifty]]-AVERAGE(Table2[1W Return vs Nifty]))/_xlfn.STDEV.P(Table2[1W Return vs Nifty])</f>
        <v>1.0236715614945771</v>
      </c>
      <c r="O84">
        <v>949.23</v>
      </c>
      <c r="P84">
        <v>952.34560767669097</v>
      </c>
      <c r="Q84">
        <v>847.33394319680394</v>
      </c>
      <c r="R84">
        <v>60.799521561426097</v>
      </c>
      <c r="S84" s="1">
        <f>(Table2[[#This Row],[Close Price]]-Table2[[#This Row],[20D EMA]])/Table2[[#This Row],[20D EMA]]</f>
        <v>1.6508117105443317E-2</v>
      </c>
      <c r="T84" s="1">
        <f>(Table2[[#This Row],[Close Price]]-Table2[[#This Row],[50D EMA]])/Table2[[#This Row],[50D EMA]]</f>
        <v>1.3182601171371241E-2</v>
      </c>
      <c r="U84" s="1">
        <f>(Table2[[#This Row],[Close Price]]-Table2[[#This Row],[200D EMA]])/Table2[[#This Row],[200D EMA]]</f>
        <v>0.13874819691471965</v>
      </c>
      <c r="V84">
        <v>0.35363549630844998</v>
      </c>
      <c r="W84">
        <v>956</v>
      </c>
      <c r="X84">
        <v>981.4</v>
      </c>
      <c r="Y84">
        <v>956</v>
      </c>
      <c r="Z84">
        <v>981.4</v>
      </c>
      <c r="AA84">
        <v>908.1</v>
      </c>
      <c r="AB84">
        <v>981.4</v>
      </c>
      <c r="AC84" s="1">
        <f>(Table2[[#This Row],[Close Price]]/Table2[[#This Row],[Day Low]])-1</f>
        <v>9.3096234309624215E-3</v>
      </c>
      <c r="AD84" s="1">
        <f>(Table2[[#This Row],[Day High]]/Table2[[#This Row],[Close Price]])-1</f>
        <v>1.7100217639133497E-2</v>
      </c>
      <c r="AE84" s="1">
        <f>(Table2[[#This Row],[Close Price]]/Table2[[#This Row],[Current Week Low]])-1</f>
        <v>9.3096234309624215E-3</v>
      </c>
      <c r="AF84" s="1">
        <f>(Table2[[#This Row],[Current Week High]]/Table2[[#This Row],[Close Price]])-1</f>
        <v>1.7100217639133497E-2</v>
      </c>
      <c r="AG84" s="1">
        <f>(Table2[[#This Row],[Close Price]]/Table2[[#This Row],[Current Month Low]])-1</f>
        <v>6.2548177513489733E-2</v>
      </c>
      <c r="AH84" s="1">
        <f>(Table2[[#This Row],[Current Month High]]/Table2[[#This Row],[Close Price]])-1</f>
        <v>1.7100217639133497E-2</v>
      </c>
      <c r="AI84">
        <v>10.275676235879301</v>
      </c>
      <c r="AJ84">
        <v>60.2690806411427</v>
      </c>
      <c r="AK84" t="str">
        <f>IF(AND(Table2[[#This Row],[20D EMA]]&gt;Table2[[#This Row],[50D EMA]],Table2[[#This Row],[50D EMA]]&gt;Table2[[#This Row],[200D EMA]]),"Uptrend","Downtrend/NoTrend")</f>
        <v>Downtrend/NoTrend</v>
      </c>
      <c r="AL84">
        <v>0.09</v>
      </c>
      <c r="AM84" t="s">
        <v>3185</v>
      </c>
      <c r="AN84">
        <v>1.77</v>
      </c>
      <c r="AO84" t="s">
        <v>3185</v>
      </c>
      <c r="AP84">
        <v>0.19638875019527899</v>
      </c>
      <c r="AQ84">
        <f>(Table2[[#This Row],[Sharpe Ratio]]-AVERAGE(Table2[Sharpe Ratio]))/_xlfn.STDEV.P(Table2[Sharpe Ratio])</f>
        <v>1.5996160415587672</v>
      </c>
      <c r="AR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4">
        <f>_xlfn.RANK.AVG(Table2[[#This Row],[1Y Return vs Nifty Z-Score]],Table2[1Y Return vs Nifty Z-Score])</f>
        <v>328</v>
      </c>
      <c r="AT84">
        <f>_xlfn.RANK.AVG(Table2[[#This Row],[6M Return vs Nifty Z-Score]],Table2[6M Return vs Nifty Z-Score])</f>
        <v>112</v>
      </c>
      <c r="AU84">
        <f>_xlfn.RANK.AVG(Table2[[#This Row],[Sharpe Ratio Z-Score]],Table2[Sharpe Ratio Z-Score])</f>
        <v>33</v>
      </c>
      <c r="AV84">
        <f>(Table2[[#This Row],[Rank 1Y]]+Table2[[#This Row],[Rank 6M]]+Table2[[#This Row],[Rank Sharpe]])/3</f>
        <v>157.66666666666666</v>
      </c>
    </row>
    <row r="85" spans="1:48" x14ac:dyDescent="0.3">
      <c r="A85" t="s">
        <v>1523</v>
      </c>
      <c r="B85" t="s">
        <v>1524</v>
      </c>
      <c r="C85" t="s">
        <v>3147</v>
      </c>
      <c r="D85" t="s">
        <v>416</v>
      </c>
      <c r="E85">
        <v>6541.0234244650001</v>
      </c>
      <c r="F85">
        <v>210.55</v>
      </c>
      <c r="G85">
        <v>74.824357397383693</v>
      </c>
      <c r="H85">
        <f>(Table2[[#This Row],[1Y Return vs Nifty]]-AVERAGE(Table2[1Y Return vs Nifty]))/_xlfn.STDEV.P(Table2[1Y Return vs Nifty])</f>
        <v>1.0779674614478747</v>
      </c>
      <c r="I85">
        <v>0.91709872407036697</v>
      </c>
      <c r="J85">
        <f>(Table2[[#This Row],[1M Return vs Nifty]]-AVERAGE(Table2[1M Return vs Nifty]))/_xlfn.STDEV.P(Table2[1M Return vs Nifty])</f>
        <v>0.15146202267920814</v>
      </c>
      <c r="K85">
        <v>9.8332443129815896</v>
      </c>
      <c r="L85">
        <f>(Table2[[#This Row],[6M Return vs Nifty]]-AVERAGE(Table2[6M Return vs Nifty]))/_xlfn.STDEV.P(Table2[6M Return vs Nifty])</f>
        <v>0.12064730349223653</v>
      </c>
      <c r="M85">
        <v>-0.79683313465181005</v>
      </c>
      <c r="N85">
        <f>(Table2[[#This Row],[1W Return vs Nifty]]-AVERAGE(Table2[1W Return vs Nifty]))/_xlfn.STDEV.P(Table2[1W Return vs Nifty])</f>
        <v>0.17675459476450933</v>
      </c>
      <c r="O85">
        <v>211.92</v>
      </c>
      <c r="P85">
        <v>212.49633216637201</v>
      </c>
      <c r="Q85">
        <v>190.06874167741299</v>
      </c>
      <c r="R85">
        <v>45.375483916028202</v>
      </c>
      <c r="S85" s="1">
        <f>(Table2[[#This Row],[Close Price]]-Table2[[#This Row],[20D EMA]])/Table2[[#This Row],[20D EMA]]</f>
        <v>-6.4647036617590421E-3</v>
      </c>
      <c r="T85" s="1">
        <f>(Table2[[#This Row],[Close Price]]-Table2[[#This Row],[50D EMA]])/Table2[[#This Row],[50D EMA]]</f>
        <v>-9.1593682889930528E-3</v>
      </c>
      <c r="U85" s="1">
        <f>(Table2[[#This Row],[Close Price]]-Table2[[#This Row],[200D EMA]])/Table2[[#This Row],[200D EMA]]</f>
        <v>0.10775711009518897</v>
      </c>
      <c r="V85">
        <v>0.91271120857259003</v>
      </c>
      <c r="W85">
        <v>206.88</v>
      </c>
      <c r="X85">
        <v>212.8</v>
      </c>
      <c r="Y85">
        <v>206.88</v>
      </c>
      <c r="Z85">
        <v>212.8</v>
      </c>
      <c r="AA85">
        <v>206.88</v>
      </c>
      <c r="AB85">
        <v>215.66</v>
      </c>
      <c r="AC85" s="1">
        <f>(Table2[[#This Row],[Close Price]]/Table2[[#This Row],[Day Low]])-1</f>
        <v>1.7739752513534546E-2</v>
      </c>
      <c r="AD85" s="1">
        <f>(Table2[[#This Row],[Day High]]/Table2[[#This Row],[Close Price]])-1</f>
        <v>1.0686297791498545E-2</v>
      </c>
      <c r="AE85" s="1">
        <f>(Table2[[#This Row],[Close Price]]/Table2[[#This Row],[Current Week Low]])-1</f>
        <v>1.7739752513534546E-2</v>
      </c>
      <c r="AF85" s="1">
        <f>(Table2[[#This Row],[Current Week High]]/Table2[[#This Row],[Close Price]])-1</f>
        <v>1.0686297791498545E-2</v>
      </c>
      <c r="AG85" s="1">
        <f>(Table2[[#This Row],[Close Price]]/Table2[[#This Row],[Current Month Low]])-1</f>
        <v>1.7739752513534546E-2</v>
      </c>
      <c r="AH85" s="1">
        <f>(Table2[[#This Row],[Current Month High]]/Table2[[#This Row],[Close Price]])-1</f>
        <v>2.4269769650914208E-2</v>
      </c>
      <c r="AI85">
        <v>9.0762289242460206</v>
      </c>
      <c r="AJ85">
        <v>103.429951690821</v>
      </c>
      <c r="AK85" t="str">
        <f>IF(AND(Table2[[#This Row],[20D EMA]]&gt;Table2[[#This Row],[50D EMA]],Table2[[#This Row],[50D EMA]]&gt;Table2[[#This Row],[200D EMA]]),"Uptrend","Downtrend/NoTrend")</f>
        <v>Downtrend/NoTrend</v>
      </c>
      <c r="AL85">
        <v>0.08</v>
      </c>
      <c r="AM85" t="s">
        <v>3185</v>
      </c>
      <c r="AN85">
        <v>0.79</v>
      </c>
      <c r="AO85" t="s">
        <v>3185</v>
      </c>
      <c r="AP85">
        <v>0.14581294594397901</v>
      </c>
      <c r="AQ85">
        <f>(Table2[[#This Row],[Sharpe Ratio]]-AVERAGE(Table2[Sharpe Ratio]))/_xlfn.STDEV.P(Table2[Sharpe Ratio])</f>
        <v>1.0020480910540708</v>
      </c>
      <c r="AR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5">
        <f>_xlfn.RANK.AVG(Table2[[#This Row],[1Y Return vs Nifty Z-Score]],Table2[1Y Return vs Nifty Z-Score])</f>
        <v>89</v>
      </c>
      <c r="AT85">
        <f>_xlfn.RANK.AVG(Table2[[#This Row],[6M Return vs Nifty Z-Score]],Table2[6M Return vs Nifty Z-Score])</f>
        <v>269</v>
      </c>
      <c r="AU85">
        <f>_xlfn.RANK.AVG(Table2[[#This Row],[Sharpe Ratio Z-Score]],Table2[Sharpe Ratio Z-Score])</f>
        <v>117</v>
      </c>
      <c r="AV85">
        <f>(Table2[[#This Row],[Rank 1Y]]+Table2[[#This Row],[Rank 6M]]+Table2[[#This Row],[Rank Sharpe]])/3</f>
        <v>158.33333333333334</v>
      </c>
    </row>
    <row r="86" spans="1:48" x14ac:dyDescent="0.3">
      <c r="A86" t="s">
        <v>466</v>
      </c>
      <c r="B86" t="s">
        <v>467</v>
      </c>
      <c r="C86" t="s">
        <v>3143</v>
      </c>
      <c r="D86" t="s">
        <v>249</v>
      </c>
      <c r="E86">
        <v>47105.613644459998</v>
      </c>
      <c r="F86">
        <v>623.95000000000005</v>
      </c>
      <c r="G86">
        <v>49.815894515333703</v>
      </c>
      <c r="H86">
        <f>(Table2[[#This Row],[1Y Return vs Nifty]]-AVERAGE(Table2[1Y Return vs Nifty]))/_xlfn.STDEV.P(Table2[1Y Return vs Nifty])</f>
        <v>0.60585200243463899</v>
      </c>
      <c r="I86">
        <v>4.2396801261074399</v>
      </c>
      <c r="J86">
        <f>(Table2[[#This Row],[1M Return vs Nifty]]-AVERAGE(Table2[1M Return vs Nifty]))/_xlfn.STDEV.P(Table2[1M Return vs Nifty])</f>
        <v>0.5060081922635381</v>
      </c>
      <c r="K86">
        <v>30.3465234688232</v>
      </c>
      <c r="L86">
        <f>(Table2[[#This Row],[6M Return vs Nifty]]-AVERAGE(Table2[6M Return vs Nifty]))/_xlfn.STDEV.P(Table2[6M Return vs Nifty])</f>
        <v>0.80796263525877121</v>
      </c>
      <c r="M86">
        <v>-2.8908087659811699</v>
      </c>
      <c r="N86">
        <f>(Table2[[#This Row],[1W Return vs Nifty]]-AVERAGE(Table2[1W Return vs Nifty]))/_xlfn.STDEV.P(Table2[1W Return vs Nifty])</f>
        <v>-0.26714107480471971</v>
      </c>
      <c r="O86">
        <v>612.77</v>
      </c>
      <c r="P86">
        <v>591.50527456877001</v>
      </c>
      <c r="Q86">
        <v>504.70031546579901</v>
      </c>
      <c r="R86">
        <v>57.965588037645901</v>
      </c>
      <c r="S86" s="1">
        <f>(Table2[[#This Row],[Close Price]]-Table2[[#This Row],[20D EMA]])/Table2[[#This Row],[20D EMA]]</f>
        <v>1.8245018522447351E-2</v>
      </c>
      <c r="T86" s="1">
        <f>(Table2[[#This Row],[Close Price]]-Table2[[#This Row],[50D EMA]])/Table2[[#This Row],[50D EMA]]</f>
        <v>5.4851117692709485E-2</v>
      </c>
      <c r="U86" s="1">
        <f>(Table2[[#This Row],[Close Price]]-Table2[[#This Row],[200D EMA]])/Table2[[#This Row],[200D EMA]]</f>
        <v>0.23627820486726442</v>
      </c>
      <c r="V86">
        <v>0.72671591748867503</v>
      </c>
      <c r="W86">
        <v>620</v>
      </c>
      <c r="X86">
        <v>632.1</v>
      </c>
      <c r="Y86">
        <v>620</v>
      </c>
      <c r="Z86">
        <v>632.1</v>
      </c>
      <c r="AA86">
        <v>604.9</v>
      </c>
      <c r="AB86">
        <v>643.9</v>
      </c>
      <c r="AC86" s="1">
        <f>(Table2[[#This Row],[Close Price]]/Table2[[#This Row],[Day Low]])-1</f>
        <v>6.3709677419354627E-3</v>
      </c>
      <c r="AD86" s="1">
        <f>(Table2[[#This Row],[Day High]]/Table2[[#This Row],[Close Price]])-1</f>
        <v>1.3061944066030895E-2</v>
      </c>
      <c r="AE86" s="1">
        <f>(Table2[[#This Row],[Close Price]]/Table2[[#This Row],[Current Week Low]])-1</f>
        <v>6.3709677419354627E-3</v>
      </c>
      <c r="AF86" s="1">
        <f>(Table2[[#This Row],[Current Week High]]/Table2[[#This Row],[Close Price]])-1</f>
        <v>1.3061944066030895E-2</v>
      </c>
      <c r="AG86" s="1">
        <f>(Table2[[#This Row],[Close Price]]/Table2[[#This Row],[Current Month Low]])-1</f>
        <v>3.1492808728715627E-2</v>
      </c>
      <c r="AH86" s="1">
        <f>(Table2[[#This Row],[Current Month High]]/Table2[[#This Row],[Close Price]])-1</f>
        <v>3.1973715842615436E-2</v>
      </c>
      <c r="AI86">
        <v>3.19737158426154</v>
      </c>
      <c r="AJ86">
        <v>77.258522727272705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0.14000000000000001</v>
      </c>
      <c r="AM86" t="s">
        <v>3185</v>
      </c>
      <c r="AN86">
        <v>6.55</v>
      </c>
      <c r="AO86" t="s">
        <v>3185</v>
      </c>
      <c r="AP86">
        <v>0.105743586273368</v>
      </c>
      <c r="AQ86">
        <f>(Table2[[#This Row],[Sharpe Ratio]]-AVERAGE(Table2[Sharpe Ratio]))/_xlfn.STDEV.P(Table2[Sharpe Ratio])</f>
        <v>0.52861686260678187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2.1812986177590101</v>
      </c>
      <c r="AS86">
        <f>_xlfn.RANK.AVG(Table2[[#This Row],[1Y Return vs Nifty Z-Score]],Table2[1Y Return vs Nifty Z-Score])</f>
        <v>144</v>
      </c>
      <c r="AT86">
        <f>_xlfn.RANK.AVG(Table2[[#This Row],[6M Return vs Nifty Z-Score]],Table2[6M Return vs Nifty Z-Score])</f>
        <v>115</v>
      </c>
      <c r="AU86">
        <f>_xlfn.RANK.AVG(Table2[[#This Row],[Sharpe Ratio Z-Score]],Table2[Sharpe Ratio Z-Score])</f>
        <v>217</v>
      </c>
      <c r="AV86">
        <f>(Table2[[#This Row],[Rank 1Y]]+Table2[[#This Row],[Rank 6M]]+Table2[[#This Row],[Rank Sharpe]])/3</f>
        <v>158.66666666666666</v>
      </c>
    </row>
    <row r="87" spans="1:48" x14ac:dyDescent="0.3">
      <c r="A87" t="s">
        <v>589</v>
      </c>
      <c r="B87" t="s">
        <v>590</v>
      </c>
      <c r="C87" t="s">
        <v>3139</v>
      </c>
      <c r="D87" t="s">
        <v>378</v>
      </c>
      <c r="E87">
        <v>32483.825000000001</v>
      </c>
      <c r="F87">
        <v>1554.25</v>
      </c>
      <c r="G87">
        <v>45.127863454614797</v>
      </c>
      <c r="H87">
        <f>(Table2[[#This Row],[1Y Return vs Nifty]]-AVERAGE(Table2[1Y Return vs Nifty]))/_xlfn.STDEV.P(Table2[1Y Return vs Nifty])</f>
        <v>0.51735028417476869</v>
      </c>
      <c r="I87">
        <v>10.572539410587201</v>
      </c>
      <c r="J87">
        <f>(Table2[[#This Row],[1M Return vs Nifty]]-AVERAGE(Table2[1M Return vs Nifty]))/_xlfn.STDEV.P(Table2[1M Return vs Nifty])</f>
        <v>1.1817752330506421</v>
      </c>
      <c r="K87">
        <v>46.449775389346598</v>
      </c>
      <c r="L87">
        <f>(Table2[[#This Row],[6M Return vs Nifty]]-AVERAGE(Table2[6M Return vs Nifty]))/_xlfn.STDEV.P(Table2[6M Return vs Nifty])</f>
        <v>1.3475161533574498</v>
      </c>
      <c r="M87">
        <v>2.4411279177112002</v>
      </c>
      <c r="N87">
        <f>(Table2[[#This Row],[1W Return vs Nifty]]-AVERAGE(Table2[1W Return vs Nifty]))/_xlfn.STDEV.P(Table2[1W Return vs Nifty])</f>
        <v>0.86316033314709206</v>
      </c>
      <c r="O87">
        <v>1528.84</v>
      </c>
      <c r="P87">
        <v>1471.1059642351399</v>
      </c>
      <c r="Q87">
        <v>1212.1452943536599</v>
      </c>
      <c r="R87">
        <v>53.3257308264103</v>
      </c>
      <c r="S87" s="1">
        <f>(Table2[[#This Row],[Close Price]]-Table2[[#This Row],[20D EMA]])/Table2[[#This Row],[20D EMA]]</f>
        <v>1.6620444258392039E-2</v>
      </c>
      <c r="T87" s="1">
        <f>(Table2[[#This Row],[Close Price]]-Table2[[#This Row],[50D EMA]])/Table2[[#This Row],[50D EMA]]</f>
        <v>5.6518046820705034E-2</v>
      </c>
      <c r="U87" s="1">
        <f>(Table2[[#This Row],[Close Price]]-Table2[[#This Row],[200D EMA]])/Table2[[#This Row],[200D EMA]]</f>
        <v>0.28223077484185355</v>
      </c>
      <c r="V87">
        <v>0.95528202580547705</v>
      </c>
      <c r="W87">
        <v>1548.5</v>
      </c>
      <c r="X87">
        <v>1589.75</v>
      </c>
      <c r="Y87">
        <v>1548.5</v>
      </c>
      <c r="Z87">
        <v>1589.75</v>
      </c>
      <c r="AA87">
        <v>1504</v>
      </c>
      <c r="AB87">
        <v>1678.85</v>
      </c>
      <c r="AC87" s="1">
        <f>(Table2[[#This Row],[Close Price]]/Table2[[#This Row],[Day Low]])-1</f>
        <v>3.7132709073297576E-3</v>
      </c>
      <c r="AD87" s="1">
        <f>(Table2[[#This Row],[Day High]]/Table2[[#This Row],[Close Price]])-1</f>
        <v>2.2840598359337383E-2</v>
      </c>
      <c r="AE87" s="1">
        <f>(Table2[[#This Row],[Close Price]]/Table2[[#This Row],[Current Week Low]])-1</f>
        <v>3.7132709073297576E-3</v>
      </c>
      <c r="AF87" s="1">
        <f>(Table2[[#This Row],[Current Week High]]/Table2[[#This Row],[Close Price]])-1</f>
        <v>2.2840598359337383E-2</v>
      </c>
      <c r="AG87" s="1">
        <f>(Table2[[#This Row],[Close Price]]/Table2[[#This Row],[Current Month Low]])-1</f>
        <v>3.3410904255319229E-2</v>
      </c>
      <c r="AH87" s="1">
        <f>(Table2[[#This Row],[Current Month High]]/Table2[[#This Row],[Close Price]])-1</f>
        <v>8.0167283255589528E-2</v>
      </c>
      <c r="AI87">
        <v>8.0167283255589492</v>
      </c>
      <c r="AJ87">
        <v>91.6461159062885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-0.04</v>
      </c>
      <c r="AM87" t="s">
        <v>3184</v>
      </c>
      <c r="AN87">
        <v>5.73</v>
      </c>
      <c r="AO87" t="s">
        <v>3185</v>
      </c>
      <c r="AP87">
        <v>9.0554486681239998E-2</v>
      </c>
      <c r="AQ87">
        <f>(Table2[[#This Row],[Sharpe Ratio]]-AVERAGE(Table2[Sharpe Ratio]))/_xlfn.STDEV.P(Table2[Sharpe Ratio])</f>
        <v>0.34915319914865012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4.2589552028786031</v>
      </c>
      <c r="AS87">
        <f>_xlfn.RANK.AVG(Table2[[#This Row],[1Y Return vs Nifty Z-Score]],Table2[1Y Return vs Nifty Z-Score])</f>
        <v>159</v>
      </c>
      <c r="AT87">
        <f>_xlfn.RANK.AVG(Table2[[#This Row],[6M Return vs Nifty Z-Score]],Table2[6M Return vs Nifty Z-Score])</f>
        <v>63</v>
      </c>
      <c r="AU87">
        <f>_xlfn.RANK.AVG(Table2[[#This Row],[Sharpe Ratio Z-Score]],Table2[Sharpe Ratio Z-Score])</f>
        <v>258</v>
      </c>
      <c r="AV87">
        <f>(Table2[[#This Row],[Rank 1Y]]+Table2[[#This Row],[Rank 6M]]+Table2[[#This Row],[Rank Sharpe]])/3</f>
        <v>160</v>
      </c>
    </row>
    <row r="88" spans="1:48" x14ac:dyDescent="0.3">
      <c r="A88" t="s">
        <v>1304</v>
      </c>
      <c r="B88" t="s">
        <v>1305</v>
      </c>
      <c r="C88" t="s">
        <v>3143</v>
      </c>
      <c r="D88" t="s">
        <v>51</v>
      </c>
      <c r="E88">
        <v>8742.5071752000003</v>
      </c>
      <c r="F88">
        <v>894</v>
      </c>
      <c r="G88">
        <v>104.908983653939</v>
      </c>
      <c r="H88">
        <f>(Table2[[#This Row],[1Y Return vs Nifty]]-AVERAGE(Table2[1Y Return vs Nifty]))/_xlfn.STDEV.P(Table2[1Y Return vs Nifty])</f>
        <v>1.6459118889540474</v>
      </c>
      <c r="I88">
        <v>2.5972133157408099</v>
      </c>
      <c r="J88">
        <f>(Table2[[#This Row],[1M Return vs Nifty]]-AVERAGE(Table2[1M Return vs Nifty]))/_xlfn.STDEV.P(Table2[1M Return vs Nifty])</f>
        <v>0.33074376806377154</v>
      </c>
      <c r="K88">
        <v>69.735686910492106</v>
      </c>
      <c r="L88">
        <f>(Table2[[#This Row],[6M Return vs Nifty]]-AVERAGE(Table2[6M Return vs Nifty]))/_xlfn.STDEV.P(Table2[6M Return vs Nifty])</f>
        <v>2.1277309537826947</v>
      </c>
      <c r="M88">
        <v>1.24471590967282</v>
      </c>
      <c r="N88">
        <f>(Table2[[#This Row],[1W Return vs Nifty]]-AVERAGE(Table2[1W Return vs Nifty]))/_xlfn.STDEV.P(Table2[1W Return vs Nifty])</f>
        <v>0.60953650799698489</v>
      </c>
      <c r="O88">
        <v>838.99</v>
      </c>
      <c r="P88">
        <v>813.68909168814605</v>
      </c>
      <c r="Q88">
        <v>645.04566791575201</v>
      </c>
      <c r="R88">
        <v>72.4810195120982</v>
      </c>
      <c r="S88" s="1">
        <f>(Table2[[#This Row],[Close Price]]-Table2[[#This Row],[20D EMA]])/Table2[[#This Row],[20D EMA]]</f>
        <v>6.5566931667838696E-2</v>
      </c>
      <c r="T88" s="1">
        <f>(Table2[[#This Row],[Close Price]]-Table2[[#This Row],[50D EMA]])/Table2[[#This Row],[50D EMA]]</f>
        <v>9.8699748014606362E-2</v>
      </c>
      <c r="U88" s="1">
        <f>(Table2[[#This Row],[Close Price]]-Table2[[#This Row],[200D EMA]])/Table2[[#This Row],[200D EMA]]</f>
        <v>0.38594838236594958</v>
      </c>
      <c r="V88">
        <v>0.54207112222299703</v>
      </c>
      <c r="W88">
        <v>833.55</v>
      </c>
      <c r="X88">
        <v>905</v>
      </c>
      <c r="Y88">
        <v>833.55</v>
      </c>
      <c r="Z88">
        <v>905</v>
      </c>
      <c r="AA88">
        <v>810</v>
      </c>
      <c r="AB88">
        <v>905</v>
      </c>
      <c r="AC88" s="1">
        <f>(Table2[[#This Row],[Close Price]]/Table2[[#This Row],[Day Low]])-1</f>
        <v>7.2521144502429413E-2</v>
      </c>
      <c r="AD88" s="1">
        <f>(Table2[[#This Row],[Day High]]/Table2[[#This Row],[Close Price]])-1</f>
        <v>1.230425055928408E-2</v>
      </c>
      <c r="AE88" s="1">
        <f>(Table2[[#This Row],[Close Price]]/Table2[[#This Row],[Current Week Low]])-1</f>
        <v>7.2521144502429413E-2</v>
      </c>
      <c r="AF88" s="1">
        <f>(Table2[[#This Row],[Current Week High]]/Table2[[#This Row],[Close Price]])-1</f>
        <v>1.230425055928408E-2</v>
      </c>
      <c r="AG88" s="1">
        <f>(Table2[[#This Row],[Close Price]]/Table2[[#This Row],[Current Month Low]])-1</f>
        <v>0.10370370370370363</v>
      </c>
      <c r="AH88" s="1">
        <f>(Table2[[#This Row],[Current Month High]]/Table2[[#This Row],[Close Price]])-1</f>
        <v>1.230425055928408E-2</v>
      </c>
      <c r="AI88">
        <v>7.3266219239373598</v>
      </c>
      <c r="AJ88">
        <v>185.48618872744601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0.28999999999999998</v>
      </c>
      <c r="AM88" t="s">
        <v>3185</v>
      </c>
      <c r="AN88">
        <v>11.58</v>
      </c>
      <c r="AO88" t="s">
        <v>3185</v>
      </c>
      <c r="AP88">
        <v>4.0512710107E-2</v>
      </c>
      <c r="AQ88">
        <f>(Table2[[#This Row],[Sharpe Ratio]]-AVERAGE(Table2[Sharpe Ratio]))/_xlfn.STDEV.P(Table2[Sharpe Ratio])</f>
        <v>-0.24210505783327241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4.4718180609642264</v>
      </c>
      <c r="AS88">
        <f>_xlfn.RANK.AVG(Table2[[#This Row],[1Y Return vs Nifty Z-Score]],Table2[1Y Return vs Nifty Z-Score])</f>
        <v>48</v>
      </c>
      <c r="AT88">
        <f>_xlfn.RANK.AVG(Table2[[#This Row],[6M Return vs Nifty Z-Score]],Table2[6M Return vs Nifty Z-Score])</f>
        <v>24</v>
      </c>
      <c r="AU88">
        <f>_xlfn.RANK.AVG(Table2[[#This Row],[Sharpe Ratio Z-Score]],Table2[Sharpe Ratio Z-Score])</f>
        <v>409</v>
      </c>
      <c r="AV88">
        <f>(Table2[[#This Row],[Rank 1Y]]+Table2[[#This Row],[Rank 6M]]+Table2[[#This Row],[Rank Sharpe]])/3</f>
        <v>160.33333333333334</v>
      </c>
    </row>
    <row r="89" spans="1:48" x14ac:dyDescent="0.3">
      <c r="A89" t="s">
        <v>259</v>
      </c>
      <c r="B89" t="s">
        <v>260</v>
      </c>
      <c r="C89" t="s">
        <v>3143</v>
      </c>
      <c r="D89" t="s">
        <v>249</v>
      </c>
      <c r="E89">
        <v>99643.535432499993</v>
      </c>
      <c r="F89">
        <v>1025</v>
      </c>
      <c r="G89">
        <v>47.673717481428703</v>
      </c>
      <c r="H89">
        <f>(Table2[[#This Row],[1Y Return vs Nifty]]-AVERAGE(Table2[1Y Return vs Nifty]))/_xlfn.STDEV.P(Table2[1Y Return vs Nifty])</f>
        <v>0.56541149641795063</v>
      </c>
      <c r="I89">
        <v>16.526330937876299</v>
      </c>
      <c r="J89">
        <f>(Table2[[#This Row],[1M Return vs Nifty]]-AVERAGE(Table2[1M Return vs Nifty]))/_xlfn.STDEV.P(Table2[1M Return vs Nifty])</f>
        <v>1.8170926941096246</v>
      </c>
      <c r="K89">
        <v>18.578434190408199</v>
      </c>
      <c r="L89">
        <f>(Table2[[#This Row],[6M Return vs Nifty]]-AVERAGE(Table2[6M Return vs Nifty]))/_xlfn.STDEV.P(Table2[6M Return vs Nifty])</f>
        <v>0.41366252725538266</v>
      </c>
      <c r="M89">
        <v>4.6895765587730498</v>
      </c>
      <c r="N89">
        <f>(Table2[[#This Row],[1W Return vs Nifty]]-AVERAGE(Table2[1W Return vs Nifty]))/_xlfn.STDEV.P(Table2[1W Return vs Nifty])</f>
        <v>1.339802276865675</v>
      </c>
      <c r="O89">
        <v>1006.05</v>
      </c>
      <c r="P89">
        <v>968.13919913894597</v>
      </c>
      <c r="Q89">
        <v>863.573616012044</v>
      </c>
      <c r="R89">
        <v>51.862997146382</v>
      </c>
      <c r="S89" s="1">
        <f>(Table2[[#This Row],[Close Price]]-Table2[[#This Row],[20D EMA]])/Table2[[#This Row],[20D EMA]]</f>
        <v>1.8836041946225384E-2</v>
      </c>
      <c r="T89" s="1">
        <f>(Table2[[#This Row],[Close Price]]-Table2[[#This Row],[50D EMA]])/Table2[[#This Row],[50D EMA]]</f>
        <v>5.8732051043512645E-2</v>
      </c>
      <c r="U89" s="1">
        <f>(Table2[[#This Row],[Close Price]]-Table2[[#This Row],[200D EMA]])/Table2[[#This Row],[200D EMA]]</f>
        <v>0.18692834171268224</v>
      </c>
      <c r="V89">
        <v>0.92705649622077402</v>
      </c>
      <c r="W89">
        <v>1020.4</v>
      </c>
      <c r="X89">
        <v>1080</v>
      </c>
      <c r="Y89">
        <v>1020.4</v>
      </c>
      <c r="Z89">
        <v>1080</v>
      </c>
      <c r="AA89">
        <v>1000.15</v>
      </c>
      <c r="AB89">
        <v>1109</v>
      </c>
      <c r="AC89" s="1">
        <f>(Table2[[#This Row],[Close Price]]/Table2[[#This Row],[Day Low]])-1</f>
        <v>4.508036064288623E-3</v>
      </c>
      <c r="AD89" s="1">
        <f>(Table2[[#This Row],[Day High]]/Table2[[#This Row],[Close Price]])-1</f>
        <v>5.3658536585365901E-2</v>
      </c>
      <c r="AE89" s="1">
        <f>(Table2[[#This Row],[Close Price]]/Table2[[#This Row],[Current Week Low]])-1</f>
        <v>4.508036064288623E-3</v>
      </c>
      <c r="AF89" s="1">
        <f>(Table2[[#This Row],[Current Week High]]/Table2[[#This Row],[Close Price]])-1</f>
        <v>5.3658536585365901E-2</v>
      </c>
      <c r="AG89" s="1">
        <f>(Table2[[#This Row],[Close Price]]/Table2[[#This Row],[Current Month Low]])-1</f>
        <v>2.484627305904108E-2</v>
      </c>
      <c r="AH89" s="1">
        <f>(Table2[[#This Row],[Current Month High]]/Table2[[#This Row],[Close Price]])-1</f>
        <v>8.1951219512195195E-2</v>
      </c>
      <c r="AI89">
        <v>9.0731707317073198</v>
      </c>
      <c r="AJ89">
        <v>73.699372987629204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0.21</v>
      </c>
      <c r="AM89" t="s">
        <v>3185</v>
      </c>
      <c r="AN89">
        <v>13.12</v>
      </c>
      <c r="AO89" t="s">
        <v>3185</v>
      </c>
      <c r="AP89">
        <v>0.131581058418964</v>
      </c>
      <c r="AQ89">
        <f>(Table2[[#This Row],[Sharpe Ratio]]-AVERAGE(Table2[Sharpe Ratio]))/_xlfn.STDEV.P(Table2[Sharpe Ratio])</f>
        <v>0.83389416871841204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4.9698631633670454</v>
      </c>
      <c r="AS89">
        <f>_xlfn.RANK.AVG(Table2[[#This Row],[1Y Return vs Nifty Z-Score]],Table2[1Y Return vs Nifty Z-Score])</f>
        <v>150</v>
      </c>
      <c r="AT89">
        <f>_xlfn.RANK.AVG(Table2[[#This Row],[6M Return vs Nifty Z-Score]],Table2[6M Return vs Nifty Z-Score])</f>
        <v>193</v>
      </c>
      <c r="AU89">
        <f>_xlfn.RANK.AVG(Table2[[#This Row],[Sharpe Ratio Z-Score]],Table2[Sharpe Ratio Z-Score])</f>
        <v>142</v>
      </c>
      <c r="AV89">
        <f>(Table2[[#This Row],[Rank 1Y]]+Table2[[#This Row],[Rank 6M]]+Table2[[#This Row],[Rank Sharpe]])/3</f>
        <v>161.66666666666666</v>
      </c>
    </row>
    <row r="90" spans="1:48" x14ac:dyDescent="0.3">
      <c r="A90" t="s">
        <v>750</v>
      </c>
      <c r="B90" t="s">
        <v>751</v>
      </c>
      <c r="C90" t="s">
        <v>3148</v>
      </c>
      <c r="D90" t="s">
        <v>114</v>
      </c>
      <c r="E90">
        <v>22266.718638195001</v>
      </c>
      <c r="F90">
        <v>800.85</v>
      </c>
      <c r="G90">
        <v>45.808717205396498</v>
      </c>
      <c r="H90">
        <f>(Table2[[#This Row],[1Y Return vs Nifty]]-AVERAGE(Table2[1Y Return vs Nifty]))/_xlfn.STDEV.P(Table2[1Y Return vs Nifty])</f>
        <v>0.53020359637501202</v>
      </c>
      <c r="I90">
        <v>-8.8496933276723908</v>
      </c>
      <c r="J90">
        <f>(Table2[[#This Row],[1M Return vs Nifty]]-AVERAGE(Table2[1M Return vs Nifty]))/_xlfn.STDEV.P(Table2[1M Return vs Nifty])</f>
        <v>-0.89073327431157312</v>
      </c>
      <c r="K90">
        <v>28.607143603191201</v>
      </c>
      <c r="L90">
        <f>(Table2[[#This Row],[6M Return vs Nifty]]-AVERAGE(Table2[6M Return vs Nifty]))/_xlfn.STDEV.P(Table2[6M Return vs Nifty])</f>
        <v>0.74968319391092397</v>
      </c>
      <c r="M90">
        <v>-3.7523736048525098</v>
      </c>
      <c r="N90">
        <f>(Table2[[#This Row],[1W Return vs Nifty]]-AVERAGE(Table2[1W Return vs Nifty]))/_xlfn.STDEV.P(Table2[1W Return vs Nifty])</f>
        <v>-0.44978164392409548</v>
      </c>
      <c r="O90">
        <v>850.62</v>
      </c>
      <c r="P90">
        <v>845.407951430651</v>
      </c>
      <c r="Q90">
        <v>722.058886807009</v>
      </c>
      <c r="R90">
        <v>32.061753260465402</v>
      </c>
      <c r="S90" s="1">
        <f>(Table2[[#This Row],[Close Price]]-Table2[[#This Row],[20D EMA]])/Table2[[#This Row],[20D EMA]]</f>
        <v>-5.8510263102207777E-2</v>
      </c>
      <c r="T90" s="1">
        <f>(Table2[[#This Row],[Close Price]]-Table2[[#This Row],[50D EMA]])/Table2[[#This Row],[50D EMA]]</f>
        <v>-5.2705857988734651E-2</v>
      </c>
      <c r="U90" s="1">
        <f>(Table2[[#This Row],[Close Price]]-Table2[[#This Row],[200D EMA]])/Table2[[#This Row],[200D EMA]]</f>
        <v>0.10912006573509594</v>
      </c>
      <c r="V90">
        <v>0.33481229246591898</v>
      </c>
      <c r="W90">
        <v>790.15</v>
      </c>
      <c r="X90">
        <v>816.35</v>
      </c>
      <c r="Y90">
        <v>790.15</v>
      </c>
      <c r="Z90">
        <v>816.35</v>
      </c>
      <c r="AA90">
        <v>790.15</v>
      </c>
      <c r="AB90">
        <v>889.3</v>
      </c>
      <c r="AC90" s="1">
        <f>(Table2[[#This Row],[Close Price]]/Table2[[#This Row],[Day Low]])-1</f>
        <v>1.3541732582421195E-2</v>
      </c>
      <c r="AD90" s="1">
        <f>(Table2[[#This Row],[Day High]]/Table2[[#This Row],[Close Price]])-1</f>
        <v>1.9354435911843604E-2</v>
      </c>
      <c r="AE90" s="1">
        <f>(Table2[[#This Row],[Close Price]]/Table2[[#This Row],[Current Week Low]])-1</f>
        <v>1.3541732582421195E-2</v>
      </c>
      <c r="AF90" s="1">
        <f>(Table2[[#This Row],[Current Week High]]/Table2[[#This Row],[Close Price]])-1</f>
        <v>1.9354435911843604E-2</v>
      </c>
      <c r="AG90" s="1">
        <f>(Table2[[#This Row],[Close Price]]/Table2[[#This Row],[Current Month Low]])-1</f>
        <v>1.3541732582421195E-2</v>
      </c>
      <c r="AH90" s="1">
        <f>(Table2[[#This Row],[Current Month High]]/Table2[[#This Row],[Close Price]])-1</f>
        <v>0.11044515202597238</v>
      </c>
      <c r="AI90">
        <v>19.485546606730299</v>
      </c>
      <c r="AJ90">
        <v>81.351902173913004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</v>
      </c>
      <c r="AM90" t="s">
        <v>3186</v>
      </c>
      <c r="AN90">
        <v>-3.54</v>
      </c>
      <c r="AO90" t="s">
        <v>3184</v>
      </c>
      <c r="AP90">
        <v>0.10745260114322</v>
      </c>
      <c r="AQ90">
        <f>(Table2[[#This Row],[Sharpe Ratio]]-AVERAGE(Table2[Sharpe Ratio]))/_xlfn.STDEV.P(Table2[Sharpe Ratio])</f>
        <v>0.54880937418969489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0.48818124623996229</v>
      </c>
      <c r="AS90">
        <f>_xlfn.RANK.AVG(Table2[[#This Row],[1Y Return vs Nifty Z-Score]],Table2[1Y Return vs Nifty Z-Score])</f>
        <v>158</v>
      </c>
      <c r="AT90">
        <f>_xlfn.RANK.AVG(Table2[[#This Row],[6M Return vs Nifty Z-Score]],Table2[6M Return vs Nifty Z-Score])</f>
        <v>122</v>
      </c>
      <c r="AU90">
        <f>_xlfn.RANK.AVG(Table2[[#This Row],[Sharpe Ratio Z-Score]],Table2[Sharpe Ratio Z-Score])</f>
        <v>209</v>
      </c>
      <c r="AV90">
        <f>(Table2[[#This Row],[Rank 1Y]]+Table2[[#This Row],[Rank 6M]]+Table2[[#This Row],[Rank Sharpe]])/3</f>
        <v>163</v>
      </c>
    </row>
    <row r="91" spans="1:48" x14ac:dyDescent="0.3">
      <c r="A91" t="s">
        <v>1643</v>
      </c>
      <c r="B91" t="s">
        <v>1644</v>
      </c>
      <c r="C91" t="s">
        <v>3142</v>
      </c>
      <c r="D91" t="s">
        <v>48</v>
      </c>
      <c r="E91">
        <v>5550.8215201599996</v>
      </c>
      <c r="F91">
        <v>733.6</v>
      </c>
      <c r="G91">
        <v>46.010539134149099</v>
      </c>
      <c r="H91">
        <f>(Table2[[#This Row],[1Y Return vs Nifty]]-AVERAGE(Table2[1Y Return vs Nifty]))/_xlfn.STDEV.P(Table2[1Y Return vs Nifty])</f>
        <v>0.53401363671940927</v>
      </c>
      <c r="I91">
        <v>5.2344459841430204</v>
      </c>
      <c r="J91">
        <f>(Table2[[#This Row],[1M Return vs Nifty]]-AVERAGE(Table2[1M Return vs Nifty]))/_xlfn.STDEV.P(Table2[1M Return vs Nifty])</f>
        <v>0.6121577133508318</v>
      </c>
      <c r="K91">
        <v>8.7877523248098406</v>
      </c>
      <c r="L91">
        <f>(Table2[[#This Row],[6M Return vs Nifty]]-AVERAGE(Table2[6M Return vs Nifty]))/_xlfn.STDEV.P(Table2[6M Return vs Nifty])</f>
        <v>8.561718143079676E-2</v>
      </c>
      <c r="M91">
        <v>-5.1574465777793499</v>
      </c>
      <c r="N91">
        <f>(Table2[[#This Row],[1W Return vs Nifty]]-AVERAGE(Table2[1W Return vs Nifty]))/_xlfn.STDEV.P(Table2[1W Return vs Nifty])</f>
        <v>-0.74763888675887835</v>
      </c>
      <c r="O91">
        <v>749.75</v>
      </c>
      <c r="P91">
        <v>761.68937593751798</v>
      </c>
      <c r="Q91">
        <v>711.16330518649897</v>
      </c>
      <c r="R91">
        <v>41.3495721361585</v>
      </c>
      <c r="S91" s="1">
        <f>(Table2[[#This Row],[Close Price]]-Table2[[#This Row],[20D EMA]])/Table2[[#This Row],[20D EMA]]</f>
        <v>-2.1540513504501469E-2</v>
      </c>
      <c r="T91" s="1">
        <f>(Table2[[#This Row],[Close Price]]-Table2[[#This Row],[50D EMA]])/Table2[[#This Row],[50D EMA]]</f>
        <v>-3.6877731034313591E-2</v>
      </c>
      <c r="U91" s="1">
        <f>(Table2[[#This Row],[Close Price]]-Table2[[#This Row],[200D EMA]])/Table2[[#This Row],[200D EMA]]</f>
        <v>3.1549286429531316E-2</v>
      </c>
      <c r="V91">
        <v>0.69163953482286</v>
      </c>
      <c r="W91">
        <v>730</v>
      </c>
      <c r="X91">
        <v>756.6</v>
      </c>
      <c r="Y91">
        <v>730</v>
      </c>
      <c r="Z91">
        <v>756.6</v>
      </c>
      <c r="AA91">
        <v>730</v>
      </c>
      <c r="AB91">
        <v>798.95</v>
      </c>
      <c r="AC91" s="1">
        <f>(Table2[[#This Row],[Close Price]]/Table2[[#This Row],[Day Low]])-1</f>
        <v>4.9315068493152037E-3</v>
      </c>
      <c r="AD91" s="1">
        <f>(Table2[[#This Row],[Day High]]/Table2[[#This Row],[Close Price]])-1</f>
        <v>3.1352235550708762E-2</v>
      </c>
      <c r="AE91" s="1">
        <f>(Table2[[#This Row],[Close Price]]/Table2[[#This Row],[Current Week Low]])-1</f>
        <v>4.9315068493152037E-3</v>
      </c>
      <c r="AF91" s="1">
        <f>(Table2[[#This Row],[Current Week High]]/Table2[[#This Row],[Close Price]])-1</f>
        <v>3.1352235550708762E-2</v>
      </c>
      <c r="AG91" s="1">
        <f>(Table2[[#This Row],[Close Price]]/Table2[[#This Row],[Current Month Low]])-1</f>
        <v>4.9315068493152037E-3</v>
      </c>
      <c r="AH91" s="1">
        <f>(Table2[[#This Row],[Current Month High]]/Table2[[#This Row],[Close Price]])-1</f>
        <v>8.9081243184296666E-2</v>
      </c>
      <c r="AI91">
        <v>27.699018538713101</v>
      </c>
      <c r="AJ91">
        <v>79.649810211827997</v>
      </c>
      <c r="AK91" t="str">
        <f>IF(AND(Table2[[#This Row],[20D EMA]]&gt;Table2[[#This Row],[50D EMA]],Table2[[#This Row],[50D EMA]]&gt;Table2[[#This Row],[200D EMA]]),"Uptrend","Downtrend/NoTrend")</f>
        <v>Downtrend/NoTrend</v>
      </c>
      <c r="AL91">
        <v>-0.08</v>
      </c>
      <c r="AM91" t="s">
        <v>3184</v>
      </c>
      <c r="AN91">
        <v>1.2</v>
      </c>
      <c r="AO91" t="s">
        <v>3185</v>
      </c>
      <c r="AP91">
        <v>0.173156700216857</v>
      </c>
      <c r="AQ91">
        <f>(Table2[[#This Row],[Sharpe Ratio]]-AVERAGE(Table2[Sharpe Ratio]))/_xlfn.STDEV.P(Table2[Sharpe Ratio])</f>
        <v>1.3251225619761571</v>
      </c>
      <c r="AR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1">
        <f>_xlfn.RANK.AVG(Table2[[#This Row],[1Y Return vs Nifty Z-Score]],Table2[1Y Return vs Nifty Z-Score])</f>
        <v>156</v>
      </c>
      <c r="AT91">
        <f>_xlfn.RANK.AVG(Table2[[#This Row],[6M Return vs Nifty Z-Score]],Table2[6M Return vs Nifty Z-Score])</f>
        <v>275</v>
      </c>
      <c r="AU91">
        <f>_xlfn.RANK.AVG(Table2[[#This Row],[Sharpe Ratio Z-Score]],Table2[Sharpe Ratio Z-Score])</f>
        <v>64</v>
      </c>
      <c r="AV91">
        <f>(Table2[[#This Row],[Rank 1Y]]+Table2[[#This Row],[Rank 6M]]+Table2[[#This Row],[Rank Sharpe]])/3</f>
        <v>165</v>
      </c>
    </row>
    <row r="92" spans="1:48" x14ac:dyDescent="0.3">
      <c r="A92" t="s">
        <v>1506</v>
      </c>
      <c r="B92" t="s">
        <v>1507</v>
      </c>
      <c r="C92" t="s">
        <v>3141</v>
      </c>
      <c r="D92" t="s">
        <v>227</v>
      </c>
      <c r="E92">
        <v>6655.0653392599997</v>
      </c>
      <c r="F92">
        <v>344.9</v>
      </c>
      <c r="G92">
        <v>9.4567079795086197</v>
      </c>
      <c r="H92">
        <f>(Table2[[#This Row],[1Y Return vs Nifty]]-AVERAGE(Table2[1Y Return vs Nifty]))/_xlfn.STDEV.P(Table2[1Y Return vs Nifty])</f>
        <v>-0.15605791448545084</v>
      </c>
      <c r="I92">
        <v>18.9433380921948</v>
      </c>
      <c r="J92">
        <f>(Table2[[#This Row],[1M Return vs Nifty]]-AVERAGE(Table2[1M Return vs Nifty]))/_xlfn.STDEV.P(Table2[1M Return vs Nifty])</f>
        <v>2.0750068050765242</v>
      </c>
      <c r="K92">
        <v>46.852359225206499</v>
      </c>
      <c r="L92">
        <f>(Table2[[#This Row],[6M Return vs Nifty]]-AVERAGE(Table2[6M Return vs Nifty]))/_xlfn.STDEV.P(Table2[6M Return vs Nifty])</f>
        <v>1.3610050763426904</v>
      </c>
      <c r="M92">
        <v>17.073652246010901</v>
      </c>
      <c r="N92">
        <f>(Table2[[#This Row],[1W Return vs Nifty]]-AVERAGE(Table2[1W Return vs Nifty]))/_xlfn.STDEV.P(Table2[1W Return vs Nifty])</f>
        <v>3.9650656691108548</v>
      </c>
      <c r="O92">
        <v>312.61</v>
      </c>
      <c r="P92">
        <v>297.59521291887103</v>
      </c>
      <c r="Q92">
        <v>259.108833483002</v>
      </c>
      <c r="R92">
        <v>71.8151467763347</v>
      </c>
      <c r="S92" s="1">
        <f>(Table2[[#This Row],[Close Price]]-Table2[[#This Row],[20D EMA]])/Table2[[#This Row],[20D EMA]]</f>
        <v>0.10329164134224741</v>
      </c>
      <c r="T92" s="1">
        <f>(Table2[[#This Row],[Close Price]]-Table2[[#This Row],[50D EMA]])/Table2[[#This Row],[50D EMA]]</f>
        <v>0.1589568145843292</v>
      </c>
      <c r="U92" s="1">
        <f>(Table2[[#This Row],[Close Price]]-Table2[[#This Row],[200D EMA]])/Table2[[#This Row],[200D EMA]]</f>
        <v>0.33110089441480206</v>
      </c>
      <c r="V92">
        <v>1.79923298303607</v>
      </c>
      <c r="W92">
        <v>342.45</v>
      </c>
      <c r="X92">
        <v>354.9</v>
      </c>
      <c r="Y92">
        <v>342.45</v>
      </c>
      <c r="Z92">
        <v>354.9</v>
      </c>
      <c r="AA92">
        <v>285.45</v>
      </c>
      <c r="AB92">
        <v>364.5</v>
      </c>
      <c r="AC92" s="1">
        <f>(Table2[[#This Row],[Close Price]]/Table2[[#This Row],[Day Low]])-1</f>
        <v>7.15432909913849E-3</v>
      </c>
      <c r="AD92" s="1">
        <f>(Table2[[#This Row],[Day High]]/Table2[[#This Row],[Close Price]])-1</f>
        <v>2.899391127863149E-2</v>
      </c>
      <c r="AE92" s="1">
        <f>(Table2[[#This Row],[Close Price]]/Table2[[#This Row],[Current Week Low]])-1</f>
        <v>7.15432909913849E-3</v>
      </c>
      <c r="AF92" s="1">
        <f>(Table2[[#This Row],[Current Week High]]/Table2[[#This Row],[Close Price]])-1</f>
        <v>2.899391127863149E-2</v>
      </c>
      <c r="AG92" s="1">
        <f>(Table2[[#This Row],[Close Price]]/Table2[[#This Row],[Current Month Low]])-1</f>
        <v>0.20826764757400595</v>
      </c>
      <c r="AH92" s="1">
        <f>(Table2[[#This Row],[Current Month High]]/Table2[[#This Row],[Close Price]])-1</f>
        <v>5.6828066106117792E-2</v>
      </c>
      <c r="AI92">
        <v>5.6828066106117703</v>
      </c>
      <c r="AJ92">
        <v>89.4534468552595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0.47</v>
      </c>
      <c r="AM92" t="s">
        <v>3185</v>
      </c>
      <c r="AN92">
        <v>24.38</v>
      </c>
      <c r="AO92" t="s">
        <v>3185</v>
      </c>
      <c r="AP92">
        <v>0.160464993156446</v>
      </c>
      <c r="AQ92">
        <f>(Table2[[#This Row],[Sharpe Ratio]]-AVERAGE(Table2[Sharpe Ratio]))/_xlfn.STDEV.P(Table2[Sharpe Ratio])</f>
        <v>1.1751663232416865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8.4201859592863055</v>
      </c>
      <c r="AS92">
        <f>_xlfn.RANK.AVG(Table2[[#This Row],[1Y Return vs Nifty Z-Score]],Table2[1Y Return vs Nifty Z-Score])</f>
        <v>348</v>
      </c>
      <c r="AT92">
        <f>_xlfn.RANK.AVG(Table2[[#This Row],[6M Return vs Nifty Z-Score]],Table2[6M Return vs Nifty Z-Score])</f>
        <v>62</v>
      </c>
      <c r="AU92">
        <f>_xlfn.RANK.AVG(Table2[[#This Row],[Sharpe Ratio Z-Score]],Table2[Sharpe Ratio Z-Score])</f>
        <v>86</v>
      </c>
      <c r="AV92">
        <f>(Table2[[#This Row],[Rank 1Y]]+Table2[[#This Row],[Rank 6M]]+Table2[[#This Row],[Rank Sharpe]])/3</f>
        <v>165.33333333333334</v>
      </c>
    </row>
    <row r="93" spans="1:48" x14ac:dyDescent="0.3">
      <c r="A93" t="s">
        <v>533</v>
      </c>
      <c r="B93" t="s">
        <v>534</v>
      </c>
      <c r="C93" t="s">
        <v>3148</v>
      </c>
      <c r="D93" t="s">
        <v>83</v>
      </c>
      <c r="E93">
        <v>38193.979687500003</v>
      </c>
      <c r="F93">
        <v>1041.95</v>
      </c>
      <c r="G93">
        <v>71.7345541242032</v>
      </c>
      <c r="H93">
        <f>(Table2[[#This Row],[1Y Return vs Nifty]]-AVERAGE(Table2[1Y Return vs Nifty]))/_xlfn.STDEV.P(Table2[1Y Return vs Nifty])</f>
        <v>1.0196374514245385</v>
      </c>
      <c r="I93">
        <v>-10.982204613809699</v>
      </c>
      <c r="J93">
        <f>(Table2[[#This Row],[1M Return vs Nifty]]-AVERAGE(Table2[1M Return vs Nifty]))/_xlfn.STDEV.P(Table2[1M Return vs Nifty])</f>
        <v>-1.1182893870472272</v>
      </c>
      <c r="K93">
        <v>4.3722347237766304</v>
      </c>
      <c r="L93">
        <f>(Table2[[#This Row],[6M Return vs Nifty]]-AVERAGE(Table2[6M Return vs Nifty]))/_xlfn.STDEV.P(Table2[6M Return vs Nifty])</f>
        <v>-6.2328591734917359E-2</v>
      </c>
      <c r="M93">
        <v>-6.2501438442666002</v>
      </c>
      <c r="N93">
        <f>(Table2[[#This Row],[1W Return vs Nifty]]-AVERAGE(Table2[1W Return vs Nifty]))/_xlfn.STDEV.P(Table2[1W Return vs Nifty])</f>
        <v>-0.97927653214823496</v>
      </c>
      <c r="O93">
        <v>1084.99</v>
      </c>
      <c r="P93">
        <v>1152.3339617517399</v>
      </c>
      <c r="Q93">
        <v>1129.74605693736</v>
      </c>
      <c r="R93">
        <v>39.9808410004105</v>
      </c>
      <c r="S93" s="1">
        <f>(Table2[[#This Row],[Close Price]]-Table2[[#This Row],[20D EMA]])/Table2[[#This Row],[20D EMA]]</f>
        <v>-3.9668568373902029E-2</v>
      </c>
      <c r="T93" s="1">
        <f>(Table2[[#This Row],[Close Price]]-Table2[[#This Row],[50D EMA]])/Table2[[#This Row],[50D EMA]]</f>
        <v>-9.5791641499429425E-2</v>
      </c>
      <c r="U93" s="1">
        <f>(Table2[[#This Row],[Close Price]]-Table2[[#This Row],[200D EMA]])/Table2[[#This Row],[200D EMA]]</f>
        <v>-7.7713089944626279E-2</v>
      </c>
      <c r="V93">
        <v>0.54991803285763097</v>
      </c>
      <c r="W93">
        <v>1027.3499999999999</v>
      </c>
      <c r="X93">
        <v>1062.9000000000001</v>
      </c>
      <c r="Y93">
        <v>1027.3499999999999</v>
      </c>
      <c r="Z93">
        <v>1062.9000000000001</v>
      </c>
      <c r="AA93">
        <v>1023.6</v>
      </c>
      <c r="AB93">
        <v>1119.9000000000001</v>
      </c>
      <c r="AC93" s="1">
        <f>(Table2[[#This Row],[Close Price]]/Table2[[#This Row],[Day Low]])-1</f>
        <v>1.421132038740458E-2</v>
      </c>
      <c r="AD93" s="1">
        <f>(Table2[[#This Row],[Day High]]/Table2[[#This Row],[Close Price]])-1</f>
        <v>2.0106531023561525E-2</v>
      </c>
      <c r="AE93" s="1">
        <f>(Table2[[#This Row],[Close Price]]/Table2[[#This Row],[Current Week Low]])-1</f>
        <v>1.421132038740458E-2</v>
      </c>
      <c r="AF93" s="1">
        <f>(Table2[[#This Row],[Current Week High]]/Table2[[#This Row],[Close Price]])-1</f>
        <v>2.0106531023561525E-2</v>
      </c>
      <c r="AG93" s="1">
        <f>(Table2[[#This Row],[Close Price]]/Table2[[#This Row],[Current Month Low]])-1</f>
        <v>1.7926924579914072E-2</v>
      </c>
      <c r="AH93" s="1">
        <f>(Table2[[#This Row],[Current Month High]]/Table2[[#This Row],[Close Price]])-1</f>
        <v>7.4811651230865195E-2</v>
      </c>
      <c r="AI93">
        <v>72.244349536925895</v>
      </c>
      <c r="AJ93">
        <v>98.466666666666598</v>
      </c>
      <c r="AK93" t="str">
        <f>IF(AND(Table2[[#This Row],[20D EMA]]&gt;Table2[[#This Row],[50D EMA]],Table2[[#This Row],[50D EMA]]&gt;Table2[[#This Row],[200D EMA]]),"Uptrend","Downtrend/NoTrend")</f>
        <v>Downtrend/NoTrend</v>
      </c>
      <c r="AL93">
        <v>0</v>
      </c>
      <c r="AM93">
        <v>0</v>
      </c>
      <c r="AN93">
        <v>-0.79</v>
      </c>
      <c r="AO93" t="s">
        <v>3184</v>
      </c>
      <c r="AP93">
        <v>0.16475564948216101</v>
      </c>
      <c r="AQ93">
        <f>(Table2[[#This Row],[Sharpe Ratio]]-AVERAGE(Table2[Sharpe Ratio]))/_xlfn.STDEV.P(Table2[Sharpe Ratio])</f>
        <v>1.2258616852795849</v>
      </c>
      <c r="AR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3">
        <f>_xlfn.RANK.AVG(Table2[[#This Row],[1Y Return vs Nifty Z-Score]],Table2[1Y Return vs Nifty Z-Score])</f>
        <v>94</v>
      </c>
      <c r="AT93">
        <f>_xlfn.RANK.AVG(Table2[[#This Row],[6M Return vs Nifty Z-Score]],Table2[6M Return vs Nifty Z-Score])</f>
        <v>328</v>
      </c>
      <c r="AU93">
        <f>_xlfn.RANK.AVG(Table2[[#This Row],[Sharpe Ratio Z-Score]],Table2[Sharpe Ratio Z-Score])</f>
        <v>76</v>
      </c>
      <c r="AV93">
        <f>(Table2[[#This Row],[Rank 1Y]]+Table2[[#This Row],[Rank 6M]]+Table2[[#This Row],[Rank Sharpe]])/3</f>
        <v>166</v>
      </c>
    </row>
    <row r="94" spans="1:48" x14ac:dyDescent="0.3">
      <c r="A94" t="s">
        <v>960</v>
      </c>
      <c r="B94" t="s">
        <v>961</v>
      </c>
      <c r="C94" t="s">
        <v>3143</v>
      </c>
      <c r="D94" t="s">
        <v>51</v>
      </c>
      <c r="E94">
        <v>15295.07346912</v>
      </c>
      <c r="F94">
        <v>2012.2</v>
      </c>
      <c r="G94">
        <v>31.3091867387847</v>
      </c>
      <c r="H94">
        <f>(Table2[[#This Row],[1Y Return vs Nifty]]-AVERAGE(Table2[1Y Return vs Nifty]))/_xlfn.STDEV.P(Table2[1Y Return vs Nifty])</f>
        <v>0.256478157350361</v>
      </c>
      <c r="I94">
        <v>9.7015491871999604</v>
      </c>
      <c r="J94">
        <f>(Table2[[#This Row],[1M Return vs Nifty]]-AVERAGE(Table2[1M Return vs Nifty]))/_xlfn.STDEV.P(Table2[1M Return vs Nifty])</f>
        <v>1.0888335680975978</v>
      </c>
      <c r="K94">
        <v>44.644465545718198</v>
      </c>
      <c r="L94">
        <f>(Table2[[#This Row],[6M Return vs Nifty]]-AVERAGE(Table2[6M Return vs Nifty]))/_xlfn.STDEV.P(Table2[6M Return vs Nifty])</f>
        <v>1.2870276705221009</v>
      </c>
      <c r="M94">
        <v>-0.314110537365201</v>
      </c>
      <c r="N94">
        <f>(Table2[[#This Row],[1W Return vs Nifty]]-AVERAGE(Table2[1W Return vs Nifty]))/_xlfn.STDEV.P(Table2[1W Return vs Nifty])</f>
        <v>0.27908552323033009</v>
      </c>
      <c r="O94">
        <v>1972.05</v>
      </c>
      <c r="P94">
        <v>1905.3159785820401</v>
      </c>
      <c r="Q94">
        <v>1605.9714509000601</v>
      </c>
      <c r="R94">
        <v>53.5991727191332</v>
      </c>
      <c r="S94" s="1">
        <f>(Table2[[#This Row],[Close Price]]-Table2[[#This Row],[20D EMA]])/Table2[[#This Row],[20D EMA]]</f>
        <v>2.0359524352830859E-2</v>
      </c>
      <c r="T94" s="1">
        <f>(Table2[[#This Row],[Close Price]]-Table2[[#This Row],[50D EMA]])/Table2[[#This Row],[50D EMA]]</f>
        <v>5.6097793027225007E-2</v>
      </c>
      <c r="U94" s="1">
        <f>(Table2[[#This Row],[Close Price]]-Table2[[#This Row],[200D EMA]])/Table2[[#This Row],[200D EMA]]</f>
        <v>0.25294879860552372</v>
      </c>
      <c r="V94">
        <v>0.33430467296342098</v>
      </c>
      <c r="W94">
        <v>1990</v>
      </c>
      <c r="X94">
        <v>2070.9499999999998</v>
      </c>
      <c r="Y94">
        <v>1990</v>
      </c>
      <c r="Z94">
        <v>2070.9499999999998</v>
      </c>
      <c r="AA94">
        <v>1951.05</v>
      </c>
      <c r="AB94">
        <v>2176.75</v>
      </c>
      <c r="AC94" s="1">
        <f>(Table2[[#This Row],[Close Price]]/Table2[[#This Row],[Day Low]])-1</f>
        <v>1.1155778894472279E-2</v>
      </c>
      <c r="AD94" s="1">
        <f>(Table2[[#This Row],[Day High]]/Table2[[#This Row],[Close Price]])-1</f>
        <v>2.9196898916608482E-2</v>
      </c>
      <c r="AE94" s="1">
        <f>(Table2[[#This Row],[Close Price]]/Table2[[#This Row],[Current Week Low]])-1</f>
        <v>1.1155778894472279E-2</v>
      </c>
      <c r="AF94" s="1">
        <f>(Table2[[#This Row],[Current Week High]]/Table2[[#This Row],[Close Price]])-1</f>
        <v>2.9196898916608482E-2</v>
      </c>
      <c r="AG94" s="1">
        <f>(Table2[[#This Row],[Close Price]]/Table2[[#This Row],[Current Month Low]])-1</f>
        <v>3.1342097844750283E-2</v>
      </c>
      <c r="AH94" s="1">
        <f>(Table2[[#This Row],[Current Month High]]/Table2[[#This Row],[Close Price]])-1</f>
        <v>8.1776165391114208E-2</v>
      </c>
      <c r="AI94">
        <v>8.1776165391114208</v>
      </c>
      <c r="AJ94">
        <v>70.814940577249502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0.16</v>
      </c>
      <c r="AM94" t="s">
        <v>3185</v>
      </c>
      <c r="AN94">
        <v>7.92</v>
      </c>
      <c r="AO94" t="s">
        <v>3185</v>
      </c>
      <c r="AP94">
        <v>0.106785939183262</v>
      </c>
      <c r="AQ94">
        <f>(Table2[[#This Row],[Sharpe Ratio]]-AVERAGE(Table2[Sharpe Ratio]))/_xlfn.STDEV.P(Table2[Sharpe Ratio])</f>
        <v>0.54093256774066434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3.4523574869410543</v>
      </c>
      <c r="AS94">
        <f>_xlfn.RANK.AVG(Table2[[#This Row],[1Y Return vs Nifty Z-Score]],Table2[1Y Return vs Nifty Z-Score])</f>
        <v>219</v>
      </c>
      <c r="AT94">
        <f>_xlfn.RANK.AVG(Table2[[#This Row],[6M Return vs Nifty Z-Score]],Table2[6M Return vs Nifty Z-Score])</f>
        <v>68</v>
      </c>
      <c r="AU94">
        <f>_xlfn.RANK.AVG(Table2[[#This Row],[Sharpe Ratio Z-Score]],Table2[Sharpe Ratio Z-Score])</f>
        <v>213</v>
      </c>
      <c r="AV94">
        <f>(Table2[[#This Row],[Rank 1Y]]+Table2[[#This Row],[Rank 6M]]+Table2[[#This Row],[Rank Sharpe]])/3</f>
        <v>166.66666666666666</v>
      </c>
    </row>
    <row r="95" spans="1:48" x14ac:dyDescent="0.3">
      <c r="A95" t="s">
        <v>722</v>
      </c>
      <c r="B95" t="s">
        <v>723</v>
      </c>
      <c r="C95" t="s">
        <v>3144</v>
      </c>
      <c r="D95" t="s">
        <v>57</v>
      </c>
      <c r="E95">
        <v>24393.14705286</v>
      </c>
      <c r="F95">
        <v>184.02</v>
      </c>
      <c r="G95">
        <v>81.216839904481802</v>
      </c>
      <c r="H95">
        <f>(Table2[[#This Row],[1Y Return vs Nifty]]-AVERAGE(Table2[1Y Return vs Nifty]))/_xlfn.STDEV.P(Table2[1Y Return vs Nifty])</f>
        <v>1.1986462023727673</v>
      </c>
      <c r="I95">
        <v>1.6549639612201901</v>
      </c>
      <c r="J95">
        <f>(Table2[[#This Row],[1M Return vs Nifty]]-AVERAGE(Table2[1M Return vs Nifty]))/_xlfn.STDEV.P(Table2[1M Return vs Nifty])</f>
        <v>0.23019818045716708</v>
      </c>
      <c r="K95">
        <v>21.890496013001599</v>
      </c>
      <c r="L95">
        <f>(Table2[[#This Row],[6M Return vs Nifty]]-AVERAGE(Table2[6M Return vs Nifty]))/_xlfn.STDEV.P(Table2[6M Return vs Nifty])</f>
        <v>0.52463605094863341</v>
      </c>
      <c r="M95">
        <v>-5.0176999032290404</v>
      </c>
      <c r="N95">
        <f>(Table2[[#This Row],[1W Return vs Nifty]]-AVERAGE(Table2[1W Return vs Nifty]))/_xlfn.STDEV.P(Table2[1W Return vs Nifty])</f>
        <v>-0.7180144046295418</v>
      </c>
      <c r="O95">
        <v>186.33</v>
      </c>
      <c r="P95">
        <v>186.93056645376899</v>
      </c>
      <c r="Q95">
        <v>162.077033191493</v>
      </c>
      <c r="R95">
        <v>46.608964393926001</v>
      </c>
      <c r="S95" s="1">
        <f>(Table2[[#This Row],[Close Price]]-Table2[[#This Row],[20D EMA]])/Table2[[#This Row],[20D EMA]]</f>
        <v>-1.2397359523426191E-2</v>
      </c>
      <c r="T95" s="1">
        <f>(Table2[[#This Row],[Close Price]]-Table2[[#This Row],[50D EMA]])/Table2[[#This Row],[50D EMA]]</f>
        <v>-1.5570307783177932E-2</v>
      </c>
      <c r="U95" s="1">
        <f>(Table2[[#This Row],[Close Price]]-Table2[[#This Row],[200D EMA]])/Table2[[#This Row],[200D EMA]]</f>
        <v>0.13538603450731684</v>
      </c>
      <c r="V95">
        <v>0.39662972972212501</v>
      </c>
      <c r="W95">
        <v>179.65</v>
      </c>
      <c r="X95">
        <v>185.7</v>
      </c>
      <c r="Y95">
        <v>179.65</v>
      </c>
      <c r="Z95">
        <v>185.7</v>
      </c>
      <c r="AA95">
        <v>179.2</v>
      </c>
      <c r="AB95">
        <v>192.56</v>
      </c>
      <c r="AC95" s="1">
        <f>(Table2[[#This Row],[Close Price]]/Table2[[#This Row],[Day Low]])-1</f>
        <v>2.432507653771232E-2</v>
      </c>
      <c r="AD95" s="1">
        <f>(Table2[[#This Row],[Day High]]/Table2[[#This Row],[Close Price]])-1</f>
        <v>9.129442451907277E-3</v>
      </c>
      <c r="AE95" s="1">
        <f>(Table2[[#This Row],[Close Price]]/Table2[[#This Row],[Current Week Low]])-1</f>
        <v>2.432507653771232E-2</v>
      </c>
      <c r="AF95" s="1">
        <f>(Table2[[#This Row],[Current Week High]]/Table2[[#This Row],[Close Price]])-1</f>
        <v>9.129442451907277E-3</v>
      </c>
      <c r="AG95" s="1">
        <f>(Table2[[#This Row],[Close Price]]/Table2[[#This Row],[Current Month Low]])-1</f>
        <v>2.6897321428571486E-2</v>
      </c>
      <c r="AH95" s="1">
        <f>(Table2[[#This Row],[Current Month High]]/Table2[[#This Row],[Close Price]])-1</f>
        <v>4.6407999130529287E-2</v>
      </c>
      <c r="AI95">
        <v>15.4711444408216</v>
      </c>
      <c r="AJ95">
        <v>106.647950589556</v>
      </c>
      <c r="AK95" t="str">
        <f>IF(AND(Table2[[#This Row],[20D EMA]]&gt;Table2[[#This Row],[50D EMA]],Table2[[#This Row],[50D EMA]]&gt;Table2[[#This Row],[200D EMA]]),"Uptrend","Downtrend/NoTrend")</f>
        <v>Downtrend/NoTrend</v>
      </c>
      <c r="AL95">
        <v>0.1</v>
      </c>
      <c r="AM95" t="s">
        <v>3185</v>
      </c>
      <c r="AN95">
        <v>-1.97</v>
      </c>
      <c r="AO95" t="s">
        <v>3184</v>
      </c>
      <c r="AP95">
        <v>9.2257591535197997E-2</v>
      </c>
      <c r="AQ95">
        <f>(Table2[[#This Row],[Sharpe Ratio]]-AVERAGE(Table2[Sharpe Ratio]))/_xlfn.STDEV.P(Table2[Sharpe Ratio])</f>
        <v>0.36927588216160728</v>
      </c>
      <c r="AR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5">
        <f>_xlfn.RANK.AVG(Table2[[#This Row],[1Y Return vs Nifty Z-Score]],Table2[1Y Return vs Nifty Z-Score])</f>
        <v>82</v>
      </c>
      <c r="AT95">
        <f>_xlfn.RANK.AVG(Table2[[#This Row],[6M Return vs Nifty Z-Score]],Table2[6M Return vs Nifty Z-Score])</f>
        <v>169</v>
      </c>
      <c r="AU95">
        <f>_xlfn.RANK.AVG(Table2[[#This Row],[Sharpe Ratio Z-Score]],Table2[Sharpe Ratio Z-Score])</f>
        <v>251</v>
      </c>
      <c r="AV95">
        <f>(Table2[[#This Row],[Rank 1Y]]+Table2[[#This Row],[Rank 6M]]+Table2[[#This Row],[Rank Sharpe]])/3</f>
        <v>167.33333333333334</v>
      </c>
    </row>
    <row r="96" spans="1:48" x14ac:dyDescent="0.3">
      <c r="A96" t="s">
        <v>1192</v>
      </c>
      <c r="B96" t="s">
        <v>1193</v>
      </c>
      <c r="C96" t="s">
        <v>3142</v>
      </c>
      <c r="D96" t="s">
        <v>941</v>
      </c>
      <c r="E96">
        <v>9995.6015893999993</v>
      </c>
      <c r="F96">
        <v>1359.4</v>
      </c>
      <c r="G96">
        <v>55.098568487578902</v>
      </c>
      <c r="H96">
        <f>(Table2[[#This Row],[1Y Return vs Nifty]]-AVERAGE(Table2[1Y Return vs Nifty]))/_xlfn.STDEV.P(Table2[1Y Return vs Nifty])</f>
        <v>0.70557952503315613</v>
      </c>
      <c r="I96">
        <v>6.2186526763203798</v>
      </c>
      <c r="J96">
        <f>(Table2[[#This Row],[1M Return vs Nifty]]-AVERAGE(Table2[1M Return vs Nifty]))/_xlfn.STDEV.P(Table2[1M Return vs Nifty])</f>
        <v>0.71718048648042543</v>
      </c>
      <c r="K96">
        <v>26.631158278967401</v>
      </c>
      <c r="L96">
        <f>(Table2[[#This Row],[6M Return vs Nifty]]-AVERAGE(Table2[6M Return vs Nifty]))/_xlfn.STDEV.P(Table2[6M Return vs Nifty])</f>
        <v>0.68347608005229321</v>
      </c>
      <c r="M96">
        <v>1.22797809179039</v>
      </c>
      <c r="N96">
        <f>(Table2[[#This Row],[1W Return vs Nifty]]-AVERAGE(Table2[1W Return vs Nifty]))/_xlfn.STDEV.P(Table2[1W Return vs Nifty])</f>
        <v>0.60598830773864076</v>
      </c>
      <c r="O96">
        <v>1345.35</v>
      </c>
      <c r="P96">
        <v>1352.59406565057</v>
      </c>
      <c r="Q96">
        <v>1207.4513735768001</v>
      </c>
      <c r="R96">
        <v>54.9503242998125</v>
      </c>
      <c r="S96" s="1">
        <f>(Table2[[#This Row],[Close Price]]-Table2[[#This Row],[20D EMA]])/Table2[[#This Row],[20D EMA]]</f>
        <v>1.0443379046344953E-2</v>
      </c>
      <c r="T96" s="1">
        <f>(Table2[[#This Row],[Close Price]]-Table2[[#This Row],[50D EMA]])/Table2[[#This Row],[50D EMA]]</f>
        <v>5.0317641650723961E-3</v>
      </c>
      <c r="U96" s="1">
        <f>(Table2[[#This Row],[Close Price]]-Table2[[#This Row],[200D EMA]])/Table2[[#This Row],[200D EMA]]</f>
        <v>0.12584243949558549</v>
      </c>
      <c r="V96">
        <v>0.43852768165098499</v>
      </c>
      <c r="W96">
        <v>1348.3</v>
      </c>
      <c r="X96">
        <v>1389.4</v>
      </c>
      <c r="Y96">
        <v>1348.3</v>
      </c>
      <c r="Z96">
        <v>1389.4</v>
      </c>
      <c r="AA96">
        <v>1282.25</v>
      </c>
      <c r="AB96">
        <v>1393.1</v>
      </c>
      <c r="AC96" s="1">
        <f>(Table2[[#This Row],[Close Price]]/Table2[[#This Row],[Day Low]])-1</f>
        <v>8.2325891863830325E-3</v>
      </c>
      <c r="AD96" s="1">
        <f>(Table2[[#This Row],[Day High]]/Table2[[#This Row],[Close Price]])-1</f>
        <v>2.2068559658672937E-2</v>
      </c>
      <c r="AE96" s="1">
        <f>(Table2[[#This Row],[Close Price]]/Table2[[#This Row],[Current Week Low]])-1</f>
        <v>8.2325891863830325E-3</v>
      </c>
      <c r="AF96" s="1">
        <f>(Table2[[#This Row],[Current Week High]]/Table2[[#This Row],[Close Price]])-1</f>
        <v>2.2068559658672937E-2</v>
      </c>
      <c r="AG96" s="1">
        <f>(Table2[[#This Row],[Close Price]]/Table2[[#This Row],[Current Month Low]])-1</f>
        <v>6.016767401052836E-2</v>
      </c>
      <c r="AH96" s="1">
        <f>(Table2[[#This Row],[Current Month High]]/Table2[[#This Row],[Close Price]])-1</f>
        <v>2.4790348683242369E-2</v>
      </c>
      <c r="AI96">
        <v>17.055318522877698</v>
      </c>
      <c r="AJ96">
        <v>85.406437534097094</v>
      </c>
      <c r="AK96" t="str">
        <f>IF(AND(Table2[[#This Row],[20D EMA]]&gt;Table2[[#This Row],[50D EMA]],Table2[[#This Row],[50D EMA]]&gt;Table2[[#This Row],[200D EMA]]),"Uptrend","Downtrend/NoTrend")</f>
        <v>Downtrend/NoTrend</v>
      </c>
      <c r="AL96">
        <v>0.02</v>
      </c>
      <c r="AM96" t="s">
        <v>3185</v>
      </c>
      <c r="AN96">
        <v>4.24</v>
      </c>
      <c r="AO96" t="s">
        <v>3185</v>
      </c>
      <c r="AP96">
        <v>9.4644025474762E-2</v>
      </c>
      <c r="AQ96">
        <f>(Table2[[#This Row],[Sharpe Ratio]]-AVERAGE(Table2[Sharpe Ratio]))/_xlfn.STDEV.P(Table2[Sharpe Ratio])</f>
        <v>0.39747229859809841</v>
      </c>
      <c r="AR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6">
        <f>_xlfn.RANK.AVG(Table2[[#This Row],[1Y Return vs Nifty Z-Score]],Table2[1Y Return vs Nifty Z-Score])</f>
        <v>130</v>
      </c>
      <c r="AT96">
        <f>_xlfn.RANK.AVG(Table2[[#This Row],[6M Return vs Nifty Z-Score]],Table2[6M Return vs Nifty Z-Score])</f>
        <v>131</v>
      </c>
      <c r="AU96">
        <f>_xlfn.RANK.AVG(Table2[[#This Row],[Sharpe Ratio Z-Score]],Table2[Sharpe Ratio Z-Score])</f>
        <v>242</v>
      </c>
      <c r="AV96">
        <f>(Table2[[#This Row],[Rank 1Y]]+Table2[[#This Row],[Rank 6M]]+Table2[[#This Row],[Rank Sharpe]])/3</f>
        <v>167.66666666666666</v>
      </c>
    </row>
    <row r="97" spans="1:48" x14ac:dyDescent="0.3">
      <c r="A97" t="s">
        <v>559</v>
      </c>
      <c r="B97" t="s">
        <v>560</v>
      </c>
      <c r="C97" t="s">
        <v>3148</v>
      </c>
      <c r="D97" t="s">
        <v>246</v>
      </c>
      <c r="E97">
        <v>35084.813895175001</v>
      </c>
      <c r="F97">
        <v>8734.4500000000007</v>
      </c>
      <c r="G97">
        <v>44.706799440074398</v>
      </c>
      <c r="H97">
        <f>(Table2[[#This Row],[1Y Return vs Nifty]]-AVERAGE(Table2[1Y Return vs Nifty]))/_xlfn.STDEV.P(Table2[1Y Return vs Nifty])</f>
        <v>0.50940134179329277</v>
      </c>
      <c r="I97">
        <v>-10.940538042037399</v>
      </c>
      <c r="J97">
        <f>(Table2[[#This Row],[1M Return vs Nifty]]-AVERAGE(Table2[1M Return vs Nifty]))/_xlfn.STDEV.P(Table2[1M Return vs Nifty])</f>
        <v>-1.1138432285836535</v>
      </c>
      <c r="K97">
        <v>3.5115242150118999</v>
      </c>
      <c r="L97">
        <f>(Table2[[#This Row],[6M Return vs Nifty]]-AVERAGE(Table2[6M Return vs Nifty]))/_xlfn.STDEV.P(Table2[6M Return vs Nifty])</f>
        <v>-9.116744896453334E-2</v>
      </c>
      <c r="M97">
        <v>-9.1777810102097295</v>
      </c>
      <c r="N97">
        <f>(Table2[[#This Row],[1W Return vs Nifty]]-AVERAGE(Table2[1W Return vs Nifty]))/_xlfn.STDEV.P(Table2[1W Return vs Nifty])</f>
        <v>-1.5998976323121641</v>
      </c>
      <c r="O97">
        <v>9552.98</v>
      </c>
      <c r="P97">
        <v>9519.1190496431209</v>
      </c>
      <c r="Q97">
        <v>8148.0865159483301</v>
      </c>
      <c r="R97">
        <v>24.744666232459799</v>
      </c>
      <c r="S97" s="1">
        <f>(Table2[[#This Row],[Close Price]]-Table2[[#This Row],[20D EMA]])/Table2[[#This Row],[20D EMA]]</f>
        <v>-8.5683210893354622E-2</v>
      </c>
      <c r="T97" s="1">
        <f>(Table2[[#This Row],[Close Price]]-Table2[[#This Row],[50D EMA]])/Table2[[#This Row],[50D EMA]]</f>
        <v>-8.2430847387347045E-2</v>
      </c>
      <c r="U97" s="1">
        <f>(Table2[[#This Row],[Close Price]]-Table2[[#This Row],[200D EMA]])/Table2[[#This Row],[200D EMA]]</f>
        <v>7.1963335551724392E-2</v>
      </c>
      <c r="V97">
        <v>0.71680928959737999</v>
      </c>
      <c r="W97">
        <v>8670</v>
      </c>
      <c r="X97">
        <v>9051.25</v>
      </c>
      <c r="Y97">
        <v>8670</v>
      </c>
      <c r="Z97">
        <v>9051.25</v>
      </c>
      <c r="AA97">
        <v>8670</v>
      </c>
      <c r="AB97">
        <v>10263.200000000001</v>
      </c>
      <c r="AC97" s="1">
        <f>(Table2[[#This Row],[Close Price]]/Table2[[#This Row],[Day Low]])-1</f>
        <v>7.4336793540945578E-3</v>
      </c>
      <c r="AD97" s="1">
        <f>(Table2[[#This Row],[Day High]]/Table2[[#This Row],[Close Price]])-1</f>
        <v>3.6270171562033049E-2</v>
      </c>
      <c r="AE97" s="1">
        <f>(Table2[[#This Row],[Close Price]]/Table2[[#This Row],[Current Week Low]])-1</f>
        <v>7.4336793540945578E-3</v>
      </c>
      <c r="AF97" s="1">
        <f>(Table2[[#This Row],[Current Week High]]/Table2[[#This Row],[Close Price]])-1</f>
        <v>3.6270171562033049E-2</v>
      </c>
      <c r="AG97" s="1">
        <f>(Table2[[#This Row],[Close Price]]/Table2[[#This Row],[Current Month Low]])-1</f>
        <v>7.4336793540945578E-3</v>
      </c>
      <c r="AH97" s="1">
        <f>(Table2[[#This Row],[Current Month High]]/Table2[[#This Row],[Close Price]])-1</f>
        <v>0.17502533073061266</v>
      </c>
      <c r="AI97">
        <v>25.938095701503801</v>
      </c>
      <c r="AJ97">
        <v>70.513133363917603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0.05</v>
      </c>
      <c r="AM97" t="s">
        <v>3185</v>
      </c>
      <c r="AN97">
        <v>-10.23</v>
      </c>
      <c r="AO97" t="s">
        <v>3184</v>
      </c>
      <c r="AP97">
        <v>0.27242013196502002</v>
      </c>
      <c r="AQ97">
        <f>(Table2[[#This Row],[Sharpe Ratio]]-AVERAGE(Table2[Sharpe Ratio]))/_xlfn.STDEV.P(Table2[Sharpe Ratio])</f>
        <v>2.4979491012256632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0.20244213315860504</v>
      </c>
      <c r="AS97">
        <f>_xlfn.RANK.AVG(Table2[[#This Row],[1Y Return vs Nifty Z-Score]],Table2[1Y Return vs Nifty Z-Score])</f>
        <v>161</v>
      </c>
      <c r="AT97">
        <f>_xlfn.RANK.AVG(Table2[[#This Row],[6M Return vs Nifty Z-Score]],Table2[6M Return vs Nifty Z-Score])</f>
        <v>341</v>
      </c>
      <c r="AU97">
        <f>_xlfn.RANK.AVG(Table2[[#This Row],[Sharpe Ratio Z-Score]],Table2[Sharpe Ratio Z-Score])</f>
        <v>3</v>
      </c>
      <c r="AV97">
        <f>(Table2[[#This Row],[Rank 1Y]]+Table2[[#This Row],[Rank 6M]]+Table2[[#This Row],[Rank Sharpe]])/3</f>
        <v>168.33333333333334</v>
      </c>
    </row>
    <row r="98" spans="1:48" x14ac:dyDescent="0.3">
      <c r="A98" t="s">
        <v>1150</v>
      </c>
      <c r="B98" t="s">
        <v>1151</v>
      </c>
      <c r="C98" t="s">
        <v>3141</v>
      </c>
      <c r="D98" t="s">
        <v>125</v>
      </c>
      <c r="E98">
        <v>10450.880825585</v>
      </c>
      <c r="F98">
        <v>1702.15</v>
      </c>
      <c r="G98">
        <v>11.249594545156</v>
      </c>
      <c r="H98">
        <f>(Table2[[#This Row],[1Y Return vs Nifty]]-AVERAGE(Table2[1Y Return vs Nifty]))/_xlfn.STDEV.P(Table2[1Y Return vs Nifty])</f>
        <v>-0.12221139349407788</v>
      </c>
      <c r="I98">
        <v>5.79505263711328E-2</v>
      </c>
      <c r="J98">
        <f>(Table2[[#This Row],[1M Return vs Nifty]]-AVERAGE(Table2[1M Return vs Nifty]))/_xlfn.STDEV.P(Table2[1M Return vs Nifty])</f>
        <v>5.9783997149784149E-2</v>
      </c>
      <c r="K98">
        <v>31.582185467000699</v>
      </c>
      <c r="L98">
        <f>(Table2[[#This Row],[6M Return vs Nifty]]-AVERAGE(Table2[6M Return vs Nifty]))/_xlfn.STDEV.P(Table2[6M Return vs Nifty])</f>
        <v>0.8493645695753923</v>
      </c>
      <c r="M98">
        <v>-2.9754577297693299</v>
      </c>
      <c r="N98">
        <f>(Table2[[#This Row],[1W Return vs Nifty]]-AVERAGE(Table2[1W Return vs Nifty]))/_xlfn.STDEV.P(Table2[1W Return vs Nifty])</f>
        <v>-0.28508555701210436</v>
      </c>
      <c r="O98">
        <v>1803.41</v>
      </c>
      <c r="P98">
        <v>1768.1679356724901</v>
      </c>
      <c r="Q98">
        <v>1473.0330631540901</v>
      </c>
      <c r="R98">
        <v>32.507442531274002</v>
      </c>
      <c r="S98" s="1">
        <f>(Table2[[#This Row],[Close Price]]-Table2[[#This Row],[20D EMA]])/Table2[[#This Row],[20D EMA]]</f>
        <v>-5.6149184045779933E-2</v>
      </c>
      <c r="T98" s="1">
        <f>(Table2[[#This Row],[Close Price]]-Table2[[#This Row],[50D EMA]])/Table2[[#This Row],[50D EMA]]</f>
        <v>-3.7336914860058981E-2</v>
      </c>
      <c r="U98" s="1">
        <f>(Table2[[#This Row],[Close Price]]-Table2[[#This Row],[200D EMA]])/Table2[[#This Row],[200D EMA]]</f>
        <v>0.15554093290704549</v>
      </c>
      <c r="V98">
        <v>0.35101462324279398</v>
      </c>
      <c r="W98">
        <v>1690</v>
      </c>
      <c r="X98">
        <v>1800</v>
      </c>
      <c r="Y98">
        <v>1690</v>
      </c>
      <c r="Z98">
        <v>1800</v>
      </c>
      <c r="AA98">
        <v>1690</v>
      </c>
      <c r="AB98">
        <v>1913.5</v>
      </c>
      <c r="AC98" s="1">
        <f>(Table2[[#This Row],[Close Price]]/Table2[[#This Row],[Day Low]])-1</f>
        <v>7.189349112426191E-3</v>
      </c>
      <c r="AD98" s="1">
        <f>(Table2[[#This Row],[Day High]]/Table2[[#This Row],[Close Price]])-1</f>
        <v>5.7486120494668391E-2</v>
      </c>
      <c r="AE98" s="1">
        <f>(Table2[[#This Row],[Close Price]]/Table2[[#This Row],[Current Week Low]])-1</f>
        <v>7.189349112426191E-3</v>
      </c>
      <c r="AF98" s="1">
        <f>(Table2[[#This Row],[Current Week High]]/Table2[[#This Row],[Close Price]])-1</f>
        <v>5.7486120494668391E-2</v>
      </c>
      <c r="AG98" s="1">
        <f>(Table2[[#This Row],[Close Price]]/Table2[[#This Row],[Current Month Low]])-1</f>
        <v>7.189349112426191E-3</v>
      </c>
      <c r="AH98" s="1">
        <f>(Table2[[#This Row],[Current Month High]]/Table2[[#This Row],[Close Price]])-1</f>
        <v>0.12416649531474899</v>
      </c>
      <c r="AI98">
        <v>29.248303616015001</v>
      </c>
      <c r="AJ98">
        <v>76.516644197863698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0.21</v>
      </c>
      <c r="AM98" t="s">
        <v>3185</v>
      </c>
      <c r="AN98">
        <v>2.4500000000000002</v>
      </c>
      <c r="AO98" t="s">
        <v>3185</v>
      </c>
      <c r="AP98">
        <v>0.17638703952648599</v>
      </c>
      <c r="AQ98">
        <f>(Table2[[#This Row],[Sharpe Ratio]]-AVERAGE(Table2[Sharpe Ratio]))/_xlfn.STDEV.P(Table2[Sharpe Ratio])</f>
        <v>1.3632899677004098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1.8651415839194039</v>
      </c>
      <c r="AS98">
        <f>_xlfn.RANK.AVG(Table2[[#This Row],[1Y Return vs Nifty Z-Score]],Table2[1Y Return vs Nifty Z-Score])</f>
        <v>338</v>
      </c>
      <c r="AT98">
        <f>_xlfn.RANK.AVG(Table2[[#This Row],[6M Return vs Nifty Z-Score]],Table2[6M Return vs Nifty Z-Score])</f>
        <v>108</v>
      </c>
      <c r="AU98">
        <f>_xlfn.RANK.AVG(Table2[[#This Row],[Sharpe Ratio Z-Score]],Table2[Sharpe Ratio Z-Score])</f>
        <v>61</v>
      </c>
      <c r="AV98">
        <f>(Table2[[#This Row],[Rank 1Y]]+Table2[[#This Row],[Rank 6M]]+Table2[[#This Row],[Rank Sharpe]])/3</f>
        <v>169</v>
      </c>
    </row>
    <row r="99" spans="1:48" x14ac:dyDescent="0.3">
      <c r="A99" t="s">
        <v>770</v>
      </c>
      <c r="B99" t="s">
        <v>771</v>
      </c>
      <c r="C99" t="s">
        <v>3150</v>
      </c>
      <c r="D99" t="s">
        <v>285</v>
      </c>
      <c r="E99">
        <v>20427.065461149999</v>
      </c>
      <c r="F99">
        <v>6047.75</v>
      </c>
      <c r="G99">
        <v>67.098111946171599</v>
      </c>
      <c r="H99">
        <f>(Table2[[#This Row],[1Y Return vs Nifty]]-AVERAGE(Table2[1Y Return vs Nifty]))/_xlfn.STDEV.P(Table2[1Y Return vs Nifty])</f>
        <v>0.93210963984357009</v>
      </c>
      <c r="I99">
        <v>24.619543320406699</v>
      </c>
      <c r="J99">
        <f>(Table2[[#This Row],[1M Return vs Nifty]]-AVERAGE(Table2[1M Return vs Nifty]))/_xlfn.STDEV.P(Table2[1M Return vs Nifty])</f>
        <v>2.6807035745230836</v>
      </c>
      <c r="K99">
        <v>49.782872515101701</v>
      </c>
      <c r="L99">
        <f>(Table2[[#This Row],[6M Return vs Nifty]]-AVERAGE(Table2[6M Return vs Nifty]))/_xlfn.STDEV.P(Table2[6M Return vs Nifty])</f>
        <v>1.4591944832526518</v>
      </c>
      <c r="M99">
        <v>-0.27974058910805</v>
      </c>
      <c r="N99">
        <f>(Table2[[#This Row],[1W Return vs Nifty]]-AVERAGE(Table2[1W Return vs Nifty]))/_xlfn.STDEV.P(Table2[1W Return vs Nifty])</f>
        <v>0.28637150639384101</v>
      </c>
      <c r="O99">
        <v>5916.2</v>
      </c>
      <c r="P99">
        <v>5402.4292431193498</v>
      </c>
      <c r="Q99">
        <v>4390.5940900713404</v>
      </c>
      <c r="R99">
        <v>50.819346692955399</v>
      </c>
      <c r="S99" s="1">
        <f>(Table2[[#This Row],[Close Price]]-Table2[[#This Row],[20D EMA]])/Table2[[#This Row],[20D EMA]]</f>
        <v>2.2235556607281732E-2</v>
      </c>
      <c r="T99" s="1">
        <f>(Table2[[#This Row],[Close Price]]-Table2[[#This Row],[50D EMA]])/Table2[[#This Row],[50D EMA]]</f>
        <v>0.11945010806065523</v>
      </c>
      <c r="U99" s="1">
        <f>(Table2[[#This Row],[Close Price]]-Table2[[#This Row],[200D EMA]])/Table2[[#This Row],[200D EMA]]</f>
        <v>0.37743318465172293</v>
      </c>
      <c r="V99">
        <v>0.82431359802049398</v>
      </c>
      <c r="W99">
        <v>5870</v>
      </c>
      <c r="X99">
        <v>6150</v>
      </c>
      <c r="Y99">
        <v>5870</v>
      </c>
      <c r="Z99">
        <v>6150</v>
      </c>
      <c r="AA99">
        <v>5870</v>
      </c>
      <c r="AB99">
        <v>6340</v>
      </c>
      <c r="AC99" s="1">
        <f>(Table2[[#This Row],[Close Price]]/Table2[[#This Row],[Day Low]])-1</f>
        <v>3.0281090289608237E-2</v>
      </c>
      <c r="AD99" s="1">
        <f>(Table2[[#This Row],[Day High]]/Table2[[#This Row],[Close Price]])-1</f>
        <v>1.6907114216030861E-2</v>
      </c>
      <c r="AE99" s="1">
        <f>(Table2[[#This Row],[Close Price]]/Table2[[#This Row],[Current Week Low]])-1</f>
        <v>3.0281090289608237E-2</v>
      </c>
      <c r="AF99" s="1">
        <f>(Table2[[#This Row],[Current Week High]]/Table2[[#This Row],[Close Price]])-1</f>
        <v>1.6907114216030861E-2</v>
      </c>
      <c r="AG99" s="1">
        <f>(Table2[[#This Row],[Close Price]]/Table2[[#This Row],[Current Month Low]])-1</f>
        <v>3.0281090289608237E-2</v>
      </c>
      <c r="AH99" s="1">
        <f>(Table2[[#This Row],[Current Month High]]/Table2[[#This Row],[Close Price]])-1</f>
        <v>4.8323756769046433E-2</v>
      </c>
      <c r="AI99">
        <v>18.3746021247571</v>
      </c>
      <c r="AJ99">
        <v>102.096908939014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0.52</v>
      </c>
      <c r="AM99" t="s">
        <v>3185</v>
      </c>
      <c r="AN99">
        <v>-3.32</v>
      </c>
      <c r="AO99" t="s">
        <v>3184</v>
      </c>
      <c r="AP99">
        <v>6.0785385162082997E-2</v>
      </c>
      <c r="AQ99">
        <f>(Table2[[#This Row],[Sharpe Ratio]]-AVERAGE(Table2[Sharpe Ratio]))/_xlfn.STDEV.P(Table2[Sharpe Ratio])</f>
        <v>-2.5774603338761825E-3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5.3558017436792706</v>
      </c>
      <c r="AS99">
        <f>_xlfn.RANK.AVG(Table2[[#This Row],[1Y Return vs Nifty Z-Score]],Table2[1Y Return vs Nifty Z-Score])</f>
        <v>104</v>
      </c>
      <c r="AT99">
        <f>_xlfn.RANK.AVG(Table2[[#This Row],[6M Return vs Nifty Z-Score]],Table2[6M Return vs Nifty Z-Score])</f>
        <v>56</v>
      </c>
      <c r="AU99">
        <f>_xlfn.RANK.AVG(Table2[[#This Row],[Sharpe Ratio Z-Score]],Table2[Sharpe Ratio Z-Score])</f>
        <v>350</v>
      </c>
      <c r="AV99">
        <f>(Table2[[#This Row],[Rank 1Y]]+Table2[[#This Row],[Rank 6M]]+Table2[[#This Row],[Rank Sharpe]])/3</f>
        <v>170</v>
      </c>
    </row>
    <row r="100" spans="1:48" x14ac:dyDescent="0.3">
      <c r="A100" t="s">
        <v>882</v>
      </c>
      <c r="B100" t="s">
        <v>883</v>
      </c>
      <c r="C100" t="s">
        <v>3148</v>
      </c>
      <c r="D100" t="s">
        <v>258</v>
      </c>
      <c r="E100">
        <v>17151.567091505</v>
      </c>
      <c r="F100">
        <v>1181.95</v>
      </c>
      <c r="G100">
        <v>89.418236812483499</v>
      </c>
      <c r="H100">
        <f>(Table2[[#This Row],[1Y Return vs Nifty]]-AVERAGE(Table2[1Y Return vs Nifty]))/_xlfn.STDEV.P(Table2[1Y Return vs Nifty])</f>
        <v>1.353474041414011</v>
      </c>
      <c r="I100">
        <v>3.1732094527727002</v>
      </c>
      <c r="J100">
        <f>(Table2[[#This Row],[1M Return vs Nifty]]-AVERAGE(Table2[1M Return vs Nifty]))/_xlfn.STDEV.P(Table2[1M Return vs Nifty])</f>
        <v>0.39220719043615404</v>
      </c>
      <c r="K100">
        <v>-2.2278758397834499</v>
      </c>
      <c r="L100">
        <f>(Table2[[#This Row],[6M Return vs Nifty]]-AVERAGE(Table2[6M Return vs Nifty]))/_xlfn.STDEV.P(Table2[6M Return vs Nifty])</f>
        <v>-0.28347105985158993</v>
      </c>
      <c r="M100">
        <v>1.38915185551025</v>
      </c>
      <c r="N100">
        <f>(Table2[[#This Row],[1W Return vs Nifty]]-AVERAGE(Table2[1W Return vs Nifty]))/_xlfn.STDEV.P(Table2[1W Return vs Nifty])</f>
        <v>0.64015505480723023</v>
      </c>
      <c r="O100">
        <v>1152.0899999999999</v>
      </c>
      <c r="P100">
        <v>1183.3697754288601</v>
      </c>
      <c r="Q100">
        <v>1085.3901242023201</v>
      </c>
      <c r="R100">
        <v>59.3804744746948</v>
      </c>
      <c r="S100" s="1">
        <f>(Table2[[#This Row],[Close Price]]-Table2[[#This Row],[20D EMA]])/Table2[[#This Row],[20D EMA]]</f>
        <v>2.5918114036229921E-2</v>
      </c>
      <c r="T100" s="1">
        <f>(Table2[[#This Row],[Close Price]]-Table2[[#This Row],[50D EMA]])/Table2[[#This Row],[50D EMA]]</f>
        <v>-1.1997732731896806E-3</v>
      </c>
      <c r="U100" s="1">
        <f>(Table2[[#This Row],[Close Price]]-Table2[[#This Row],[200D EMA]])/Table2[[#This Row],[200D EMA]]</f>
        <v>8.8963289461145789E-2</v>
      </c>
      <c r="V100">
        <v>0.57922501835571205</v>
      </c>
      <c r="W100">
        <v>1155.1500000000001</v>
      </c>
      <c r="X100">
        <v>1187.3499999999999</v>
      </c>
      <c r="Y100">
        <v>1155.1500000000001</v>
      </c>
      <c r="Z100">
        <v>1187.3499999999999</v>
      </c>
      <c r="AA100">
        <v>1098</v>
      </c>
      <c r="AB100">
        <v>1209</v>
      </c>
      <c r="AC100" s="1">
        <f>(Table2[[#This Row],[Close Price]]/Table2[[#This Row],[Day Low]])-1</f>
        <v>2.3200450157988106E-2</v>
      </c>
      <c r="AD100" s="1">
        <f>(Table2[[#This Row],[Day High]]/Table2[[#This Row],[Close Price]])-1</f>
        <v>4.568721181098967E-3</v>
      </c>
      <c r="AE100" s="1">
        <f>(Table2[[#This Row],[Close Price]]/Table2[[#This Row],[Current Week Low]])-1</f>
        <v>2.3200450157988106E-2</v>
      </c>
      <c r="AF100" s="1">
        <f>(Table2[[#This Row],[Current Week High]]/Table2[[#This Row],[Close Price]])-1</f>
        <v>4.568721181098967E-3</v>
      </c>
      <c r="AG100" s="1">
        <f>(Table2[[#This Row],[Close Price]]/Table2[[#This Row],[Current Month Low]])-1</f>
        <v>7.6457194899817837E-2</v>
      </c>
      <c r="AH100" s="1">
        <f>(Table2[[#This Row],[Current Month High]]/Table2[[#This Row],[Close Price]])-1</f>
        <v>2.2885908879394234E-2</v>
      </c>
      <c r="AI100">
        <v>22.6786243072887</v>
      </c>
      <c r="AJ100">
        <v>124.555903866248</v>
      </c>
      <c r="AK100" t="str">
        <f>IF(AND(Table2[[#This Row],[20D EMA]]&gt;Table2[[#This Row],[50D EMA]],Table2[[#This Row],[50D EMA]]&gt;Table2[[#This Row],[200D EMA]]),"Uptrend","Downtrend/NoTrend")</f>
        <v>Downtrend/NoTrend</v>
      </c>
      <c r="AL100">
        <v>-0.04</v>
      </c>
      <c r="AM100" t="s">
        <v>3184</v>
      </c>
      <c r="AN100">
        <v>10.02</v>
      </c>
      <c r="AO100" t="s">
        <v>3185</v>
      </c>
      <c r="AP100">
        <v>0.19244306551057699</v>
      </c>
      <c r="AQ100">
        <f>(Table2[[#This Row],[Sharpe Ratio]]-AVERAGE(Table2[Sharpe Ratio]))/_xlfn.STDEV.P(Table2[Sharpe Ratio])</f>
        <v>1.5529966205672658</v>
      </c>
      <c r="AR1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0">
        <f>_xlfn.RANK.AVG(Table2[[#This Row],[1Y Return vs Nifty Z-Score]],Table2[1Y Return vs Nifty Z-Score])</f>
        <v>64</v>
      </c>
      <c r="AT100">
        <f>_xlfn.RANK.AVG(Table2[[#This Row],[6M Return vs Nifty Z-Score]],Table2[6M Return vs Nifty Z-Score])</f>
        <v>410</v>
      </c>
      <c r="AU100">
        <f>_xlfn.RANK.AVG(Table2[[#This Row],[Sharpe Ratio Z-Score]],Table2[Sharpe Ratio Z-Score])</f>
        <v>36</v>
      </c>
      <c r="AV100">
        <f>(Table2[[#This Row],[Rank 1Y]]+Table2[[#This Row],[Rank 6M]]+Table2[[#This Row],[Rank Sharpe]])/3</f>
        <v>170</v>
      </c>
    </row>
    <row r="101" spans="1:48" x14ac:dyDescent="0.3">
      <c r="A101" t="s">
        <v>1324</v>
      </c>
      <c r="B101" t="s">
        <v>1325</v>
      </c>
      <c r="C101" t="s">
        <v>3148</v>
      </c>
      <c r="D101" t="s">
        <v>258</v>
      </c>
      <c r="E101">
        <v>8519.0371252059995</v>
      </c>
      <c r="F101">
        <v>73.31</v>
      </c>
      <c r="G101">
        <v>37.190618099155301</v>
      </c>
      <c r="H101">
        <f>(Table2[[#This Row],[1Y Return vs Nifty]]-AVERAGE(Table2[1Y Return vs Nifty]))/_xlfn.STDEV.P(Table2[1Y Return vs Nifty])</f>
        <v>0.36750915831400732</v>
      </c>
      <c r="I101">
        <v>-4.0512903761760501</v>
      </c>
      <c r="J101">
        <f>(Table2[[#This Row],[1M Return vs Nifty]]-AVERAGE(Table2[1M Return vs Nifty]))/_xlfn.STDEV.P(Table2[1M Return vs Nifty])</f>
        <v>-0.37870507071898935</v>
      </c>
      <c r="K101">
        <v>12.7247929437653</v>
      </c>
      <c r="L101">
        <f>(Table2[[#This Row],[6M Return vs Nifty]]-AVERAGE(Table2[6M Return vs Nifty]))/_xlfn.STDEV.P(Table2[6M Return vs Nifty])</f>
        <v>0.2175311654719638</v>
      </c>
      <c r="M101">
        <v>0.95062492267352805</v>
      </c>
      <c r="N101">
        <f>(Table2[[#This Row],[1W Return vs Nifty]]-AVERAGE(Table2[1W Return vs Nifty]))/_xlfn.STDEV.P(Table2[1W Return vs Nifty])</f>
        <v>0.54719303387286189</v>
      </c>
      <c r="O101">
        <v>75.06</v>
      </c>
      <c r="P101">
        <v>76.395383493289998</v>
      </c>
      <c r="Q101">
        <v>67.935158203619096</v>
      </c>
      <c r="R101">
        <v>43.335468049049602</v>
      </c>
      <c r="S101" s="1">
        <f>(Table2[[#This Row],[Close Price]]-Table2[[#This Row],[20D EMA]])/Table2[[#This Row],[20D EMA]]</f>
        <v>-2.3314681588062883E-2</v>
      </c>
      <c r="T101" s="1">
        <f>(Table2[[#This Row],[Close Price]]-Table2[[#This Row],[50D EMA]])/Table2[[#This Row],[50D EMA]]</f>
        <v>-4.0387041103877606E-2</v>
      </c>
      <c r="U101" s="1">
        <f>(Table2[[#This Row],[Close Price]]-Table2[[#This Row],[200D EMA]])/Table2[[#This Row],[200D EMA]]</f>
        <v>7.9117233822745006E-2</v>
      </c>
      <c r="V101">
        <v>0.62984703602050995</v>
      </c>
      <c r="W101">
        <v>72.599999999999994</v>
      </c>
      <c r="X101">
        <v>74.599999999999994</v>
      </c>
      <c r="Y101">
        <v>72.599999999999994</v>
      </c>
      <c r="Z101">
        <v>74.599999999999994</v>
      </c>
      <c r="AA101">
        <v>70.95</v>
      </c>
      <c r="AB101">
        <v>78.260000000000005</v>
      </c>
      <c r="AC101" s="1">
        <f>(Table2[[#This Row],[Close Price]]/Table2[[#This Row],[Day Low]])-1</f>
        <v>9.7796143250690193E-3</v>
      </c>
      <c r="AD101" s="1">
        <f>(Table2[[#This Row],[Day High]]/Table2[[#This Row],[Close Price]])-1</f>
        <v>1.7596507979811715E-2</v>
      </c>
      <c r="AE101" s="1">
        <f>(Table2[[#This Row],[Close Price]]/Table2[[#This Row],[Current Week Low]])-1</f>
        <v>9.7796143250690193E-3</v>
      </c>
      <c r="AF101" s="1">
        <f>(Table2[[#This Row],[Current Week High]]/Table2[[#This Row],[Close Price]])-1</f>
        <v>1.7596507979811715E-2</v>
      </c>
      <c r="AG101" s="1">
        <f>(Table2[[#This Row],[Close Price]]/Table2[[#This Row],[Current Month Low]])-1</f>
        <v>3.3262861169838009E-2</v>
      </c>
      <c r="AH101" s="1">
        <f>(Table2[[#This Row],[Current Month High]]/Table2[[#This Row],[Close Price]])-1</f>
        <v>6.7521484108580054E-2</v>
      </c>
      <c r="AI101">
        <v>27.404174055381201</v>
      </c>
      <c r="AJ101">
        <v>85.126262626262601</v>
      </c>
      <c r="AK101" t="str">
        <f>IF(AND(Table2[[#This Row],[20D EMA]]&gt;Table2[[#This Row],[50D EMA]],Table2[[#This Row],[50D EMA]]&gt;Table2[[#This Row],[200D EMA]]),"Uptrend","Downtrend/NoTrend")</f>
        <v>Downtrend/NoTrend</v>
      </c>
      <c r="AL101">
        <v>-0.02</v>
      </c>
      <c r="AM101" t="s">
        <v>3184</v>
      </c>
      <c r="AN101">
        <v>-1.68</v>
      </c>
      <c r="AO101" t="s">
        <v>3184</v>
      </c>
      <c r="AP101">
        <v>0.165717330220223</v>
      </c>
      <c r="AQ101">
        <f>(Table2[[#This Row],[Sharpe Ratio]]-AVERAGE(Table2[Sharpe Ratio]))/_xlfn.STDEV.P(Table2[Sharpe Ratio])</f>
        <v>1.2372242250590444</v>
      </c>
      <c r="AR1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1">
        <f>_xlfn.RANK.AVG(Table2[[#This Row],[1Y Return vs Nifty Z-Score]],Table2[1Y Return vs Nifty Z-Score])</f>
        <v>194</v>
      </c>
      <c r="AT101">
        <f>_xlfn.RANK.AVG(Table2[[#This Row],[6M Return vs Nifty Z-Score]],Table2[6M Return vs Nifty Z-Score])</f>
        <v>244</v>
      </c>
      <c r="AU101">
        <f>_xlfn.RANK.AVG(Table2[[#This Row],[Sharpe Ratio Z-Score]],Table2[Sharpe Ratio Z-Score])</f>
        <v>72</v>
      </c>
      <c r="AV101">
        <f>(Table2[[#This Row],[Rank 1Y]]+Table2[[#This Row],[Rank 6M]]+Table2[[#This Row],[Rank Sharpe]])/3</f>
        <v>170</v>
      </c>
    </row>
    <row r="102" spans="1:48" x14ac:dyDescent="0.3">
      <c r="A102" t="s">
        <v>1167</v>
      </c>
      <c r="B102" t="s">
        <v>1168</v>
      </c>
      <c r="C102" t="s">
        <v>3144</v>
      </c>
      <c r="D102" t="s">
        <v>224</v>
      </c>
      <c r="E102">
        <v>10311.45191564</v>
      </c>
      <c r="F102">
        <v>260.60000000000002</v>
      </c>
      <c r="G102">
        <v>21.7580065577725</v>
      </c>
      <c r="H102">
        <f>(Table2[[#This Row],[1Y Return vs Nifty]]-AVERAGE(Table2[1Y Return vs Nifty]))/_xlfn.STDEV.P(Table2[1Y Return vs Nifty])</f>
        <v>7.6168802211495246E-2</v>
      </c>
      <c r="I102">
        <v>-3.08573854468544</v>
      </c>
      <c r="J102">
        <f>(Table2[[#This Row],[1M Return vs Nifty]]-AVERAGE(Table2[1M Return vs Nifty]))/_xlfn.STDEV.P(Table2[1M Return vs Nifty])</f>
        <v>-0.27567292132447146</v>
      </c>
      <c r="K102">
        <v>48.768539148986903</v>
      </c>
      <c r="L102">
        <f>(Table2[[#This Row],[6M Return vs Nifty]]-AVERAGE(Table2[6M Return vs Nifty]))/_xlfn.STDEV.P(Table2[6M Return vs Nifty])</f>
        <v>1.4252083580331485</v>
      </c>
      <c r="M102">
        <v>-5.3651872914960599</v>
      </c>
      <c r="N102">
        <f>(Table2[[#This Row],[1W Return vs Nifty]]-AVERAGE(Table2[1W Return vs Nifty]))/_xlfn.STDEV.P(Table2[1W Return vs Nifty])</f>
        <v>-0.7916772231331779</v>
      </c>
      <c r="O102">
        <v>282.39999999999998</v>
      </c>
      <c r="P102">
        <v>271.51827712611902</v>
      </c>
      <c r="Q102">
        <v>229.62651762275499</v>
      </c>
      <c r="R102">
        <v>31.9997918035052</v>
      </c>
      <c r="S102" s="1">
        <f>(Table2[[#This Row],[Close Price]]-Table2[[#This Row],[20D EMA]])/Table2[[#This Row],[20D EMA]]</f>
        <v>-7.7195467422096167E-2</v>
      </c>
      <c r="T102" s="1">
        <f>(Table2[[#This Row],[Close Price]]-Table2[[#This Row],[50D EMA]])/Table2[[#This Row],[50D EMA]]</f>
        <v>-4.0211941684675262E-2</v>
      </c>
      <c r="U102" s="1">
        <f>(Table2[[#This Row],[Close Price]]-Table2[[#This Row],[200D EMA]])/Table2[[#This Row],[200D EMA]]</f>
        <v>0.13488634804857441</v>
      </c>
      <c r="V102">
        <v>0.15123794426699599</v>
      </c>
      <c r="W102">
        <v>260.60000000000002</v>
      </c>
      <c r="X102">
        <v>275</v>
      </c>
      <c r="Y102">
        <v>260.60000000000002</v>
      </c>
      <c r="Z102">
        <v>275</v>
      </c>
      <c r="AA102">
        <v>260.60000000000002</v>
      </c>
      <c r="AB102">
        <v>308.89999999999998</v>
      </c>
      <c r="AC102" s="1">
        <f>(Table2[[#This Row],[Close Price]]/Table2[[#This Row],[Day Low]])-1</f>
        <v>0</v>
      </c>
      <c r="AD102" s="1">
        <f>(Table2[[#This Row],[Day High]]/Table2[[#This Row],[Close Price]])-1</f>
        <v>5.5257099002302246E-2</v>
      </c>
      <c r="AE102" s="1">
        <f>(Table2[[#This Row],[Close Price]]/Table2[[#This Row],[Current Week Low]])-1</f>
        <v>0</v>
      </c>
      <c r="AF102" s="1">
        <f>(Table2[[#This Row],[Current Week High]]/Table2[[#This Row],[Close Price]])-1</f>
        <v>5.5257099002302246E-2</v>
      </c>
      <c r="AG102" s="1">
        <f>(Table2[[#This Row],[Close Price]]/Table2[[#This Row],[Current Month Low]])-1</f>
        <v>0</v>
      </c>
      <c r="AH102" s="1">
        <f>(Table2[[#This Row],[Current Month High]]/Table2[[#This Row],[Close Price]])-1</f>
        <v>0.18534151957022238</v>
      </c>
      <c r="AI102">
        <v>34.689178818111998</v>
      </c>
      <c r="AJ102">
        <v>80.408445829006595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0.39</v>
      </c>
      <c r="AM102" t="s">
        <v>3185</v>
      </c>
      <c r="AN102">
        <v>-7.13</v>
      </c>
      <c r="AO102" t="s">
        <v>3184</v>
      </c>
      <c r="AP102">
        <v>0.11477374498138999</v>
      </c>
      <c r="AQ102">
        <f>(Table2[[#This Row],[Sharpe Ratio]]-AVERAGE(Table2[Sharpe Ratio]))/_xlfn.STDEV.P(Table2[Sharpe Ratio])</f>
        <v>0.63531083439361991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1.0693378501806143</v>
      </c>
      <c r="AS102">
        <f>_xlfn.RANK.AVG(Table2[[#This Row],[1Y Return vs Nifty Z-Score]],Table2[1Y Return vs Nifty Z-Score])</f>
        <v>272</v>
      </c>
      <c r="AT102">
        <f>_xlfn.RANK.AVG(Table2[[#This Row],[6M Return vs Nifty Z-Score]],Table2[6M Return vs Nifty Z-Score])</f>
        <v>58</v>
      </c>
      <c r="AU102">
        <f>_xlfn.RANK.AVG(Table2[[#This Row],[Sharpe Ratio Z-Score]],Table2[Sharpe Ratio Z-Score])</f>
        <v>183</v>
      </c>
      <c r="AV102">
        <f>(Table2[[#This Row],[Rank 1Y]]+Table2[[#This Row],[Rank 6M]]+Table2[[#This Row],[Rank Sharpe]])/3</f>
        <v>171</v>
      </c>
    </row>
    <row r="103" spans="1:48" x14ac:dyDescent="0.3">
      <c r="A103" t="s">
        <v>1461</v>
      </c>
      <c r="B103" t="s">
        <v>1462</v>
      </c>
      <c r="C103" t="s">
        <v>3153</v>
      </c>
      <c r="D103" t="s">
        <v>160</v>
      </c>
      <c r="E103">
        <v>7059.1026824999999</v>
      </c>
      <c r="F103">
        <v>1019.7</v>
      </c>
      <c r="G103">
        <v>89.250081883055103</v>
      </c>
      <c r="H103">
        <f>(Table2[[#This Row],[1Y Return vs Nifty]]-AVERAGE(Table2[1Y Return vs Nifty]))/_xlfn.STDEV.P(Table2[1Y Return vs Nifty])</f>
        <v>1.3502995743519266</v>
      </c>
      <c r="I103">
        <v>3.2223227003714099</v>
      </c>
      <c r="J103">
        <f>(Table2[[#This Row],[1M Return vs Nifty]]-AVERAGE(Table2[1M Return vs Nifty]))/_xlfn.STDEV.P(Table2[1M Return vs Nifty])</f>
        <v>0.39744796912747321</v>
      </c>
      <c r="K103">
        <v>32.097647574616097</v>
      </c>
      <c r="L103">
        <f>(Table2[[#This Row],[6M Return vs Nifty]]-AVERAGE(Table2[6M Return vs Nifty]))/_xlfn.STDEV.P(Table2[6M Return vs Nifty])</f>
        <v>0.8666355776291127</v>
      </c>
      <c r="M103">
        <v>-4.5498556275765196</v>
      </c>
      <c r="N103">
        <f>(Table2[[#This Row],[1W Return vs Nifty]]-AVERAGE(Table2[1W Return vs Nifty]))/_xlfn.STDEV.P(Table2[1W Return vs Nifty])</f>
        <v>-0.61883748733988608</v>
      </c>
      <c r="O103">
        <v>1017.74</v>
      </c>
      <c r="P103">
        <v>1012.7914999516501</v>
      </c>
      <c r="Q103">
        <v>854.73554068797603</v>
      </c>
      <c r="R103">
        <v>51.264488663569999</v>
      </c>
      <c r="S103" s="1">
        <f>(Table2[[#This Row],[Close Price]]-Table2[[#This Row],[20D EMA]])/Table2[[#This Row],[20D EMA]]</f>
        <v>1.9258356751233482E-3</v>
      </c>
      <c r="T103" s="1">
        <f>(Table2[[#This Row],[Close Price]]-Table2[[#This Row],[50D EMA]])/Table2[[#This Row],[50D EMA]]</f>
        <v>6.8212460794544573E-3</v>
      </c>
      <c r="U103" s="1">
        <f>(Table2[[#This Row],[Close Price]]-Table2[[#This Row],[200D EMA]])/Table2[[#This Row],[200D EMA]]</f>
        <v>0.1930005849285783</v>
      </c>
      <c r="V103">
        <v>0.72598694741032399</v>
      </c>
      <c r="W103">
        <v>986.5</v>
      </c>
      <c r="X103">
        <v>1026.8</v>
      </c>
      <c r="Y103">
        <v>986.5</v>
      </c>
      <c r="Z103">
        <v>1026.8</v>
      </c>
      <c r="AA103">
        <v>985.5</v>
      </c>
      <c r="AB103">
        <v>1078</v>
      </c>
      <c r="AC103" s="1">
        <f>(Table2[[#This Row],[Close Price]]/Table2[[#This Row],[Day Low]])-1</f>
        <v>3.3654333502280753E-2</v>
      </c>
      <c r="AD103" s="1">
        <f>(Table2[[#This Row],[Day High]]/Table2[[#This Row],[Close Price]])-1</f>
        <v>6.9628322055506064E-3</v>
      </c>
      <c r="AE103" s="1">
        <f>(Table2[[#This Row],[Close Price]]/Table2[[#This Row],[Current Week Low]])-1</f>
        <v>3.3654333502280753E-2</v>
      </c>
      <c r="AF103" s="1">
        <f>(Table2[[#This Row],[Current Week High]]/Table2[[#This Row],[Close Price]])-1</f>
        <v>6.9628322055506064E-3</v>
      </c>
      <c r="AG103" s="1">
        <f>(Table2[[#This Row],[Close Price]]/Table2[[#This Row],[Current Month Low]])-1</f>
        <v>3.4703196347032117E-2</v>
      </c>
      <c r="AH103" s="1">
        <f>(Table2[[#This Row],[Current Month High]]/Table2[[#This Row],[Close Price]])-1</f>
        <v>5.7173678532901784E-2</v>
      </c>
      <c r="AI103">
        <v>21.060115720309899</v>
      </c>
      <c r="AJ103">
        <v>127.307177886758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0.09</v>
      </c>
      <c r="AM103" t="s">
        <v>3185</v>
      </c>
      <c r="AN103">
        <v>4.25</v>
      </c>
      <c r="AO103" t="s">
        <v>3185</v>
      </c>
      <c r="AP103">
        <v>6.2526429254320004E-2</v>
      </c>
      <c r="AQ103">
        <f>(Table2[[#This Row],[Sharpe Ratio]]-AVERAGE(Table2[Sharpe Ratio]))/_xlfn.STDEV.P(Table2[Sharpe Ratio])</f>
        <v>1.7993485898968674E-2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2.0135391196675956</v>
      </c>
      <c r="AS103">
        <f>_xlfn.RANK.AVG(Table2[[#This Row],[1Y Return vs Nifty Z-Score]],Table2[1Y Return vs Nifty Z-Score])</f>
        <v>65</v>
      </c>
      <c r="AT103">
        <f>_xlfn.RANK.AVG(Table2[[#This Row],[6M Return vs Nifty Z-Score]],Table2[6M Return vs Nifty Z-Score])</f>
        <v>106</v>
      </c>
      <c r="AU103">
        <f>_xlfn.RANK.AVG(Table2[[#This Row],[Sharpe Ratio Z-Score]],Table2[Sharpe Ratio Z-Score])</f>
        <v>344</v>
      </c>
      <c r="AV103">
        <f>(Table2[[#This Row],[Rank 1Y]]+Table2[[#This Row],[Rank 6M]]+Table2[[#This Row],[Rank Sharpe]])/3</f>
        <v>171.66666666666666</v>
      </c>
    </row>
    <row r="104" spans="1:48" x14ac:dyDescent="0.3">
      <c r="A104" t="s">
        <v>1453</v>
      </c>
      <c r="B104" t="s">
        <v>1454</v>
      </c>
      <c r="C104" t="s">
        <v>3150</v>
      </c>
      <c r="D104" t="s">
        <v>91</v>
      </c>
      <c r="E104">
        <v>7103.0005364500003</v>
      </c>
      <c r="F104">
        <v>2901.5</v>
      </c>
      <c r="G104">
        <v>30.854095071164501</v>
      </c>
      <c r="H104">
        <f>(Table2[[#This Row],[1Y Return vs Nifty]]-AVERAGE(Table2[1Y Return vs Nifty]))/_xlfn.STDEV.P(Table2[1Y Return vs Nifty])</f>
        <v>0.24788683318281998</v>
      </c>
      <c r="I104">
        <v>-5.5199597174696402</v>
      </c>
      <c r="J104">
        <f>(Table2[[#This Row],[1M Return vs Nifty]]-AVERAGE(Table2[1M Return vs Nifty]))/_xlfn.STDEV.P(Table2[1M Return vs Nifty])</f>
        <v>-0.53542390656822869</v>
      </c>
      <c r="K104">
        <v>16.009017068649101</v>
      </c>
      <c r="L104">
        <f>(Table2[[#This Row],[6M Return vs Nifty]]-AVERAGE(Table2[6M Return vs Nifty]))/_xlfn.STDEV.P(Table2[6M Return vs Nifty])</f>
        <v>0.32757196279360268</v>
      </c>
      <c r="M104">
        <v>-5.1023406548087804</v>
      </c>
      <c r="N104">
        <f>(Table2[[#This Row],[1W Return vs Nifty]]-AVERAGE(Table2[1W Return vs Nifty]))/_xlfn.STDEV.P(Table2[1W Return vs Nifty])</f>
        <v>-0.73595714595527495</v>
      </c>
      <c r="O104">
        <v>2928.08</v>
      </c>
      <c r="P104">
        <v>3026.0580013457902</v>
      </c>
      <c r="Q104">
        <v>2751.6228549418001</v>
      </c>
      <c r="R104">
        <v>50.416447735086898</v>
      </c>
      <c r="S104" s="1">
        <f>(Table2[[#This Row],[Close Price]]-Table2[[#This Row],[20D EMA]])/Table2[[#This Row],[20D EMA]]</f>
        <v>-9.0776208300319423E-3</v>
      </c>
      <c r="T104" s="1">
        <f>(Table2[[#This Row],[Close Price]]-Table2[[#This Row],[50D EMA]])/Table2[[#This Row],[50D EMA]]</f>
        <v>-4.1161802348267967E-2</v>
      </c>
      <c r="U104" s="1">
        <f>(Table2[[#This Row],[Close Price]]-Table2[[#This Row],[200D EMA]])/Table2[[#This Row],[200D EMA]]</f>
        <v>5.446863649537826E-2</v>
      </c>
      <c r="V104">
        <v>0.52042164469403196</v>
      </c>
      <c r="W104">
        <v>2790</v>
      </c>
      <c r="X104">
        <v>2989.7</v>
      </c>
      <c r="Y104">
        <v>2790</v>
      </c>
      <c r="Z104">
        <v>2989.7</v>
      </c>
      <c r="AA104">
        <v>2784</v>
      </c>
      <c r="AB104">
        <v>3080</v>
      </c>
      <c r="AC104" s="1">
        <f>(Table2[[#This Row],[Close Price]]/Table2[[#This Row],[Day Low]])-1</f>
        <v>3.9964157706093184E-2</v>
      </c>
      <c r="AD104" s="1">
        <f>(Table2[[#This Row],[Day High]]/Table2[[#This Row],[Close Price]])-1</f>
        <v>3.039806996381178E-2</v>
      </c>
      <c r="AE104" s="1">
        <f>(Table2[[#This Row],[Close Price]]/Table2[[#This Row],[Current Week Low]])-1</f>
        <v>3.9964157706093184E-2</v>
      </c>
      <c r="AF104" s="1">
        <f>(Table2[[#This Row],[Current Week High]]/Table2[[#This Row],[Close Price]])-1</f>
        <v>3.039806996381178E-2</v>
      </c>
      <c r="AG104" s="1">
        <f>(Table2[[#This Row],[Close Price]]/Table2[[#This Row],[Current Month Low]])-1</f>
        <v>4.2205459770114917E-2</v>
      </c>
      <c r="AH104" s="1">
        <f>(Table2[[#This Row],[Current Month High]]/Table2[[#This Row],[Close Price]])-1</f>
        <v>6.1519903498190587E-2</v>
      </c>
      <c r="AI104">
        <v>21.487161812855401</v>
      </c>
      <c r="AJ104">
        <v>62.731351654514803</v>
      </c>
      <c r="AK104" t="str">
        <f>IF(AND(Table2[[#This Row],[20D EMA]]&gt;Table2[[#This Row],[50D EMA]],Table2[[#This Row],[50D EMA]]&gt;Table2[[#This Row],[200D EMA]]),"Uptrend","Downtrend/NoTrend")</f>
        <v>Downtrend/NoTrend</v>
      </c>
      <c r="AL104">
        <v>0.02</v>
      </c>
      <c r="AM104" t="s">
        <v>3185</v>
      </c>
      <c r="AN104">
        <v>6.96</v>
      </c>
      <c r="AO104" t="s">
        <v>3185</v>
      </c>
      <c r="AP104">
        <v>0.16256593570559599</v>
      </c>
      <c r="AQ104">
        <f>(Table2[[#This Row],[Sharpe Ratio]]-AVERAGE(Table2[Sharpe Ratio]))/_xlfn.STDEV.P(Table2[Sharpe Ratio])</f>
        <v>1.1999895752256904</v>
      </c>
      <c r="AR1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4">
        <f>_xlfn.RANK.AVG(Table2[[#This Row],[1Y Return vs Nifty Z-Score]],Table2[1Y Return vs Nifty Z-Score])</f>
        <v>224</v>
      </c>
      <c r="AT104">
        <f>_xlfn.RANK.AVG(Table2[[#This Row],[6M Return vs Nifty Z-Score]],Table2[6M Return vs Nifty Z-Score])</f>
        <v>214</v>
      </c>
      <c r="AU104">
        <f>_xlfn.RANK.AVG(Table2[[#This Row],[Sharpe Ratio Z-Score]],Table2[Sharpe Ratio Z-Score])</f>
        <v>82</v>
      </c>
      <c r="AV104">
        <f>(Table2[[#This Row],[Rank 1Y]]+Table2[[#This Row],[Rank 6M]]+Table2[[#This Row],[Rank Sharpe]])/3</f>
        <v>173.33333333333334</v>
      </c>
    </row>
    <row r="105" spans="1:48" x14ac:dyDescent="0.3">
      <c r="A105" t="s">
        <v>1020</v>
      </c>
      <c r="B105" t="s">
        <v>1021</v>
      </c>
      <c r="C105" t="s">
        <v>3139</v>
      </c>
      <c r="D105" t="s">
        <v>509</v>
      </c>
      <c r="E105">
        <v>13392.021362844</v>
      </c>
      <c r="F105">
        <v>140.12</v>
      </c>
      <c r="G105">
        <v>44.8476271135102</v>
      </c>
      <c r="H105">
        <f>(Table2[[#This Row],[1Y Return vs Nifty]]-AVERAGE(Table2[1Y Return vs Nifty]))/_xlfn.STDEV.P(Table2[1Y Return vs Nifty])</f>
        <v>0.51205991869182066</v>
      </c>
      <c r="I105">
        <v>3.6405112630635199</v>
      </c>
      <c r="J105">
        <f>(Table2[[#This Row],[1M Return vs Nifty]]-AVERAGE(Table2[1M Return vs Nifty]))/_xlfn.STDEV.P(Table2[1M Return vs Nifty])</f>
        <v>0.44207205357445217</v>
      </c>
      <c r="K105">
        <v>66.020482778872804</v>
      </c>
      <c r="L105">
        <f>(Table2[[#This Row],[6M Return vs Nifty]]-AVERAGE(Table2[6M Return vs Nifty]))/_xlfn.STDEV.P(Table2[6M Return vs Nifty])</f>
        <v>2.0032497949730779</v>
      </c>
      <c r="M105">
        <v>3.0888776648573599</v>
      </c>
      <c r="N105">
        <f>(Table2[[#This Row],[1W Return vs Nifty]]-AVERAGE(Table2[1W Return vs Nifty]))/_xlfn.STDEV.P(Table2[1W Return vs Nifty])</f>
        <v>1.0004748765547451</v>
      </c>
      <c r="O105">
        <v>142.19</v>
      </c>
      <c r="P105">
        <v>135.02643749027899</v>
      </c>
      <c r="Q105">
        <v>108.81867169859601</v>
      </c>
      <c r="R105">
        <v>45.461741059307101</v>
      </c>
      <c r="S105" s="1">
        <f>(Table2[[#This Row],[Close Price]]-Table2[[#This Row],[20D EMA]])/Table2[[#This Row],[20D EMA]]</f>
        <v>-1.4557985793656327E-2</v>
      </c>
      <c r="T105" s="1">
        <f>(Table2[[#This Row],[Close Price]]-Table2[[#This Row],[50D EMA]])/Table2[[#This Row],[50D EMA]]</f>
        <v>3.7722705304194325E-2</v>
      </c>
      <c r="U105" s="1">
        <f>(Table2[[#This Row],[Close Price]]-Table2[[#This Row],[200D EMA]])/Table2[[#This Row],[200D EMA]]</f>
        <v>0.28764666773457642</v>
      </c>
      <c r="V105">
        <v>0.42916985740211699</v>
      </c>
      <c r="W105">
        <v>139.06</v>
      </c>
      <c r="X105">
        <v>147.16999999999999</v>
      </c>
      <c r="Y105">
        <v>139.06</v>
      </c>
      <c r="Z105">
        <v>147.16999999999999</v>
      </c>
      <c r="AA105">
        <v>134.51</v>
      </c>
      <c r="AB105">
        <v>151.49</v>
      </c>
      <c r="AC105" s="1">
        <f>(Table2[[#This Row],[Close Price]]/Table2[[#This Row],[Day Low]])-1</f>
        <v>7.6226089457787083E-3</v>
      </c>
      <c r="AD105" s="1">
        <f>(Table2[[#This Row],[Day High]]/Table2[[#This Row],[Close Price]])-1</f>
        <v>5.0314016557236441E-2</v>
      </c>
      <c r="AE105" s="1">
        <f>(Table2[[#This Row],[Close Price]]/Table2[[#This Row],[Current Week Low]])-1</f>
        <v>7.6226089457787083E-3</v>
      </c>
      <c r="AF105" s="1">
        <f>(Table2[[#This Row],[Current Week High]]/Table2[[#This Row],[Close Price]])-1</f>
        <v>5.0314016557236441E-2</v>
      </c>
      <c r="AG105" s="1">
        <f>(Table2[[#This Row],[Close Price]]/Table2[[#This Row],[Current Month Low]])-1</f>
        <v>4.1706936287265073E-2</v>
      </c>
      <c r="AH105" s="1">
        <f>(Table2[[#This Row],[Current Month High]]/Table2[[#This Row],[Close Price]])-1</f>
        <v>8.1144733085926291E-2</v>
      </c>
      <c r="AI105">
        <v>20.432486440194101</v>
      </c>
      <c r="AJ105">
        <v>103.072463768115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0.48</v>
      </c>
      <c r="AM105" t="s">
        <v>3185</v>
      </c>
      <c r="AN105">
        <v>2.64</v>
      </c>
      <c r="AO105" t="s">
        <v>3185</v>
      </c>
      <c r="AP105">
        <v>6.6613610930524994E-2</v>
      </c>
      <c r="AQ105">
        <f>(Table2[[#This Row],[Sharpe Ratio]]-AVERAGE(Table2[Sharpe Ratio]))/_xlfn.STDEV.P(Table2[Sharpe Ratio])</f>
        <v>6.6284735316468321E-2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4.0241413791105636</v>
      </c>
      <c r="AS105">
        <f>_xlfn.RANK.AVG(Table2[[#This Row],[1Y Return vs Nifty Z-Score]],Table2[1Y Return vs Nifty Z-Score])</f>
        <v>160</v>
      </c>
      <c r="AT105">
        <f>_xlfn.RANK.AVG(Table2[[#This Row],[6M Return vs Nifty Z-Score]],Table2[6M Return vs Nifty Z-Score])</f>
        <v>31</v>
      </c>
      <c r="AU105">
        <f>_xlfn.RANK.AVG(Table2[[#This Row],[Sharpe Ratio Z-Score]],Table2[Sharpe Ratio Z-Score])</f>
        <v>331</v>
      </c>
      <c r="AV105">
        <f>(Table2[[#This Row],[Rank 1Y]]+Table2[[#This Row],[Rank 6M]]+Table2[[#This Row],[Rank Sharpe]])/3</f>
        <v>174</v>
      </c>
    </row>
    <row r="106" spans="1:48" x14ac:dyDescent="0.3">
      <c r="A106" t="s">
        <v>1697</v>
      </c>
      <c r="B106" t="s">
        <v>1698</v>
      </c>
      <c r="C106" t="s">
        <v>3143</v>
      </c>
      <c r="D106" t="s">
        <v>51</v>
      </c>
      <c r="E106">
        <v>5127.156774</v>
      </c>
      <c r="F106">
        <v>637.04999999999995</v>
      </c>
      <c r="G106">
        <v>125.30154682137101</v>
      </c>
      <c r="H106">
        <f>(Table2[[#This Row],[1Y Return vs Nifty]]-AVERAGE(Table2[1Y Return vs Nifty]))/_xlfn.STDEV.P(Table2[1Y Return vs Nifty])</f>
        <v>2.0308873416900441</v>
      </c>
      <c r="I106">
        <v>13.2897274524354</v>
      </c>
      <c r="J106">
        <f>(Table2[[#This Row],[1M Return vs Nifty]]-AVERAGE(Table2[1M Return vs Nifty]))/_xlfn.STDEV.P(Table2[1M Return vs Nifty])</f>
        <v>1.4717210600172845</v>
      </c>
      <c r="K106">
        <v>60.195254550511898</v>
      </c>
      <c r="L106">
        <f>(Table2[[#This Row],[6M Return vs Nifty]]-AVERAGE(Table2[6M Return vs Nifty]))/_xlfn.STDEV.P(Table2[6M Return vs Nifty])</f>
        <v>1.8080704361794595</v>
      </c>
      <c r="M106">
        <v>0.69654658962310601</v>
      </c>
      <c r="N106">
        <f>(Table2[[#This Row],[1W Return vs Nifty]]-AVERAGE(Table2[1W Return vs Nifty]))/_xlfn.STDEV.P(Table2[1W Return vs Nifty])</f>
        <v>0.49333172331842645</v>
      </c>
      <c r="O106">
        <v>611.03</v>
      </c>
      <c r="P106">
        <v>578.38855321173503</v>
      </c>
      <c r="Q106">
        <v>461.37271506335497</v>
      </c>
      <c r="R106">
        <v>58.130570155017097</v>
      </c>
      <c r="S106" s="1">
        <f>(Table2[[#This Row],[Close Price]]-Table2[[#This Row],[20D EMA]])/Table2[[#This Row],[20D EMA]]</f>
        <v>4.2583833854311547E-2</v>
      </c>
      <c r="T106" s="1">
        <f>(Table2[[#This Row],[Close Price]]-Table2[[#This Row],[50D EMA]])/Table2[[#This Row],[50D EMA]]</f>
        <v>0.10142221256372322</v>
      </c>
      <c r="U106" s="1">
        <f>(Table2[[#This Row],[Close Price]]-Table2[[#This Row],[200D EMA]])/Table2[[#This Row],[200D EMA]]</f>
        <v>0.38077085878934397</v>
      </c>
      <c r="V106">
        <v>1.1821390663050999</v>
      </c>
      <c r="W106">
        <v>632</v>
      </c>
      <c r="X106">
        <v>651</v>
      </c>
      <c r="Y106">
        <v>632</v>
      </c>
      <c r="Z106">
        <v>651</v>
      </c>
      <c r="AA106">
        <v>613.65</v>
      </c>
      <c r="AB106">
        <v>689.85</v>
      </c>
      <c r="AC106" s="1">
        <f>(Table2[[#This Row],[Close Price]]/Table2[[#This Row],[Day Low]])-1</f>
        <v>7.9905063291139111E-3</v>
      </c>
      <c r="AD106" s="1">
        <f>(Table2[[#This Row],[Day High]]/Table2[[#This Row],[Close Price]])-1</f>
        <v>2.1897810218978186E-2</v>
      </c>
      <c r="AE106" s="1">
        <f>(Table2[[#This Row],[Close Price]]/Table2[[#This Row],[Current Week Low]])-1</f>
        <v>7.9905063291139111E-3</v>
      </c>
      <c r="AF106" s="1">
        <f>(Table2[[#This Row],[Current Week High]]/Table2[[#This Row],[Close Price]])-1</f>
        <v>2.1897810218978186E-2</v>
      </c>
      <c r="AG106" s="1">
        <f>(Table2[[#This Row],[Close Price]]/Table2[[#This Row],[Current Month Low]])-1</f>
        <v>3.8132485944756711E-2</v>
      </c>
      <c r="AH106" s="1">
        <f>(Table2[[#This Row],[Current Month High]]/Table2[[#This Row],[Close Price]])-1</f>
        <v>8.2882034377207647E-2</v>
      </c>
      <c r="AI106">
        <v>8.2882034377207603</v>
      </c>
      <c r="AJ106">
        <v>165.65888240200101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0.16</v>
      </c>
      <c r="AM106" t="s">
        <v>3185</v>
      </c>
      <c r="AN106">
        <v>17.48</v>
      </c>
      <c r="AO106" t="s">
        <v>3185</v>
      </c>
      <c r="AP106">
        <v>2.4732533549668E-2</v>
      </c>
      <c r="AQ106">
        <f>(Table2[[#This Row],[Sharpe Ratio]]-AVERAGE(Table2[Sharpe Ratio]))/_xlfn.STDEV.P(Table2[Sharpe Ratio])</f>
        <v>-0.42855246887419052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5.3754580923310247</v>
      </c>
      <c r="AS106">
        <f>_xlfn.RANK.AVG(Table2[[#This Row],[1Y Return vs Nifty Z-Score]],Table2[1Y Return vs Nifty Z-Score])</f>
        <v>34</v>
      </c>
      <c r="AT106">
        <f>_xlfn.RANK.AVG(Table2[[#This Row],[6M Return vs Nifty Z-Score]],Table2[6M Return vs Nifty Z-Score])</f>
        <v>40</v>
      </c>
      <c r="AU106">
        <f>_xlfn.RANK.AVG(Table2[[#This Row],[Sharpe Ratio Z-Score]],Table2[Sharpe Ratio Z-Score])</f>
        <v>449</v>
      </c>
      <c r="AV106">
        <f>(Table2[[#This Row],[Rank 1Y]]+Table2[[#This Row],[Rank 6M]]+Table2[[#This Row],[Rank Sharpe]])/3</f>
        <v>174.33333333333334</v>
      </c>
    </row>
    <row r="107" spans="1:48" x14ac:dyDescent="0.3">
      <c r="A107" t="s">
        <v>1763</v>
      </c>
      <c r="B107" t="s">
        <v>1764</v>
      </c>
      <c r="C107" t="s">
        <v>3141</v>
      </c>
      <c r="D107" t="s">
        <v>125</v>
      </c>
      <c r="E107">
        <v>4557.6755400000002</v>
      </c>
      <c r="F107">
        <v>491.15</v>
      </c>
      <c r="G107">
        <v>88.065979680317298</v>
      </c>
      <c r="H107">
        <f>(Table2[[#This Row],[1Y Return vs Nifty]]-AVERAGE(Table2[1Y Return vs Nifty]))/_xlfn.STDEV.P(Table2[1Y Return vs Nifty])</f>
        <v>1.3279458232397225</v>
      </c>
      <c r="I107">
        <v>-17.214678237697001</v>
      </c>
      <c r="J107">
        <f>(Table2[[#This Row],[1M Return vs Nifty]]-AVERAGE(Table2[1M Return vs Nifty]))/_xlfn.STDEV.P(Table2[1M Return vs Nifty])</f>
        <v>-1.7833444701310743</v>
      </c>
      <c r="K107">
        <v>25.825855699125</v>
      </c>
      <c r="L107">
        <f>(Table2[[#This Row],[6M Return vs Nifty]]-AVERAGE(Table2[6M Return vs Nifty]))/_xlfn.STDEV.P(Table2[6M Return vs Nifty])</f>
        <v>0.65649371386735267</v>
      </c>
      <c r="M107">
        <v>-6.7739100134684103</v>
      </c>
      <c r="N107">
        <f>(Table2[[#This Row],[1W Return vs Nifty]]-AVERAGE(Table2[1W Return vs Nifty]))/_xlfn.STDEV.P(Table2[1W Return vs Nifty])</f>
        <v>-1.0903081654189366</v>
      </c>
      <c r="O107">
        <v>542.70000000000005</v>
      </c>
      <c r="P107">
        <v>562.33944583924199</v>
      </c>
      <c r="Q107">
        <v>479.91670767714999</v>
      </c>
      <c r="R107">
        <v>19.854129535192001</v>
      </c>
      <c r="S107" s="1">
        <f>(Table2[[#This Row],[Close Price]]-Table2[[#This Row],[20D EMA]])/Table2[[#This Row],[20D EMA]]</f>
        <v>-9.4988022848719489E-2</v>
      </c>
      <c r="T107" s="1">
        <f>(Table2[[#This Row],[Close Price]]-Table2[[#This Row],[50D EMA]])/Table2[[#This Row],[50D EMA]]</f>
        <v>-0.12659514883043291</v>
      </c>
      <c r="U107" s="1">
        <f>(Table2[[#This Row],[Close Price]]-Table2[[#This Row],[200D EMA]])/Table2[[#This Row],[200D EMA]]</f>
        <v>2.3406754012004229E-2</v>
      </c>
      <c r="V107">
        <v>0.84164819859315698</v>
      </c>
      <c r="W107">
        <v>487</v>
      </c>
      <c r="X107">
        <v>504.95</v>
      </c>
      <c r="Y107">
        <v>487</v>
      </c>
      <c r="Z107">
        <v>504.95</v>
      </c>
      <c r="AA107">
        <v>487</v>
      </c>
      <c r="AB107">
        <v>534.54999999999995</v>
      </c>
      <c r="AC107" s="1">
        <f>(Table2[[#This Row],[Close Price]]/Table2[[#This Row],[Day Low]])-1</f>
        <v>8.5215605749486834E-3</v>
      </c>
      <c r="AD107" s="1">
        <f>(Table2[[#This Row],[Day High]]/Table2[[#This Row],[Close Price]])-1</f>
        <v>2.8097322610200592E-2</v>
      </c>
      <c r="AE107" s="1">
        <f>(Table2[[#This Row],[Close Price]]/Table2[[#This Row],[Current Week Low]])-1</f>
        <v>8.5215605749486834E-3</v>
      </c>
      <c r="AF107" s="1">
        <f>(Table2[[#This Row],[Current Week High]]/Table2[[#This Row],[Close Price]])-1</f>
        <v>2.8097322610200592E-2</v>
      </c>
      <c r="AG107" s="1">
        <f>(Table2[[#This Row],[Close Price]]/Table2[[#This Row],[Current Month Low]])-1</f>
        <v>8.5215605749486834E-3</v>
      </c>
      <c r="AH107" s="1">
        <f>(Table2[[#This Row],[Current Month High]]/Table2[[#This Row],[Close Price]])-1</f>
        <v>8.8364043571210305E-2</v>
      </c>
      <c r="AI107">
        <v>48.0912144965896</v>
      </c>
      <c r="AJ107">
        <v>118.288888888888</v>
      </c>
      <c r="AK107" t="str">
        <f>IF(AND(Table2[[#This Row],[20D EMA]]&gt;Table2[[#This Row],[50D EMA]],Table2[[#This Row],[50D EMA]]&gt;Table2[[#This Row],[200D EMA]]),"Uptrend","Downtrend/NoTrend")</f>
        <v>Downtrend/NoTrend</v>
      </c>
      <c r="AL107">
        <v>-0.02</v>
      </c>
      <c r="AM107" t="s">
        <v>3184</v>
      </c>
      <c r="AN107">
        <v>-13.09</v>
      </c>
      <c r="AO107" t="s">
        <v>3184</v>
      </c>
      <c r="AP107">
        <v>6.9914588780619999E-2</v>
      </c>
      <c r="AQ107">
        <f>(Table2[[#This Row],[Sharpe Ratio]]-AVERAGE(Table2[Sharpe Ratio]))/_xlfn.STDEV.P(Table2[Sharpe Ratio])</f>
        <v>0.10528675609979515</v>
      </c>
      <c r="AR1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7">
        <f>_xlfn.RANK.AVG(Table2[[#This Row],[1Y Return vs Nifty Z-Score]],Table2[1Y Return vs Nifty Z-Score])</f>
        <v>70</v>
      </c>
      <c r="AT107">
        <f>_xlfn.RANK.AVG(Table2[[#This Row],[6M Return vs Nifty Z-Score]],Table2[6M Return vs Nifty Z-Score])</f>
        <v>137</v>
      </c>
      <c r="AU107">
        <f>_xlfn.RANK.AVG(Table2[[#This Row],[Sharpe Ratio Z-Score]],Table2[Sharpe Ratio Z-Score])</f>
        <v>316</v>
      </c>
      <c r="AV107">
        <f>(Table2[[#This Row],[Rank 1Y]]+Table2[[#This Row],[Rank 6M]]+Table2[[#This Row],[Rank Sharpe]])/3</f>
        <v>174.33333333333334</v>
      </c>
    </row>
    <row r="108" spans="1:48" x14ac:dyDescent="0.3">
      <c r="A108" t="s">
        <v>782</v>
      </c>
      <c r="B108" t="s">
        <v>783</v>
      </c>
      <c r="C108" t="s">
        <v>3148</v>
      </c>
      <c r="D108" t="s">
        <v>114</v>
      </c>
      <c r="E108">
        <v>20069.651433949999</v>
      </c>
      <c r="F108">
        <v>765.25</v>
      </c>
      <c r="G108">
        <v>20.3277667989693</v>
      </c>
      <c r="H108">
        <f>(Table2[[#This Row],[1Y Return vs Nifty]]-AVERAGE(Table2[1Y Return vs Nifty]))/_xlfn.STDEV.P(Table2[1Y Return vs Nifty])</f>
        <v>4.9168410247740872E-2</v>
      </c>
      <c r="I108">
        <v>14.3853248529742</v>
      </c>
      <c r="J108">
        <f>(Table2[[#This Row],[1M Return vs Nifty]]-AVERAGE(Table2[1M Return vs Nifty]))/_xlfn.STDEV.P(Table2[1M Return vs Nifty])</f>
        <v>1.5886301179953459</v>
      </c>
      <c r="K108">
        <v>21.655997432757001</v>
      </c>
      <c r="L108">
        <f>(Table2[[#This Row],[6M Return vs Nifty]]-AVERAGE(Table2[6M Return vs Nifty]))/_xlfn.STDEV.P(Table2[6M Return vs Nifty])</f>
        <v>0.51677897123674843</v>
      </c>
      <c r="M108">
        <v>3.4051799717403202</v>
      </c>
      <c r="N108">
        <f>(Table2[[#This Row],[1W Return vs Nifty]]-AVERAGE(Table2[1W Return vs Nifty]))/_xlfn.STDEV.P(Table2[1W Return vs Nifty])</f>
        <v>1.0675268623560159</v>
      </c>
      <c r="O108">
        <v>738.78</v>
      </c>
      <c r="P108">
        <v>714.98973264767403</v>
      </c>
      <c r="Q108">
        <v>620.9421539105</v>
      </c>
      <c r="R108">
        <v>59.305801652934498</v>
      </c>
      <c r="S108" s="1">
        <f>(Table2[[#This Row],[Close Price]]-Table2[[#This Row],[20D EMA]])/Table2[[#This Row],[20D EMA]]</f>
        <v>3.582934026367799E-2</v>
      </c>
      <c r="T108" s="1">
        <f>(Table2[[#This Row],[Close Price]]-Table2[[#This Row],[50D EMA]])/Table2[[#This Row],[50D EMA]]</f>
        <v>7.0295089645843564E-2</v>
      </c>
      <c r="U108" s="1">
        <f>(Table2[[#This Row],[Close Price]]-Table2[[#This Row],[200D EMA]])/Table2[[#This Row],[200D EMA]]</f>
        <v>0.23240143253392317</v>
      </c>
      <c r="V108">
        <v>0.84349359146757896</v>
      </c>
      <c r="W108">
        <v>727.7</v>
      </c>
      <c r="X108">
        <v>772.95</v>
      </c>
      <c r="Y108">
        <v>727.7</v>
      </c>
      <c r="Z108">
        <v>772.95</v>
      </c>
      <c r="AA108">
        <v>716.15</v>
      </c>
      <c r="AB108">
        <v>806</v>
      </c>
      <c r="AC108" s="1">
        <f>(Table2[[#This Row],[Close Price]]/Table2[[#This Row],[Day Low]])-1</f>
        <v>5.1600934451009994E-2</v>
      </c>
      <c r="AD108" s="1">
        <f>(Table2[[#This Row],[Day High]]/Table2[[#This Row],[Close Price]])-1</f>
        <v>1.0062071218556179E-2</v>
      </c>
      <c r="AE108" s="1">
        <f>(Table2[[#This Row],[Close Price]]/Table2[[#This Row],[Current Week Low]])-1</f>
        <v>5.1600934451009994E-2</v>
      </c>
      <c r="AF108" s="1">
        <f>(Table2[[#This Row],[Current Week High]]/Table2[[#This Row],[Close Price]])-1</f>
        <v>1.0062071218556179E-2</v>
      </c>
      <c r="AG108" s="1">
        <f>(Table2[[#This Row],[Close Price]]/Table2[[#This Row],[Current Month Low]])-1</f>
        <v>6.856105564476711E-2</v>
      </c>
      <c r="AH108" s="1">
        <f>(Table2[[#This Row],[Current Month High]]/Table2[[#This Row],[Close Price]])-1</f>
        <v>5.3250571708592043E-2</v>
      </c>
      <c r="AI108">
        <v>5.3250571708591998</v>
      </c>
      <c r="AJ108">
        <v>73.861183687379295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0.06</v>
      </c>
      <c r="AM108" t="s">
        <v>3185</v>
      </c>
      <c r="AN108">
        <v>6.41</v>
      </c>
      <c r="AO108" t="s">
        <v>3185</v>
      </c>
      <c r="AP108">
        <v>0.16518835565185899</v>
      </c>
      <c r="AQ108">
        <f>(Table2[[#This Row],[Sharpe Ratio]]-AVERAGE(Table2[Sharpe Ratio]))/_xlfn.STDEV.P(Table2[Sharpe Ratio])</f>
        <v>1.2309742354965301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4.4530785973323805</v>
      </c>
      <c r="AS108">
        <f>_xlfn.RANK.AVG(Table2[[#This Row],[1Y Return vs Nifty Z-Score]],Table2[1Y Return vs Nifty Z-Score])</f>
        <v>285</v>
      </c>
      <c r="AT108">
        <f>_xlfn.RANK.AVG(Table2[[#This Row],[6M Return vs Nifty Z-Score]],Table2[6M Return vs Nifty Z-Score])</f>
        <v>173</v>
      </c>
      <c r="AU108">
        <f>_xlfn.RANK.AVG(Table2[[#This Row],[Sharpe Ratio Z-Score]],Table2[Sharpe Ratio Z-Score])</f>
        <v>74</v>
      </c>
      <c r="AV108">
        <f>(Table2[[#This Row],[Rank 1Y]]+Table2[[#This Row],[Rank 6M]]+Table2[[#This Row],[Rank Sharpe]])/3</f>
        <v>177.33333333333334</v>
      </c>
    </row>
    <row r="109" spans="1:48" x14ac:dyDescent="0.3">
      <c r="A109" t="s">
        <v>619</v>
      </c>
      <c r="B109" t="s">
        <v>620</v>
      </c>
      <c r="C109" t="s">
        <v>3141</v>
      </c>
      <c r="D109" t="s">
        <v>227</v>
      </c>
      <c r="E109">
        <v>30630.960446659901</v>
      </c>
      <c r="F109">
        <v>2289.6999999999998</v>
      </c>
      <c r="G109">
        <v>40.853237672928799</v>
      </c>
      <c r="H109">
        <f>(Table2[[#This Row],[1Y Return vs Nifty]]-AVERAGE(Table2[1Y Return vs Nifty]))/_xlfn.STDEV.P(Table2[1Y Return vs Nifty])</f>
        <v>0.43665292494286589</v>
      </c>
      <c r="I109">
        <v>13.6738725056075</v>
      </c>
      <c r="J109">
        <f>(Table2[[#This Row],[1M Return vs Nifty]]-AVERAGE(Table2[1M Return vs Nifty]))/_xlfn.STDEV.P(Table2[1M Return vs Nifty])</f>
        <v>1.5127124280793083</v>
      </c>
      <c r="K109">
        <v>32.130056833942398</v>
      </c>
      <c r="L109">
        <f>(Table2[[#This Row],[6M Return vs Nifty]]-AVERAGE(Table2[6M Return vs Nifty]))/_xlfn.STDEV.P(Table2[6M Return vs Nifty])</f>
        <v>0.86772147816490397</v>
      </c>
      <c r="M109">
        <v>-2.78215589052988</v>
      </c>
      <c r="N109">
        <f>(Table2[[#This Row],[1W Return vs Nifty]]-AVERAGE(Table2[1W Return vs Nifty]))/_xlfn.STDEV.P(Table2[1W Return vs Nifty])</f>
        <v>-0.24410807471748699</v>
      </c>
      <c r="O109">
        <v>2296.33</v>
      </c>
      <c r="P109">
        <v>2162.8654114085798</v>
      </c>
      <c r="Q109">
        <v>1845.56944778348</v>
      </c>
      <c r="R109">
        <v>42.924783394293101</v>
      </c>
      <c r="S109" s="1">
        <f>(Table2[[#This Row],[Close Price]]-Table2[[#This Row],[20D EMA]])/Table2[[#This Row],[20D EMA]]</f>
        <v>-2.8872156876407614E-3</v>
      </c>
      <c r="T109" s="1">
        <f>(Table2[[#This Row],[Close Price]]-Table2[[#This Row],[50D EMA]])/Table2[[#This Row],[50D EMA]]</f>
        <v>5.8641923775006502E-2</v>
      </c>
      <c r="U109" s="1">
        <f>(Table2[[#This Row],[Close Price]]-Table2[[#This Row],[200D EMA]])/Table2[[#This Row],[200D EMA]]</f>
        <v>0.24064689234529674</v>
      </c>
      <c r="V109">
        <v>0.59462925203377104</v>
      </c>
      <c r="W109">
        <v>2256.4</v>
      </c>
      <c r="X109">
        <v>2339.8000000000002</v>
      </c>
      <c r="Y109">
        <v>2256.4</v>
      </c>
      <c r="Z109">
        <v>2339.8000000000002</v>
      </c>
      <c r="AA109">
        <v>2256.4</v>
      </c>
      <c r="AB109">
        <v>2449.1999999999998</v>
      </c>
      <c r="AC109" s="1">
        <f>(Table2[[#This Row],[Close Price]]/Table2[[#This Row],[Day Low]])-1</f>
        <v>1.4758021627370832E-2</v>
      </c>
      <c r="AD109" s="1">
        <f>(Table2[[#This Row],[Day High]]/Table2[[#This Row],[Close Price]])-1</f>
        <v>2.188059571122869E-2</v>
      </c>
      <c r="AE109" s="1">
        <f>(Table2[[#This Row],[Close Price]]/Table2[[#This Row],[Current Week Low]])-1</f>
        <v>1.4758021627370832E-2</v>
      </c>
      <c r="AF109" s="1">
        <f>(Table2[[#This Row],[Current Week High]]/Table2[[#This Row],[Close Price]])-1</f>
        <v>2.188059571122869E-2</v>
      </c>
      <c r="AG109" s="1">
        <f>(Table2[[#This Row],[Close Price]]/Table2[[#This Row],[Current Month Low]])-1</f>
        <v>1.4758021627370832E-2</v>
      </c>
      <c r="AH109" s="1">
        <f>(Table2[[#This Row],[Current Month High]]/Table2[[#This Row],[Close Price]])-1</f>
        <v>6.9659780757304501E-2</v>
      </c>
      <c r="AI109">
        <v>10.2327815871074</v>
      </c>
      <c r="AJ109">
        <v>66.263660458192604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0.31</v>
      </c>
      <c r="AM109" t="s">
        <v>3185</v>
      </c>
      <c r="AN109">
        <v>-0.28000000000000003</v>
      </c>
      <c r="AO109" t="s">
        <v>3184</v>
      </c>
      <c r="AP109">
        <v>9.2795587296555002E-2</v>
      </c>
      <c r="AQ109">
        <f>(Table2[[#This Row],[Sharpe Ratio]]-AVERAGE(Table2[Sharpe Ratio]))/_xlfn.STDEV.P(Table2[Sharpe Ratio])</f>
        <v>0.37563245976335757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2.948611216232949</v>
      </c>
      <c r="AS109">
        <f>_xlfn.RANK.AVG(Table2[[#This Row],[1Y Return vs Nifty Z-Score]],Table2[1Y Return vs Nifty Z-Score])</f>
        <v>179</v>
      </c>
      <c r="AT109">
        <f>_xlfn.RANK.AVG(Table2[[#This Row],[6M Return vs Nifty Z-Score]],Table2[6M Return vs Nifty Z-Score])</f>
        <v>105</v>
      </c>
      <c r="AU109">
        <f>_xlfn.RANK.AVG(Table2[[#This Row],[Sharpe Ratio Z-Score]],Table2[Sharpe Ratio Z-Score])</f>
        <v>249</v>
      </c>
      <c r="AV109">
        <f>(Table2[[#This Row],[Rank 1Y]]+Table2[[#This Row],[Rank 6M]]+Table2[[#This Row],[Rank Sharpe]])/3</f>
        <v>177.66666666666666</v>
      </c>
    </row>
    <row r="110" spans="1:48" x14ac:dyDescent="0.3">
      <c r="A110" t="s">
        <v>25</v>
      </c>
      <c r="B110" t="s">
        <v>26</v>
      </c>
      <c r="C110" t="s">
        <v>3140</v>
      </c>
      <c r="D110" t="s">
        <v>27</v>
      </c>
      <c r="E110">
        <v>933256.13897273398</v>
      </c>
      <c r="F110">
        <v>1560.55</v>
      </c>
      <c r="G110">
        <v>42.092638585163101</v>
      </c>
      <c r="H110">
        <f>(Table2[[#This Row],[1Y Return vs Nifty]]-AVERAGE(Table2[1Y Return vs Nifty]))/_xlfn.STDEV.P(Table2[1Y Return vs Nifty])</f>
        <v>0.46005061768954442</v>
      </c>
      <c r="I110">
        <v>-3.2820810041497701</v>
      </c>
      <c r="J110">
        <f>(Table2[[#This Row],[1M Return vs Nifty]]-AVERAGE(Table2[1M Return vs Nifty]))/_xlfn.STDEV.P(Table2[1M Return vs Nifty])</f>
        <v>-0.29662424155011452</v>
      </c>
      <c r="K110">
        <v>11.895322513344199</v>
      </c>
      <c r="L110">
        <f>(Table2[[#This Row],[6M Return vs Nifty]]-AVERAGE(Table2[6M Return vs Nifty]))/_xlfn.STDEV.P(Table2[6M Return vs Nifty])</f>
        <v>0.18973903434830294</v>
      </c>
      <c r="M110">
        <v>-3.1715496990873602</v>
      </c>
      <c r="N110">
        <f>(Table2[[#This Row],[1W Return vs Nifty]]-AVERAGE(Table2[1W Return vs Nifty]))/_xlfn.STDEV.P(Table2[1W Return vs Nifty])</f>
        <v>-0.32665451068818685</v>
      </c>
      <c r="O110">
        <v>1624.3</v>
      </c>
      <c r="P110">
        <v>1621.3457084489901</v>
      </c>
      <c r="Q110">
        <v>1421.3220919652599</v>
      </c>
      <c r="R110">
        <v>21.458904789327001</v>
      </c>
      <c r="S110" s="1">
        <f>(Table2[[#This Row],[Close Price]]-Table2[[#This Row],[20D EMA]])/Table2[[#This Row],[20D EMA]]</f>
        <v>-3.9247675921935607E-2</v>
      </c>
      <c r="T110" s="1">
        <f>(Table2[[#This Row],[Close Price]]-Table2[[#This Row],[50D EMA]])/Table2[[#This Row],[50D EMA]]</f>
        <v>-3.7497066869932663E-2</v>
      </c>
      <c r="U110" s="1">
        <f>(Table2[[#This Row],[Close Price]]-Table2[[#This Row],[200D EMA]])/Table2[[#This Row],[200D EMA]]</f>
        <v>9.7956619982054752E-2</v>
      </c>
      <c r="V110">
        <v>0.77593847028844198</v>
      </c>
      <c r="W110">
        <v>1551.8</v>
      </c>
      <c r="X110">
        <v>1581.6</v>
      </c>
      <c r="Y110">
        <v>1551.8</v>
      </c>
      <c r="Z110">
        <v>1581.6</v>
      </c>
      <c r="AA110">
        <v>1551.8</v>
      </c>
      <c r="AB110">
        <v>1626.35</v>
      </c>
      <c r="AC110" s="1">
        <f>(Table2[[#This Row],[Close Price]]/Table2[[#This Row],[Day Low]])-1</f>
        <v>5.6386132233534614E-3</v>
      </c>
      <c r="AD110" s="1">
        <f>(Table2[[#This Row],[Day High]]/Table2[[#This Row],[Close Price]])-1</f>
        <v>1.348883406491308E-2</v>
      </c>
      <c r="AE110" s="1">
        <f>(Table2[[#This Row],[Close Price]]/Table2[[#This Row],[Current Week Low]])-1</f>
        <v>5.6386132233534614E-3</v>
      </c>
      <c r="AF110" s="1">
        <f>(Table2[[#This Row],[Current Week High]]/Table2[[#This Row],[Close Price]])-1</f>
        <v>1.348883406491308E-2</v>
      </c>
      <c r="AG110" s="1">
        <f>(Table2[[#This Row],[Close Price]]/Table2[[#This Row],[Current Month Low]])-1</f>
        <v>5.6386132233534614E-3</v>
      </c>
      <c r="AH110" s="1">
        <f>(Table2[[#This Row],[Current Month High]]/Table2[[#This Row],[Close Price]])-1</f>
        <v>4.2164621447566608E-2</v>
      </c>
      <c r="AI110">
        <v>13.9982698407612</v>
      </c>
      <c r="AJ110">
        <v>67.261521972132897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0.02</v>
      </c>
      <c r="AM110" t="s">
        <v>3185</v>
      </c>
      <c r="AN110">
        <v>-7.02</v>
      </c>
      <c r="AO110" t="s">
        <v>3184</v>
      </c>
      <c r="AP110">
        <v>0.14981106420506801</v>
      </c>
      <c r="AQ110">
        <f>(Table2[[#This Row],[Sharpe Ratio]]-AVERAGE(Table2[Sharpe Ratio]))/_xlfn.STDEV.P(Table2[Sharpe Ratio])</f>
        <v>1.0492870301183557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1.0757979299179017</v>
      </c>
      <c r="AS110">
        <f>_xlfn.RANK.AVG(Table2[[#This Row],[1Y Return vs Nifty Z-Score]],Table2[1Y Return vs Nifty Z-Score])</f>
        <v>174</v>
      </c>
      <c r="AT110">
        <f>_xlfn.RANK.AVG(Table2[[#This Row],[6M Return vs Nifty Z-Score]],Table2[6M Return vs Nifty Z-Score])</f>
        <v>249</v>
      </c>
      <c r="AU110">
        <f>_xlfn.RANK.AVG(Table2[[#This Row],[Sharpe Ratio Z-Score]],Table2[Sharpe Ratio Z-Score])</f>
        <v>110</v>
      </c>
      <c r="AV110">
        <f>(Table2[[#This Row],[Rank 1Y]]+Table2[[#This Row],[Rank 6M]]+Table2[[#This Row],[Rank Sharpe]])/3</f>
        <v>177.66666666666666</v>
      </c>
    </row>
    <row r="111" spans="1:48" x14ac:dyDescent="0.3">
      <c r="A111" t="s">
        <v>1101</v>
      </c>
      <c r="B111" t="s">
        <v>1102</v>
      </c>
      <c r="C111" t="s">
        <v>3148</v>
      </c>
      <c r="D111" t="s">
        <v>258</v>
      </c>
      <c r="E111">
        <v>11339.927298000001</v>
      </c>
      <c r="F111">
        <v>5587.25</v>
      </c>
      <c r="G111">
        <v>31.719240459553799</v>
      </c>
      <c r="H111">
        <f>(Table2[[#This Row],[1Y Return vs Nifty]]-AVERAGE(Table2[1Y Return vs Nifty]))/_xlfn.STDEV.P(Table2[1Y Return vs Nifty])</f>
        <v>0.26421924489796639</v>
      </c>
      <c r="I111">
        <v>4.2059271404379199</v>
      </c>
      <c r="J111">
        <f>(Table2[[#This Row],[1M Return vs Nifty]]-AVERAGE(Table2[1M Return vs Nifty]))/_xlfn.STDEV.P(Table2[1M Return vs Nifty])</f>
        <v>0.50240647711102859</v>
      </c>
      <c r="K111">
        <v>10.3893773272672</v>
      </c>
      <c r="L111">
        <f>(Table2[[#This Row],[6M Return vs Nifty]]-AVERAGE(Table2[6M Return vs Nifty]))/_xlfn.STDEV.P(Table2[6M Return vs Nifty])</f>
        <v>0.13928102579066223</v>
      </c>
      <c r="M111">
        <v>1.74464267801934</v>
      </c>
      <c r="N111">
        <f>(Table2[[#This Row],[1W Return vs Nifty]]-AVERAGE(Table2[1W Return vs Nifty]))/_xlfn.STDEV.P(Table2[1W Return vs Nifty])</f>
        <v>0.71551449754497054</v>
      </c>
      <c r="O111">
        <v>5399.83</v>
      </c>
      <c r="P111">
        <v>5378.8304639991302</v>
      </c>
      <c r="Q111">
        <v>4757.0118798854101</v>
      </c>
      <c r="R111">
        <v>65.067004562319099</v>
      </c>
      <c r="S111" s="1">
        <f>(Table2[[#This Row],[Close Price]]-Table2[[#This Row],[20D EMA]])/Table2[[#This Row],[20D EMA]]</f>
        <v>3.4708500082410013E-2</v>
      </c>
      <c r="T111" s="1">
        <f>(Table2[[#This Row],[Close Price]]-Table2[[#This Row],[50D EMA]])/Table2[[#This Row],[50D EMA]]</f>
        <v>3.8748113999099922E-2</v>
      </c>
      <c r="U111" s="1">
        <f>(Table2[[#This Row],[Close Price]]-Table2[[#This Row],[200D EMA]])/Table2[[#This Row],[200D EMA]]</f>
        <v>0.1745293350275571</v>
      </c>
      <c r="V111">
        <v>0.69114159538307196</v>
      </c>
      <c r="W111">
        <v>5251</v>
      </c>
      <c r="X111">
        <v>5700</v>
      </c>
      <c r="Y111">
        <v>5251</v>
      </c>
      <c r="Z111">
        <v>5700</v>
      </c>
      <c r="AA111">
        <v>5154</v>
      </c>
      <c r="AB111">
        <v>5700</v>
      </c>
      <c r="AC111" s="1">
        <f>(Table2[[#This Row],[Close Price]]/Table2[[#This Row],[Day Low]])-1</f>
        <v>6.4035421824414351E-2</v>
      </c>
      <c r="AD111" s="1">
        <f>(Table2[[#This Row],[Day High]]/Table2[[#This Row],[Close Price]])-1</f>
        <v>2.0179873819857752E-2</v>
      </c>
      <c r="AE111" s="1">
        <f>(Table2[[#This Row],[Close Price]]/Table2[[#This Row],[Current Week Low]])-1</f>
        <v>6.4035421824414351E-2</v>
      </c>
      <c r="AF111" s="1">
        <f>(Table2[[#This Row],[Current Week High]]/Table2[[#This Row],[Close Price]])-1</f>
        <v>2.0179873819857752E-2</v>
      </c>
      <c r="AG111" s="1">
        <f>(Table2[[#This Row],[Close Price]]/Table2[[#This Row],[Current Month Low]])-1</f>
        <v>8.4060923554520661E-2</v>
      </c>
      <c r="AH111" s="1">
        <f>(Table2[[#This Row],[Current Month High]]/Table2[[#This Row],[Close Price]])-1</f>
        <v>2.0179873819857752E-2</v>
      </c>
      <c r="AI111">
        <v>7.3694572464092198</v>
      </c>
      <c r="AJ111">
        <v>85.499667994687897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0.16</v>
      </c>
      <c r="AM111" t="s">
        <v>3185</v>
      </c>
      <c r="AN111">
        <v>2.27</v>
      </c>
      <c r="AO111" t="s">
        <v>3185</v>
      </c>
      <c r="AP111">
        <v>0.18141591515901301</v>
      </c>
      <c r="AQ111">
        <f>(Table2[[#This Row],[Sharpe Ratio]]-AVERAGE(Table2[Sharpe Ratio]))/_xlfn.STDEV.P(Table2[Sharpe Ratio])</f>
        <v>1.4227076072131801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3.0441288525578081</v>
      </c>
      <c r="AS111">
        <f>_xlfn.RANK.AVG(Table2[[#This Row],[1Y Return vs Nifty Z-Score]],Table2[1Y Return vs Nifty Z-Score])</f>
        <v>215</v>
      </c>
      <c r="AT111">
        <f>_xlfn.RANK.AVG(Table2[[#This Row],[6M Return vs Nifty Z-Score]],Table2[6M Return vs Nifty Z-Score])</f>
        <v>264</v>
      </c>
      <c r="AU111">
        <f>_xlfn.RANK.AVG(Table2[[#This Row],[Sharpe Ratio Z-Score]],Table2[Sharpe Ratio Z-Score])</f>
        <v>55</v>
      </c>
      <c r="AV111">
        <f>(Table2[[#This Row],[Rank 1Y]]+Table2[[#This Row],[Rank 6M]]+Table2[[#This Row],[Rank Sharpe]])/3</f>
        <v>178</v>
      </c>
    </row>
    <row r="112" spans="1:48" x14ac:dyDescent="0.3">
      <c r="A112" t="s">
        <v>1240</v>
      </c>
      <c r="B112" t="s">
        <v>1241</v>
      </c>
      <c r="C112" t="s">
        <v>3145</v>
      </c>
      <c r="D112" t="s">
        <v>206</v>
      </c>
      <c r="E112">
        <v>9365.7516275950002</v>
      </c>
      <c r="F112">
        <v>1517.45</v>
      </c>
      <c r="G112">
        <v>50.654975304520697</v>
      </c>
      <c r="H112">
        <f>(Table2[[#This Row],[1Y Return vs Nifty]]-AVERAGE(Table2[1Y Return vs Nifty]))/_xlfn.STDEV.P(Table2[1Y Return vs Nifty])</f>
        <v>0.62169236070873912</v>
      </c>
      <c r="I112">
        <v>0.86262828817757398</v>
      </c>
      <c r="J112">
        <f>(Table2[[#This Row],[1M Return vs Nifty]]-AVERAGE(Table2[1M Return vs Nifty]))/_xlfn.STDEV.P(Table2[1M Return vs Nifty])</f>
        <v>0.14564958889217186</v>
      </c>
      <c r="K112">
        <v>40.6725503846096</v>
      </c>
      <c r="L112">
        <f>(Table2[[#This Row],[6M Return vs Nifty]]-AVERAGE(Table2[6M Return vs Nifty]))/_xlfn.STDEV.P(Table2[6M Return vs Nifty])</f>
        <v>1.1539451844911695</v>
      </c>
      <c r="M112">
        <v>-3.0390604571145099</v>
      </c>
      <c r="N112">
        <f>(Table2[[#This Row],[1W Return vs Nifty]]-AVERAGE(Table2[1W Return vs Nifty]))/_xlfn.STDEV.P(Table2[1W Return vs Nifty])</f>
        <v>-0.29856851011762553</v>
      </c>
      <c r="O112">
        <v>1546.28</v>
      </c>
      <c r="P112">
        <v>1532.89324073531</v>
      </c>
      <c r="Q112">
        <v>1310.6901846813</v>
      </c>
      <c r="R112">
        <v>42.284092540789601</v>
      </c>
      <c r="S112" s="1">
        <f>(Table2[[#This Row],[Close Price]]-Table2[[#This Row],[20D EMA]])/Table2[[#This Row],[20D EMA]]</f>
        <v>-1.8644747393744943E-2</v>
      </c>
      <c r="T112" s="1">
        <f>(Table2[[#This Row],[Close Price]]-Table2[[#This Row],[50D EMA]])/Table2[[#This Row],[50D EMA]]</f>
        <v>-1.0074570312477858E-2</v>
      </c>
      <c r="U112" s="1">
        <f>(Table2[[#This Row],[Close Price]]-Table2[[#This Row],[200D EMA]])/Table2[[#This Row],[200D EMA]]</f>
        <v>0.15774880878426245</v>
      </c>
      <c r="V112">
        <v>0.56543440545420798</v>
      </c>
      <c r="W112">
        <v>1505.05</v>
      </c>
      <c r="X112">
        <v>1549.9</v>
      </c>
      <c r="Y112">
        <v>1505.05</v>
      </c>
      <c r="Z112">
        <v>1549.9</v>
      </c>
      <c r="AA112">
        <v>1505.05</v>
      </c>
      <c r="AB112">
        <v>1606.55</v>
      </c>
      <c r="AC112" s="1">
        <f>(Table2[[#This Row],[Close Price]]/Table2[[#This Row],[Day Low]])-1</f>
        <v>8.2389289392379439E-3</v>
      </c>
      <c r="AD112" s="1">
        <f>(Table2[[#This Row],[Day High]]/Table2[[#This Row],[Close Price]])-1</f>
        <v>2.1384559623051969E-2</v>
      </c>
      <c r="AE112" s="1">
        <f>(Table2[[#This Row],[Close Price]]/Table2[[#This Row],[Current Week Low]])-1</f>
        <v>8.2389289392379439E-3</v>
      </c>
      <c r="AF112" s="1">
        <f>(Table2[[#This Row],[Current Week High]]/Table2[[#This Row],[Close Price]])-1</f>
        <v>2.1384559623051969E-2</v>
      </c>
      <c r="AG112" s="1">
        <f>(Table2[[#This Row],[Close Price]]/Table2[[#This Row],[Current Month Low]])-1</f>
        <v>8.2389289392379439E-3</v>
      </c>
      <c r="AH112" s="1">
        <f>(Table2[[#This Row],[Current Month High]]/Table2[[#This Row],[Close Price]])-1</f>
        <v>5.8716926422616833E-2</v>
      </c>
      <c r="AI112">
        <v>15.8720221424099</v>
      </c>
      <c r="AJ112">
        <v>84.942108470444794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0.08</v>
      </c>
      <c r="AM112" t="s">
        <v>3185</v>
      </c>
      <c r="AN112">
        <v>-0.86</v>
      </c>
      <c r="AO112" t="s">
        <v>3184</v>
      </c>
      <c r="AP112">
        <v>6.9562633414728001E-2</v>
      </c>
      <c r="AQ112">
        <f>(Table2[[#This Row],[Sharpe Ratio]]-AVERAGE(Table2[Sharpe Ratio]))/_xlfn.STDEV.P(Table2[Sharpe Ratio])</f>
        <v>0.10112830029709172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1.7238469242715468</v>
      </c>
      <c r="AS112">
        <f>_xlfn.RANK.AVG(Table2[[#This Row],[1Y Return vs Nifty Z-Score]],Table2[1Y Return vs Nifty Z-Score])</f>
        <v>142</v>
      </c>
      <c r="AT112">
        <f>_xlfn.RANK.AVG(Table2[[#This Row],[6M Return vs Nifty Z-Score]],Table2[6M Return vs Nifty Z-Score])</f>
        <v>77</v>
      </c>
      <c r="AU112">
        <f>_xlfn.RANK.AVG(Table2[[#This Row],[Sharpe Ratio Z-Score]],Table2[Sharpe Ratio Z-Score])</f>
        <v>319</v>
      </c>
      <c r="AV112">
        <f>(Table2[[#This Row],[Rank 1Y]]+Table2[[#This Row],[Rank 6M]]+Table2[[#This Row],[Rank Sharpe]])/3</f>
        <v>179.33333333333334</v>
      </c>
    </row>
    <row r="113" spans="1:48" x14ac:dyDescent="0.3">
      <c r="A113" t="s">
        <v>1118</v>
      </c>
      <c r="B113" t="s">
        <v>1119</v>
      </c>
      <c r="C113" t="s">
        <v>3147</v>
      </c>
      <c r="D113" t="s">
        <v>75</v>
      </c>
      <c r="E113">
        <v>11074.176477735</v>
      </c>
      <c r="F113">
        <v>357.35</v>
      </c>
      <c r="G113">
        <v>42.669677556887699</v>
      </c>
      <c r="H113">
        <f>(Table2[[#This Row],[1Y Return vs Nifty]]-AVERAGE(Table2[1Y Return vs Nifty]))/_xlfn.STDEV.P(Table2[1Y Return vs Nifty])</f>
        <v>0.47094409084257943</v>
      </c>
      <c r="I113">
        <v>2.80057793569173</v>
      </c>
      <c r="J113">
        <f>(Table2[[#This Row],[1M Return vs Nifty]]-AVERAGE(Table2[1M Return vs Nifty]))/_xlfn.STDEV.P(Table2[1M Return vs Nifty])</f>
        <v>0.35244440931468746</v>
      </c>
      <c r="K113">
        <v>64.223112101319003</v>
      </c>
      <c r="L113">
        <f>(Table2[[#This Row],[6M Return vs Nifty]]-AVERAGE(Table2[6M Return vs Nifty]))/_xlfn.STDEV.P(Table2[6M Return vs Nifty])</f>
        <v>1.9430273208301012</v>
      </c>
      <c r="M113">
        <v>-0.87060131156419696</v>
      </c>
      <c r="N113">
        <f>(Table2[[#This Row],[1W Return vs Nifty]]-AVERAGE(Table2[1W Return vs Nifty]))/_xlfn.STDEV.P(Table2[1W Return vs Nifty])</f>
        <v>0.16111669822287816</v>
      </c>
      <c r="O113">
        <v>360.74</v>
      </c>
      <c r="P113">
        <v>357.75918711070602</v>
      </c>
      <c r="Q113">
        <v>305.429315142441</v>
      </c>
      <c r="R113">
        <v>37.604863673170499</v>
      </c>
      <c r="S113" s="1">
        <f>(Table2[[#This Row],[Close Price]]-Table2[[#This Row],[20D EMA]])/Table2[[#This Row],[20D EMA]]</f>
        <v>-9.3973498918888572E-3</v>
      </c>
      <c r="T113" s="1">
        <f>(Table2[[#This Row],[Close Price]]-Table2[[#This Row],[50D EMA]])/Table2[[#This Row],[50D EMA]]</f>
        <v>-1.1437501130596545E-3</v>
      </c>
      <c r="U113" s="1">
        <f>(Table2[[#This Row],[Close Price]]-Table2[[#This Row],[200D EMA]])/Table2[[#This Row],[200D EMA]]</f>
        <v>0.16999247381786234</v>
      </c>
      <c r="V113">
        <v>0.55500897308581298</v>
      </c>
      <c r="W113">
        <v>355.4</v>
      </c>
      <c r="X113">
        <v>360.3</v>
      </c>
      <c r="Y113">
        <v>355.4</v>
      </c>
      <c r="Z113">
        <v>360.3</v>
      </c>
      <c r="AA113">
        <v>353.1</v>
      </c>
      <c r="AB113">
        <v>366</v>
      </c>
      <c r="AC113" s="1">
        <f>(Table2[[#This Row],[Close Price]]/Table2[[#This Row],[Day Low]])-1</f>
        <v>5.4867754642657918E-3</v>
      </c>
      <c r="AD113" s="1">
        <f>(Table2[[#This Row],[Day High]]/Table2[[#This Row],[Close Price]])-1</f>
        <v>8.2552119770533672E-3</v>
      </c>
      <c r="AE113" s="1">
        <f>(Table2[[#This Row],[Close Price]]/Table2[[#This Row],[Current Week Low]])-1</f>
        <v>5.4867754642657918E-3</v>
      </c>
      <c r="AF113" s="1">
        <f>(Table2[[#This Row],[Current Week High]]/Table2[[#This Row],[Close Price]])-1</f>
        <v>8.2552119770533672E-3</v>
      </c>
      <c r="AG113" s="1">
        <f>(Table2[[#This Row],[Close Price]]/Table2[[#This Row],[Current Month Low]])-1</f>
        <v>1.2036250354007461E-2</v>
      </c>
      <c r="AH113" s="1">
        <f>(Table2[[#This Row],[Current Month High]]/Table2[[#This Row],[Close Price]])-1</f>
        <v>2.4205960542885041E-2</v>
      </c>
      <c r="AI113">
        <v>7.7375122428991103</v>
      </c>
      <c r="AJ113">
        <v>107.09939148073001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0.04</v>
      </c>
      <c r="AM113" t="s">
        <v>3185</v>
      </c>
      <c r="AN113">
        <v>-0.38</v>
      </c>
      <c r="AO113" t="s">
        <v>3184</v>
      </c>
      <c r="AP113">
        <v>6.5491022326574999E-2</v>
      </c>
      <c r="AQ113">
        <f>(Table2[[#This Row],[Sharpe Ratio]]-AVERAGE(Table2[Sharpe Ratio]))/_xlfn.STDEV.P(Table2[Sharpe Ratio])</f>
        <v>5.3021021941013997E-2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2.9805535411512603</v>
      </c>
      <c r="AS113">
        <f>_xlfn.RANK.AVG(Table2[[#This Row],[1Y Return vs Nifty Z-Score]],Table2[1Y Return vs Nifty Z-Score])</f>
        <v>170</v>
      </c>
      <c r="AT113">
        <f>_xlfn.RANK.AVG(Table2[[#This Row],[6M Return vs Nifty Z-Score]],Table2[6M Return vs Nifty Z-Score])</f>
        <v>35</v>
      </c>
      <c r="AU113">
        <f>_xlfn.RANK.AVG(Table2[[#This Row],[Sharpe Ratio Z-Score]],Table2[Sharpe Ratio Z-Score])</f>
        <v>336</v>
      </c>
      <c r="AV113">
        <f>(Table2[[#This Row],[Rank 1Y]]+Table2[[#This Row],[Rank 6M]]+Table2[[#This Row],[Rank Sharpe]])/3</f>
        <v>180.33333333333334</v>
      </c>
    </row>
    <row r="114" spans="1:48" x14ac:dyDescent="0.3">
      <c r="A114" t="s">
        <v>197</v>
      </c>
      <c r="B114" t="s">
        <v>198</v>
      </c>
      <c r="C114" t="s">
        <v>3144</v>
      </c>
      <c r="D114" t="s">
        <v>57</v>
      </c>
      <c r="E114">
        <v>129004.786841825</v>
      </c>
      <c r="F114">
        <v>739.25</v>
      </c>
      <c r="G114">
        <v>64.934373910147002</v>
      </c>
      <c r="H114">
        <f>(Table2[[#This Row],[1Y Return vs Nifty]]-AVERAGE(Table2[1Y Return vs Nifty]))/_xlfn.STDEV.P(Table2[1Y Return vs Nifty])</f>
        <v>0.89126210031744579</v>
      </c>
      <c r="I114">
        <v>1.17280267483532</v>
      </c>
      <c r="J114">
        <f>(Table2[[#This Row],[1M Return vs Nifty]]-AVERAGE(Table2[1M Return vs Nifty]))/_xlfn.STDEV.P(Table2[1M Return vs Nifty])</f>
        <v>0.17874769165806634</v>
      </c>
      <c r="K114">
        <v>19.2409721452509</v>
      </c>
      <c r="L114">
        <f>(Table2[[#This Row],[6M Return vs Nifty]]-AVERAGE(Table2[6M Return vs Nifty]))/_xlfn.STDEV.P(Table2[6M Return vs Nifty])</f>
        <v>0.43586144000751353</v>
      </c>
      <c r="M114">
        <v>3.6908636418893299</v>
      </c>
      <c r="N114">
        <f>(Table2[[#This Row],[1W Return vs Nifty]]-AVERAGE(Table2[1W Return vs Nifty]))/_xlfn.STDEV.P(Table2[1W Return vs Nifty])</f>
        <v>1.1280880943724947</v>
      </c>
      <c r="O114">
        <v>693.41</v>
      </c>
      <c r="P114">
        <v>700.99766175779598</v>
      </c>
      <c r="Q114">
        <v>632.71201982493596</v>
      </c>
      <c r="R114">
        <v>70.917333675622601</v>
      </c>
      <c r="S114" s="1">
        <f>(Table2[[#This Row],[Close Price]]-Table2[[#This Row],[20D EMA]])/Table2[[#This Row],[20D EMA]]</f>
        <v>6.6108074587906199E-2</v>
      </c>
      <c r="T114" s="1">
        <f>(Table2[[#This Row],[Close Price]]-Table2[[#This Row],[50D EMA]])/Table2[[#This Row],[50D EMA]]</f>
        <v>5.4568424873606372E-2</v>
      </c>
      <c r="U114" s="1">
        <f>(Table2[[#This Row],[Close Price]]-Table2[[#This Row],[200D EMA]])/Table2[[#This Row],[200D EMA]]</f>
        <v>0.16838305079859531</v>
      </c>
      <c r="V114">
        <v>0.99703370178367701</v>
      </c>
      <c r="W114">
        <v>706.15</v>
      </c>
      <c r="X114">
        <v>751.6</v>
      </c>
      <c r="Y114">
        <v>706.15</v>
      </c>
      <c r="Z114">
        <v>751.6</v>
      </c>
      <c r="AA114">
        <v>652.1</v>
      </c>
      <c r="AB114">
        <v>751.6</v>
      </c>
      <c r="AC114" s="1">
        <f>(Table2[[#This Row],[Close Price]]/Table2[[#This Row],[Day Low]])-1</f>
        <v>4.6873893648658349E-2</v>
      </c>
      <c r="AD114" s="1">
        <f>(Table2[[#This Row],[Day High]]/Table2[[#This Row],[Close Price]])-1</f>
        <v>1.670612106865077E-2</v>
      </c>
      <c r="AE114" s="1">
        <f>(Table2[[#This Row],[Close Price]]/Table2[[#This Row],[Current Week Low]])-1</f>
        <v>4.6873893648658349E-2</v>
      </c>
      <c r="AF114" s="1">
        <f>(Table2[[#This Row],[Current Week High]]/Table2[[#This Row],[Close Price]])-1</f>
        <v>1.670612106865077E-2</v>
      </c>
      <c r="AG114" s="1">
        <f>(Table2[[#This Row],[Close Price]]/Table2[[#This Row],[Current Month Low]])-1</f>
        <v>0.13364514644993086</v>
      </c>
      <c r="AH114" s="1">
        <f>(Table2[[#This Row],[Current Month High]]/Table2[[#This Row],[Close Price]])-1</f>
        <v>1.670612106865077E-2</v>
      </c>
      <c r="AI114">
        <v>8.8806222522827198</v>
      </c>
      <c r="AJ114">
        <v>92.112785862785799</v>
      </c>
      <c r="AK114" t="str">
        <f>IF(AND(Table2[[#This Row],[20D EMA]]&gt;Table2[[#This Row],[50D EMA]],Table2[[#This Row],[50D EMA]]&gt;Table2[[#This Row],[200D EMA]]),"Uptrend","Downtrend/NoTrend")</f>
        <v>Downtrend/NoTrend</v>
      </c>
      <c r="AL114">
        <v>0.19</v>
      </c>
      <c r="AM114" t="s">
        <v>3185</v>
      </c>
      <c r="AN114">
        <v>10.17</v>
      </c>
      <c r="AO114" t="s">
        <v>3185</v>
      </c>
      <c r="AP114">
        <v>9.4273553825272999E-2</v>
      </c>
      <c r="AQ114">
        <f>(Table2[[#This Row],[Sharpe Ratio]]-AVERAGE(Table2[Sharpe Ratio]))/_xlfn.STDEV.P(Table2[Sharpe Ratio])</f>
        <v>0.39309506747775397</v>
      </c>
      <c r="AR1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4">
        <f>_xlfn.RANK.AVG(Table2[[#This Row],[1Y Return vs Nifty Z-Score]],Table2[1Y Return vs Nifty Z-Score])</f>
        <v>108</v>
      </c>
      <c r="AT114">
        <f>_xlfn.RANK.AVG(Table2[[#This Row],[6M Return vs Nifty Z-Score]],Table2[6M Return vs Nifty Z-Score])</f>
        <v>188</v>
      </c>
      <c r="AU114">
        <f>_xlfn.RANK.AVG(Table2[[#This Row],[Sharpe Ratio Z-Score]],Table2[Sharpe Ratio Z-Score])</f>
        <v>245</v>
      </c>
      <c r="AV114">
        <f>(Table2[[#This Row],[Rank 1Y]]+Table2[[#This Row],[Rank 6M]]+Table2[[#This Row],[Rank Sharpe]])/3</f>
        <v>180.33333333333334</v>
      </c>
    </row>
    <row r="115" spans="1:48" x14ac:dyDescent="0.3">
      <c r="A115" t="s">
        <v>156</v>
      </c>
      <c r="B115" t="s">
        <v>157</v>
      </c>
      <c r="C115" t="s">
        <v>3139</v>
      </c>
      <c r="D115" t="s">
        <v>138</v>
      </c>
      <c r="E115">
        <v>159015.40330559999</v>
      </c>
      <c r="F115">
        <v>481.85</v>
      </c>
      <c r="G115">
        <v>37.798047320640897</v>
      </c>
      <c r="H115">
        <f>(Table2[[#This Row],[1Y Return vs Nifty]]-AVERAGE(Table2[1Y Return vs Nifty]))/_xlfn.STDEV.P(Table2[1Y Return vs Nifty])</f>
        <v>0.37897634552468396</v>
      </c>
      <c r="I115">
        <v>-0.93364048682317002</v>
      </c>
      <c r="J115">
        <f>(Table2[[#This Row],[1M Return vs Nifty]]-AVERAGE(Table2[1M Return vs Nifty]))/_xlfn.STDEV.P(Table2[1M Return vs Nifty])</f>
        <v>-4.6026742447668807E-2</v>
      </c>
      <c r="K115">
        <v>6.2317357208761903</v>
      </c>
      <c r="L115">
        <f>(Table2[[#This Row],[6M Return vs Nifty]]-AVERAGE(Table2[6M Return vs Nifty]))/_xlfn.STDEV.P(Table2[6M Return vs Nifty])</f>
        <v>-2.4386978959100263E-5</v>
      </c>
      <c r="M115">
        <v>-1.4686002262706801</v>
      </c>
      <c r="N115">
        <f>(Table2[[#This Row],[1W Return vs Nifty]]-AVERAGE(Table2[1W Return vs Nifty]))/_xlfn.STDEV.P(Table2[1W Return vs Nifty])</f>
        <v>3.4348685895635209E-2</v>
      </c>
      <c r="O115">
        <v>463.42</v>
      </c>
      <c r="P115">
        <v>476.03656962303597</v>
      </c>
      <c r="Q115">
        <v>450.373015235997</v>
      </c>
      <c r="R115">
        <v>62.145371908865897</v>
      </c>
      <c r="S115" s="1">
        <f>(Table2[[#This Row],[Close Price]]-Table2[[#This Row],[20D EMA]])/Table2[[#This Row],[20D EMA]]</f>
        <v>3.9769539510595156E-2</v>
      </c>
      <c r="T115" s="1">
        <f>(Table2[[#This Row],[Close Price]]-Table2[[#This Row],[50D EMA]])/Table2[[#This Row],[50D EMA]]</f>
        <v>1.2212150805068591E-2</v>
      </c>
      <c r="U115" s="1">
        <f>(Table2[[#This Row],[Close Price]]-Table2[[#This Row],[200D EMA]])/Table2[[#This Row],[200D EMA]]</f>
        <v>6.9890920857034411E-2</v>
      </c>
      <c r="V115">
        <v>0.980197325414911</v>
      </c>
      <c r="W115">
        <v>454.25</v>
      </c>
      <c r="X115">
        <v>489.4</v>
      </c>
      <c r="Y115">
        <v>454.25</v>
      </c>
      <c r="Z115">
        <v>489.4</v>
      </c>
      <c r="AA115">
        <v>436.65</v>
      </c>
      <c r="AB115">
        <v>489.4</v>
      </c>
      <c r="AC115" s="1">
        <f>(Table2[[#This Row],[Close Price]]/Table2[[#This Row],[Day Low]])-1</f>
        <v>6.0759493670886178E-2</v>
      </c>
      <c r="AD115" s="1">
        <f>(Table2[[#This Row],[Day High]]/Table2[[#This Row],[Close Price]])-1</f>
        <v>1.5668776590225031E-2</v>
      </c>
      <c r="AE115" s="1">
        <f>(Table2[[#This Row],[Close Price]]/Table2[[#This Row],[Current Week Low]])-1</f>
        <v>6.0759493670886178E-2</v>
      </c>
      <c r="AF115" s="1">
        <f>(Table2[[#This Row],[Current Week High]]/Table2[[#This Row],[Close Price]])-1</f>
        <v>1.5668776590225031E-2</v>
      </c>
      <c r="AG115" s="1">
        <f>(Table2[[#This Row],[Close Price]]/Table2[[#This Row],[Current Month Low]])-1</f>
        <v>0.10351540135119675</v>
      </c>
      <c r="AH115" s="1">
        <f>(Table2[[#This Row],[Current Month High]]/Table2[[#This Row],[Close Price]])-1</f>
        <v>1.5668776590225031E-2</v>
      </c>
      <c r="AI115">
        <v>20.369409567292699</v>
      </c>
      <c r="AJ115">
        <v>66.442141623488695</v>
      </c>
      <c r="AK115" t="str">
        <f>IF(AND(Table2[[#This Row],[20D EMA]]&gt;Table2[[#This Row],[50D EMA]],Table2[[#This Row],[50D EMA]]&gt;Table2[[#This Row],[200D EMA]]),"Uptrend","Downtrend/NoTrend")</f>
        <v>Downtrend/NoTrend</v>
      </c>
      <c r="AL115">
        <v>-0.09</v>
      </c>
      <c r="AM115" t="s">
        <v>3184</v>
      </c>
      <c r="AN115">
        <v>6.35</v>
      </c>
      <c r="AO115" t="s">
        <v>3185</v>
      </c>
      <c r="AP115">
        <v>0.18712640235542999</v>
      </c>
      <c r="AQ115">
        <f>(Table2[[#This Row],[Sharpe Ratio]]-AVERAGE(Table2[Sharpe Ratio]))/_xlfn.STDEV.P(Table2[Sharpe Ratio])</f>
        <v>1.4901786871270206</v>
      </c>
      <c r="AR1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5">
        <f>_xlfn.RANK.AVG(Table2[[#This Row],[1Y Return vs Nifty Z-Score]],Table2[1Y Return vs Nifty Z-Score])</f>
        <v>189</v>
      </c>
      <c r="AT115">
        <f>_xlfn.RANK.AVG(Table2[[#This Row],[6M Return vs Nifty Z-Score]],Table2[6M Return vs Nifty Z-Score])</f>
        <v>307</v>
      </c>
      <c r="AU115">
        <f>_xlfn.RANK.AVG(Table2[[#This Row],[Sharpe Ratio Z-Score]],Table2[Sharpe Ratio Z-Score])</f>
        <v>46</v>
      </c>
      <c r="AV115">
        <f>(Table2[[#This Row],[Rank 1Y]]+Table2[[#This Row],[Rank 6M]]+Table2[[#This Row],[Rank Sharpe]])/3</f>
        <v>180.66666666666666</v>
      </c>
    </row>
    <row r="116" spans="1:48" x14ac:dyDescent="0.3">
      <c r="A116" t="s">
        <v>1416</v>
      </c>
      <c r="B116" t="s">
        <v>1417</v>
      </c>
      <c r="C116" t="s">
        <v>3138</v>
      </c>
      <c r="D116" t="s">
        <v>21</v>
      </c>
      <c r="E116">
        <v>7439.3896983449904</v>
      </c>
      <c r="F116">
        <v>898.35</v>
      </c>
      <c r="G116">
        <v>59.509527428298298</v>
      </c>
      <c r="H116">
        <f>(Table2[[#This Row],[1Y Return vs Nifty]]-AVERAGE(Table2[1Y Return vs Nifty]))/_xlfn.STDEV.P(Table2[1Y Return vs Nifty])</f>
        <v>0.78885061269688417</v>
      </c>
      <c r="I116">
        <v>-4.6528557551099601</v>
      </c>
      <c r="J116">
        <f>(Table2[[#This Row],[1M Return vs Nifty]]-AVERAGE(Table2[1M Return vs Nifty]))/_xlfn.STDEV.P(Table2[1M Return vs Nifty])</f>
        <v>-0.44289693693626253</v>
      </c>
      <c r="K116">
        <v>9.9552572975249394</v>
      </c>
      <c r="L116">
        <f>(Table2[[#This Row],[6M Return vs Nifty]]-AVERAGE(Table2[6M Return vs Nifty]))/_xlfn.STDEV.P(Table2[6M Return vs Nifty])</f>
        <v>0.12473545508975213</v>
      </c>
      <c r="M116">
        <v>-6.1514198483015496</v>
      </c>
      <c r="N116">
        <f>(Table2[[#This Row],[1W Return vs Nifty]]-AVERAGE(Table2[1W Return vs Nifty]))/_xlfn.STDEV.P(Table2[1W Return vs Nifty])</f>
        <v>-0.95834832570887207</v>
      </c>
      <c r="O116">
        <v>897.41</v>
      </c>
      <c r="P116">
        <v>883.94480322389802</v>
      </c>
      <c r="Q116">
        <v>771.54230527613504</v>
      </c>
      <c r="R116">
        <v>50.680079308646803</v>
      </c>
      <c r="S116" s="1">
        <f>(Table2[[#This Row],[Close Price]]-Table2[[#This Row],[20D EMA]])/Table2[[#This Row],[20D EMA]]</f>
        <v>1.0474587980968059E-3</v>
      </c>
      <c r="T116" s="1">
        <f>(Table2[[#This Row],[Close Price]]-Table2[[#This Row],[50D EMA]])/Table2[[#This Row],[50D EMA]]</f>
        <v>1.6296489015562719E-2</v>
      </c>
      <c r="U116" s="1">
        <f>(Table2[[#This Row],[Close Price]]-Table2[[#This Row],[200D EMA]])/Table2[[#This Row],[200D EMA]]</f>
        <v>0.16435611353609508</v>
      </c>
      <c r="V116">
        <v>0.54044077943529101</v>
      </c>
      <c r="W116">
        <v>863.5</v>
      </c>
      <c r="X116">
        <v>905.45</v>
      </c>
      <c r="Y116">
        <v>863.5</v>
      </c>
      <c r="Z116">
        <v>905.45</v>
      </c>
      <c r="AA116">
        <v>860.45</v>
      </c>
      <c r="AB116">
        <v>933</v>
      </c>
      <c r="AC116" s="1">
        <f>(Table2[[#This Row],[Close Price]]/Table2[[#This Row],[Day Low]])-1</f>
        <v>4.035900405327153E-2</v>
      </c>
      <c r="AD116" s="1">
        <f>(Table2[[#This Row],[Day High]]/Table2[[#This Row],[Close Price]])-1</f>
        <v>7.9033784159849851E-3</v>
      </c>
      <c r="AE116" s="1">
        <f>(Table2[[#This Row],[Close Price]]/Table2[[#This Row],[Current Week Low]])-1</f>
        <v>4.035900405327153E-2</v>
      </c>
      <c r="AF116" s="1">
        <f>(Table2[[#This Row],[Current Week High]]/Table2[[#This Row],[Close Price]])-1</f>
        <v>7.9033784159849851E-3</v>
      </c>
      <c r="AG116" s="1">
        <f>(Table2[[#This Row],[Close Price]]/Table2[[#This Row],[Current Month Low]])-1</f>
        <v>4.4046719739671003E-2</v>
      </c>
      <c r="AH116" s="1">
        <f>(Table2[[#This Row],[Current Month High]]/Table2[[#This Row],[Close Price]])-1</f>
        <v>3.8570712973785337E-2</v>
      </c>
      <c r="AI116">
        <v>10.530416875382601</v>
      </c>
      <c r="AJ116">
        <v>116.46987951807201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7.0000000000000007E-2</v>
      </c>
      <c r="AM116" t="s">
        <v>3185</v>
      </c>
      <c r="AN116">
        <v>2.69</v>
      </c>
      <c r="AO116" t="s">
        <v>3185</v>
      </c>
      <c r="AP116">
        <v>0.12867052766245601</v>
      </c>
      <c r="AQ116">
        <f>(Table2[[#This Row],[Sharpe Ratio]]-AVERAGE(Table2[Sharpe Ratio]))/_xlfn.STDEV.P(Table2[Sharpe Ratio])</f>
        <v>0.79950539478205573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0.31184619992355733</v>
      </c>
      <c r="AS116">
        <f>_xlfn.RANK.AVG(Table2[[#This Row],[1Y Return vs Nifty Z-Score]],Table2[1Y Return vs Nifty Z-Score])</f>
        <v>123</v>
      </c>
      <c r="AT116">
        <f>_xlfn.RANK.AVG(Table2[[#This Row],[6M Return vs Nifty Z-Score]],Table2[6M Return vs Nifty Z-Score])</f>
        <v>267</v>
      </c>
      <c r="AU116">
        <f>_xlfn.RANK.AVG(Table2[[#This Row],[Sharpe Ratio Z-Score]],Table2[Sharpe Ratio Z-Score])</f>
        <v>155</v>
      </c>
      <c r="AV116">
        <f>(Table2[[#This Row],[Rank 1Y]]+Table2[[#This Row],[Rank 6M]]+Table2[[#This Row],[Rank Sharpe]])/3</f>
        <v>181.66666666666666</v>
      </c>
    </row>
    <row r="117" spans="1:48" x14ac:dyDescent="0.3">
      <c r="A117" t="s">
        <v>270</v>
      </c>
      <c r="B117" t="s">
        <v>271</v>
      </c>
      <c r="C117" t="s">
        <v>3143</v>
      </c>
      <c r="D117" t="s">
        <v>51</v>
      </c>
      <c r="E117">
        <v>95112.079079289993</v>
      </c>
      <c r="F117">
        <v>2084.9</v>
      </c>
      <c r="G117">
        <v>52.5590045018537</v>
      </c>
      <c r="H117">
        <f>(Table2[[#This Row],[1Y Return vs Nifty]]-AVERAGE(Table2[1Y Return vs Nifty]))/_xlfn.STDEV.P(Table2[1Y Return vs Nifty])</f>
        <v>0.65763705761846725</v>
      </c>
      <c r="I117">
        <v>0.50667567785905998</v>
      </c>
      <c r="J117">
        <f>(Table2[[#This Row],[1M Return vs Nifty]]-AVERAGE(Table2[1M Return vs Nifty]))/_xlfn.STDEV.P(Table2[1M Return vs Nifty])</f>
        <v>0.1076665813232381</v>
      </c>
      <c r="K117">
        <v>14.010605648570101</v>
      </c>
      <c r="L117">
        <f>(Table2[[#This Row],[6M Return vs Nifty]]-AVERAGE(Table2[6M Return vs Nifty]))/_xlfn.STDEV.P(Table2[6M Return vs Nifty])</f>
        <v>0.26061344300928613</v>
      </c>
      <c r="M117">
        <v>-5.3192654174000298</v>
      </c>
      <c r="N117">
        <f>(Table2[[#This Row],[1W Return vs Nifty]]-AVERAGE(Table2[1W Return vs Nifty]))/_xlfn.STDEV.P(Table2[1W Return vs Nifty])</f>
        <v>-0.78194238155014084</v>
      </c>
      <c r="O117">
        <v>2159.1</v>
      </c>
      <c r="P117">
        <v>2146.1804848665402</v>
      </c>
      <c r="Q117">
        <v>1840.8998461963499</v>
      </c>
      <c r="R117">
        <v>29.275543780420399</v>
      </c>
      <c r="S117" s="1">
        <f>(Table2[[#This Row],[Close Price]]-Table2[[#This Row],[20D EMA]])/Table2[[#This Row],[20D EMA]]</f>
        <v>-3.4366171089805858E-2</v>
      </c>
      <c r="T117" s="1">
        <f>(Table2[[#This Row],[Close Price]]-Table2[[#This Row],[50D EMA]])/Table2[[#This Row],[50D EMA]]</f>
        <v>-2.8553276529467084E-2</v>
      </c>
      <c r="U117" s="1">
        <f>(Table2[[#This Row],[Close Price]]-Table2[[#This Row],[200D EMA]])/Table2[[#This Row],[200D EMA]]</f>
        <v>0.13254395903601221</v>
      </c>
      <c r="V117">
        <v>1.0737513767156599</v>
      </c>
      <c r="W117">
        <v>2074.9499999999998</v>
      </c>
      <c r="X117">
        <v>2142.4499999999998</v>
      </c>
      <c r="Y117">
        <v>2074.9499999999998</v>
      </c>
      <c r="Z117">
        <v>2142.4499999999998</v>
      </c>
      <c r="AA117">
        <v>2074.9499999999998</v>
      </c>
      <c r="AB117">
        <v>2218.85</v>
      </c>
      <c r="AC117" s="1">
        <f>(Table2[[#This Row],[Close Price]]/Table2[[#This Row],[Day Low]])-1</f>
        <v>4.7952962721995451E-3</v>
      </c>
      <c r="AD117" s="1">
        <f>(Table2[[#This Row],[Day High]]/Table2[[#This Row],[Close Price]])-1</f>
        <v>2.7603242361743829E-2</v>
      </c>
      <c r="AE117" s="1">
        <f>(Table2[[#This Row],[Close Price]]/Table2[[#This Row],[Current Week Low]])-1</f>
        <v>4.7952962721995451E-3</v>
      </c>
      <c r="AF117" s="1">
        <f>(Table2[[#This Row],[Current Week High]]/Table2[[#This Row],[Close Price]])-1</f>
        <v>2.7603242361743829E-2</v>
      </c>
      <c r="AG117" s="1">
        <f>(Table2[[#This Row],[Close Price]]/Table2[[#This Row],[Current Month Low]])-1</f>
        <v>4.7952962721995451E-3</v>
      </c>
      <c r="AH117" s="1">
        <f>(Table2[[#This Row],[Current Month High]]/Table2[[#This Row],[Close Price]])-1</f>
        <v>6.4247685740323135E-2</v>
      </c>
      <c r="AI117">
        <v>10.8926087582138</v>
      </c>
      <c r="AJ117">
        <v>80.737722682155095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</v>
      </c>
      <c r="AM117" t="s">
        <v>3186</v>
      </c>
      <c r="AN117">
        <v>-2.19</v>
      </c>
      <c r="AO117" t="s">
        <v>3184</v>
      </c>
      <c r="AP117">
        <v>0.11767523022538499</v>
      </c>
      <c r="AQ117">
        <f>(Table2[[#This Row],[Sharpe Ratio]]-AVERAGE(Table2[Sharpe Ratio]))/_xlfn.STDEV.P(Table2[Sharpe Ratio])</f>
        <v>0.66959273294848365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0.91356743334933432</v>
      </c>
      <c r="AS117">
        <f>_xlfn.RANK.AVG(Table2[[#This Row],[1Y Return vs Nifty Z-Score]],Table2[1Y Return vs Nifty Z-Score])</f>
        <v>137</v>
      </c>
      <c r="AT117">
        <f>_xlfn.RANK.AVG(Table2[[#This Row],[6M Return vs Nifty Z-Score]],Table2[6M Return vs Nifty Z-Score])</f>
        <v>233</v>
      </c>
      <c r="AU117">
        <f>_xlfn.RANK.AVG(Table2[[#This Row],[Sharpe Ratio Z-Score]],Table2[Sharpe Ratio Z-Score])</f>
        <v>176</v>
      </c>
      <c r="AV117">
        <f>(Table2[[#This Row],[Rank 1Y]]+Table2[[#This Row],[Rank 6M]]+Table2[[#This Row],[Rank Sharpe]])/3</f>
        <v>182</v>
      </c>
    </row>
    <row r="118" spans="1:48" x14ac:dyDescent="0.3">
      <c r="A118" t="s">
        <v>338</v>
      </c>
      <c r="B118" t="s">
        <v>339</v>
      </c>
      <c r="C118" t="s">
        <v>3152</v>
      </c>
      <c r="D118" t="s">
        <v>141</v>
      </c>
      <c r="E118">
        <v>73184.040252174993</v>
      </c>
      <c r="F118">
        <v>2012.75</v>
      </c>
      <c r="G118">
        <v>35.123193562372897</v>
      </c>
      <c r="H118">
        <f>(Table2[[#This Row],[1Y Return vs Nifty]]-AVERAGE(Table2[1Y Return vs Nifty]))/_xlfn.STDEV.P(Table2[1Y Return vs Nifty])</f>
        <v>0.32847984696601451</v>
      </c>
      <c r="I118">
        <v>10.189319103155899</v>
      </c>
      <c r="J118">
        <f>(Table2[[#This Row],[1M Return vs Nifty]]-AVERAGE(Table2[1M Return vs Nifty]))/_xlfn.STDEV.P(Table2[1M Return vs Nifty])</f>
        <v>1.1408825427998039</v>
      </c>
      <c r="K118">
        <v>26.285853473187</v>
      </c>
      <c r="L118">
        <f>(Table2[[#This Row],[6M Return vs Nifty]]-AVERAGE(Table2[6M Return vs Nifty]))/_xlfn.STDEV.P(Table2[6M Return vs Nifty])</f>
        <v>0.67190634098997704</v>
      </c>
      <c r="M118">
        <v>1.6143172786484601</v>
      </c>
      <c r="N118">
        <f>(Table2[[#This Row],[1W Return vs Nifty]]-AVERAGE(Table2[1W Return vs Nifty]))/_xlfn.STDEV.P(Table2[1W Return vs Nifty])</f>
        <v>0.68788720353539923</v>
      </c>
      <c r="O118">
        <v>1969.18</v>
      </c>
      <c r="P118">
        <v>1907.03149847891</v>
      </c>
      <c r="Q118">
        <v>1693.9883461864899</v>
      </c>
      <c r="R118">
        <v>58.184925267879002</v>
      </c>
      <c r="S118" s="1">
        <f>(Table2[[#This Row],[Close Price]]-Table2[[#This Row],[20D EMA]])/Table2[[#This Row],[20D EMA]]</f>
        <v>2.2125961059933544E-2</v>
      </c>
      <c r="T118" s="1">
        <f>(Table2[[#This Row],[Close Price]]-Table2[[#This Row],[50D EMA]])/Table2[[#This Row],[50D EMA]]</f>
        <v>5.5436159080441742E-2</v>
      </c>
      <c r="U118" s="1">
        <f>(Table2[[#This Row],[Close Price]]-Table2[[#This Row],[200D EMA]])/Table2[[#This Row],[200D EMA]]</f>
        <v>0.188172282608146</v>
      </c>
      <c r="V118">
        <v>1.11127966095771</v>
      </c>
      <c r="W118">
        <v>1983.3</v>
      </c>
      <c r="X118">
        <v>2040.9</v>
      </c>
      <c r="Y118">
        <v>1983.3</v>
      </c>
      <c r="Z118">
        <v>2040.9</v>
      </c>
      <c r="AA118">
        <v>1913.45</v>
      </c>
      <c r="AB118">
        <v>2089.9</v>
      </c>
      <c r="AC118" s="1">
        <f>(Table2[[#This Row],[Close Price]]/Table2[[#This Row],[Day Low]])-1</f>
        <v>1.4848989058639628E-2</v>
      </c>
      <c r="AD118" s="1">
        <f>(Table2[[#This Row],[Day High]]/Table2[[#This Row],[Close Price]])-1</f>
        <v>1.3985840268289751E-2</v>
      </c>
      <c r="AE118" s="1">
        <f>(Table2[[#This Row],[Close Price]]/Table2[[#This Row],[Current Week Low]])-1</f>
        <v>1.4848989058639628E-2</v>
      </c>
      <c r="AF118" s="1">
        <f>(Table2[[#This Row],[Current Week High]]/Table2[[#This Row],[Close Price]])-1</f>
        <v>1.3985840268289751E-2</v>
      </c>
      <c r="AG118" s="1">
        <f>(Table2[[#This Row],[Close Price]]/Table2[[#This Row],[Current Month Low]])-1</f>
        <v>5.1895790326373703E-2</v>
      </c>
      <c r="AH118" s="1">
        <f>(Table2[[#This Row],[Current Month High]]/Table2[[#This Row],[Close Price]])-1</f>
        <v>3.8330642156253925E-2</v>
      </c>
      <c r="AI118">
        <v>3.8330642156253898</v>
      </c>
      <c r="AJ118">
        <v>65.291122608195707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0.25</v>
      </c>
      <c r="AM118" t="s">
        <v>3185</v>
      </c>
      <c r="AN118">
        <v>1.4</v>
      </c>
      <c r="AO118" t="s">
        <v>3185</v>
      </c>
      <c r="AP118">
        <v>0.105995674052395</v>
      </c>
      <c r="AQ118">
        <f>(Table2[[#This Row],[Sharpe Ratio]]-AVERAGE(Table2[Sharpe Ratio]))/_xlfn.STDEV.P(Table2[Sharpe Ratio])</f>
        <v>0.53159535360045851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3.3607512878916532</v>
      </c>
      <c r="AS118">
        <f>_xlfn.RANK.AVG(Table2[[#This Row],[1Y Return vs Nifty Z-Score]],Table2[1Y Return vs Nifty Z-Score])</f>
        <v>199</v>
      </c>
      <c r="AT118">
        <f>_xlfn.RANK.AVG(Table2[[#This Row],[6M Return vs Nifty Z-Score]],Table2[6M Return vs Nifty Z-Score])</f>
        <v>132</v>
      </c>
      <c r="AU118">
        <f>_xlfn.RANK.AVG(Table2[[#This Row],[Sharpe Ratio Z-Score]],Table2[Sharpe Ratio Z-Score])</f>
        <v>216</v>
      </c>
      <c r="AV118">
        <f>(Table2[[#This Row],[Rank 1Y]]+Table2[[#This Row],[Rank 6M]]+Table2[[#This Row],[Rank Sharpe]])/3</f>
        <v>182.33333333333334</v>
      </c>
    </row>
    <row r="119" spans="1:48" x14ac:dyDescent="0.3">
      <c r="A119" t="s">
        <v>850</v>
      </c>
      <c r="B119" t="s">
        <v>851</v>
      </c>
      <c r="C119" t="s">
        <v>3143</v>
      </c>
      <c r="D119" t="s">
        <v>51</v>
      </c>
      <c r="E119">
        <v>18141.125</v>
      </c>
      <c r="F119">
        <v>7256.45</v>
      </c>
      <c r="G119">
        <v>32.024128476176102</v>
      </c>
      <c r="H119">
        <f>(Table2[[#This Row],[1Y Return vs Nifty]]-AVERAGE(Table2[1Y Return vs Nifty]))/_xlfn.STDEV.P(Table2[1Y Return vs Nifty])</f>
        <v>0.2699749903267904</v>
      </c>
      <c r="I119">
        <v>-2.90631011846297</v>
      </c>
      <c r="J119">
        <f>(Table2[[#This Row],[1M Return vs Nifty]]-AVERAGE(Table2[1M Return vs Nifty]))/_xlfn.STDEV.P(Table2[1M Return vs Nifty])</f>
        <v>-0.25652646453857647</v>
      </c>
      <c r="K119">
        <v>27.132174050766601</v>
      </c>
      <c r="L119">
        <f>(Table2[[#This Row],[6M Return vs Nifty]]-AVERAGE(Table2[6M Return vs Nifty]))/_xlfn.STDEV.P(Table2[6M Return vs Nifty])</f>
        <v>0.70026305100892694</v>
      </c>
      <c r="M119">
        <v>-3.6342023947502899</v>
      </c>
      <c r="N119">
        <f>(Table2[[#This Row],[1W Return vs Nifty]]-AVERAGE(Table2[1W Return vs Nifty]))/_xlfn.STDEV.P(Table2[1W Return vs Nifty])</f>
        <v>-0.42473088036825146</v>
      </c>
      <c r="O119">
        <v>7405.8</v>
      </c>
      <c r="P119">
        <v>7273.24021698042</v>
      </c>
      <c r="Q119">
        <v>6406.28284168341</v>
      </c>
      <c r="R119">
        <v>40.8778429657742</v>
      </c>
      <c r="S119" s="1">
        <f>(Table2[[#This Row],[Close Price]]-Table2[[#This Row],[20D EMA]])/Table2[[#This Row],[20D EMA]]</f>
        <v>-2.0166626157876309E-2</v>
      </c>
      <c r="T119" s="1">
        <f>(Table2[[#This Row],[Close Price]]-Table2[[#This Row],[50D EMA]])/Table2[[#This Row],[50D EMA]]</f>
        <v>-2.30849201724714E-3</v>
      </c>
      <c r="U119" s="1">
        <f>(Table2[[#This Row],[Close Price]]-Table2[[#This Row],[200D EMA]])/Table2[[#This Row],[200D EMA]]</f>
        <v>0.13270833950459598</v>
      </c>
      <c r="V119">
        <v>0.16949221201089301</v>
      </c>
      <c r="W119">
        <v>7215.55</v>
      </c>
      <c r="X119">
        <v>7350.05</v>
      </c>
      <c r="Y119">
        <v>7215.55</v>
      </c>
      <c r="Z119">
        <v>7350.05</v>
      </c>
      <c r="AA119">
        <v>7215.55</v>
      </c>
      <c r="AB119">
        <v>7680</v>
      </c>
      <c r="AC119" s="1">
        <f>(Table2[[#This Row],[Close Price]]/Table2[[#This Row],[Day Low]])-1</f>
        <v>5.6683135727699785E-3</v>
      </c>
      <c r="AD119" s="1">
        <f>(Table2[[#This Row],[Day High]]/Table2[[#This Row],[Close Price]])-1</f>
        <v>1.2898869281811498E-2</v>
      </c>
      <c r="AE119" s="1">
        <f>(Table2[[#This Row],[Close Price]]/Table2[[#This Row],[Current Week Low]])-1</f>
        <v>5.6683135727699785E-3</v>
      </c>
      <c r="AF119" s="1">
        <f>(Table2[[#This Row],[Current Week High]]/Table2[[#This Row],[Close Price]])-1</f>
        <v>1.2898869281811498E-2</v>
      </c>
      <c r="AG119" s="1">
        <f>(Table2[[#This Row],[Close Price]]/Table2[[#This Row],[Current Month Low]])-1</f>
        <v>5.6683135727699785E-3</v>
      </c>
      <c r="AH119" s="1">
        <f>(Table2[[#This Row],[Current Month High]]/Table2[[#This Row],[Close Price]])-1</f>
        <v>5.8368761584521422E-2</v>
      </c>
      <c r="AI119">
        <v>12.162283210109599</v>
      </c>
      <c r="AJ119">
        <v>60.896895787139599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7.0000000000000007E-2</v>
      </c>
      <c r="AM119" t="s">
        <v>3185</v>
      </c>
      <c r="AN119">
        <v>1.41</v>
      </c>
      <c r="AO119" t="s">
        <v>3185</v>
      </c>
      <c r="AP119">
        <v>0.108404406718802</v>
      </c>
      <c r="AQ119">
        <f>(Table2[[#This Row],[Sharpe Ratio]]-AVERAGE(Table2[Sharpe Ratio]))/_xlfn.STDEV.P(Table2[Sharpe Ratio])</f>
        <v>0.56005523603013918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0.84903593245902864</v>
      </c>
      <c r="AS119">
        <f>_xlfn.RANK.AVG(Table2[[#This Row],[1Y Return vs Nifty Z-Score]],Table2[1Y Return vs Nifty Z-Score])</f>
        <v>213</v>
      </c>
      <c r="AT119">
        <f>_xlfn.RANK.AVG(Table2[[#This Row],[6M Return vs Nifty Z-Score]],Table2[6M Return vs Nifty Z-Score])</f>
        <v>130</v>
      </c>
      <c r="AU119">
        <f>_xlfn.RANK.AVG(Table2[[#This Row],[Sharpe Ratio Z-Score]],Table2[Sharpe Ratio Z-Score])</f>
        <v>205</v>
      </c>
      <c r="AV119">
        <f>(Table2[[#This Row],[Rank 1Y]]+Table2[[#This Row],[Rank 6M]]+Table2[[#This Row],[Rank Sharpe]])/3</f>
        <v>182.66666666666666</v>
      </c>
    </row>
    <row r="120" spans="1:48" x14ac:dyDescent="0.3">
      <c r="A120" t="s">
        <v>1475</v>
      </c>
      <c r="B120" t="s">
        <v>1476</v>
      </c>
      <c r="C120" t="s">
        <v>3147</v>
      </c>
      <c r="D120" t="s">
        <v>75</v>
      </c>
      <c r="E120">
        <v>6953.2457144</v>
      </c>
      <c r="F120">
        <v>339.4</v>
      </c>
      <c r="G120">
        <v>32.164278951140098</v>
      </c>
      <c r="H120">
        <f>(Table2[[#This Row],[1Y Return vs Nifty]]-AVERAGE(Table2[1Y Return vs Nifty]))/_xlfn.STDEV.P(Table2[1Y Return vs Nifty])</f>
        <v>0.27262078291830716</v>
      </c>
      <c r="I120">
        <v>17.927752304940999</v>
      </c>
      <c r="J120">
        <f>(Table2[[#This Row],[1M Return vs Nifty]]-AVERAGE(Table2[1M Return vs Nifty]))/_xlfn.STDEV.P(Table2[1M Return vs Nifty])</f>
        <v>1.9666356300213812</v>
      </c>
      <c r="K120">
        <v>51.776614004731201</v>
      </c>
      <c r="L120">
        <f>(Table2[[#This Row],[6M Return vs Nifty]]-AVERAGE(Table2[6M Return vs Nifty]))/_xlfn.STDEV.P(Table2[6M Return vs Nifty])</f>
        <v>1.5259965329391434</v>
      </c>
      <c r="M120">
        <v>-2.60329163109123</v>
      </c>
      <c r="N120">
        <f>(Table2[[#This Row],[1W Return vs Nifty]]-AVERAGE(Table2[1W Return vs Nifty]))/_xlfn.STDEV.P(Table2[1W Return vs Nifty])</f>
        <v>-0.20619117204793747</v>
      </c>
      <c r="O120">
        <v>334.14</v>
      </c>
      <c r="P120">
        <v>320.93770729288298</v>
      </c>
      <c r="Q120">
        <v>277.99672550530698</v>
      </c>
      <c r="R120">
        <v>53.383243991418702</v>
      </c>
      <c r="S120" s="1">
        <f>(Table2[[#This Row],[Close Price]]-Table2[[#This Row],[20D EMA]])/Table2[[#This Row],[20D EMA]]</f>
        <v>1.5741904590890018E-2</v>
      </c>
      <c r="T120" s="1">
        <f>(Table2[[#This Row],[Close Price]]-Table2[[#This Row],[50D EMA]])/Table2[[#This Row],[50D EMA]]</f>
        <v>5.7526093966479883E-2</v>
      </c>
      <c r="U120" s="1">
        <f>(Table2[[#This Row],[Close Price]]-Table2[[#This Row],[200D EMA]])/Table2[[#This Row],[200D EMA]]</f>
        <v>0.22087768977523731</v>
      </c>
      <c r="V120">
        <v>0.38406735880342302</v>
      </c>
      <c r="W120">
        <v>332.2</v>
      </c>
      <c r="X120">
        <v>340</v>
      </c>
      <c r="Y120">
        <v>332.2</v>
      </c>
      <c r="Z120">
        <v>340</v>
      </c>
      <c r="AA120">
        <v>332.2</v>
      </c>
      <c r="AB120">
        <v>348</v>
      </c>
      <c r="AC120" s="1">
        <f>(Table2[[#This Row],[Close Price]]/Table2[[#This Row],[Day Low]])-1</f>
        <v>2.1673690547862723E-2</v>
      </c>
      <c r="AD120" s="1">
        <f>(Table2[[#This Row],[Day High]]/Table2[[#This Row],[Close Price]])-1</f>
        <v>1.767825574543469E-3</v>
      </c>
      <c r="AE120" s="1">
        <f>(Table2[[#This Row],[Close Price]]/Table2[[#This Row],[Current Week Low]])-1</f>
        <v>2.1673690547862723E-2</v>
      </c>
      <c r="AF120" s="1">
        <f>(Table2[[#This Row],[Current Week High]]/Table2[[#This Row],[Close Price]])-1</f>
        <v>1.767825574543469E-3</v>
      </c>
      <c r="AG120" s="1">
        <f>(Table2[[#This Row],[Close Price]]/Table2[[#This Row],[Current Month Low]])-1</f>
        <v>2.1673690547862723E-2</v>
      </c>
      <c r="AH120" s="1">
        <f>(Table2[[#This Row],[Current Month High]]/Table2[[#This Row],[Close Price]])-1</f>
        <v>2.5338833235120761E-2</v>
      </c>
      <c r="AI120">
        <v>11.667648791985799</v>
      </c>
      <c r="AJ120">
        <v>86.483516483516397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0.1</v>
      </c>
      <c r="AM120" t="s">
        <v>3185</v>
      </c>
      <c r="AN120">
        <v>1.48</v>
      </c>
      <c r="AO120" t="s">
        <v>3185</v>
      </c>
      <c r="AP120">
        <v>8.1680026427709995E-2</v>
      </c>
      <c r="AQ120">
        <f>(Table2[[#This Row],[Sharpe Ratio]]-AVERAGE(Table2[Sharpe Ratio]))/_xlfn.STDEV.P(Table2[Sharpe Ratio])</f>
        <v>0.2442988502353354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3.8033606240662303</v>
      </c>
      <c r="AS120">
        <f>_xlfn.RANK.AVG(Table2[[#This Row],[1Y Return vs Nifty Z-Score]],Table2[1Y Return vs Nifty Z-Score])</f>
        <v>211</v>
      </c>
      <c r="AT120">
        <f>_xlfn.RANK.AVG(Table2[[#This Row],[6M Return vs Nifty Z-Score]],Table2[6M Return vs Nifty Z-Score])</f>
        <v>53</v>
      </c>
      <c r="AU120">
        <f>_xlfn.RANK.AVG(Table2[[#This Row],[Sharpe Ratio Z-Score]],Table2[Sharpe Ratio Z-Score])</f>
        <v>286</v>
      </c>
      <c r="AV120">
        <f>(Table2[[#This Row],[Rank 1Y]]+Table2[[#This Row],[Rank 6M]]+Table2[[#This Row],[Rank Sharpe]])/3</f>
        <v>183.33333333333334</v>
      </c>
    </row>
    <row r="121" spans="1:48" x14ac:dyDescent="0.3">
      <c r="A121" t="s">
        <v>681</v>
      </c>
      <c r="B121" t="s">
        <v>682</v>
      </c>
      <c r="C121" t="s">
        <v>3142</v>
      </c>
      <c r="D121" t="s">
        <v>48</v>
      </c>
      <c r="E121">
        <v>26533.485000000001</v>
      </c>
      <c r="F121">
        <v>996.75</v>
      </c>
      <c r="G121">
        <v>47.694752240488903</v>
      </c>
      <c r="H121">
        <f>(Table2[[#This Row],[1Y Return vs Nifty]]-AVERAGE(Table2[1Y Return vs Nifty]))/_xlfn.STDEV.P(Table2[1Y Return vs Nifty])</f>
        <v>0.56580859539103734</v>
      </c>
      <c r="I121">
        <v>3.68502586711192</v>
      </c>
      <c r="J121">
        <f>(Table2[[#This Row],[1M Return vs Nifty]]-AVERAGE(Table2[1M Return vs Nifty]))/_xlfn.STDEV.P(Table2[1M Return vs Nifty])</f>
        <v>0.44682211999757943</v>
      </c>
      <c r="K121">
        <v>29.5291190958953</v>
      </c>
      <c r="L121">
        <f>(Table2[[#This Row],[6M Return vs Nifty]]-AVERAGE(Table2[6M Return vs Nifty]))/_xlfn.STDEV.P(Table2[6M Return vs Nifty])</f>
        <v>0.78057478792835711</v>
      </c>
      <c r="M121">
        <v>5.48843074962197</v>
      </c>
      <c r="N121">
        <f>(Table2[[#This Row],[1W Return vs Nifty]]-AVERAGE(Table2[1W Return vs Nifty]))/_xlfn.STDEV.P(Table2[1W Return vs Nifty])</f>
        <v>1.5091490021233818</v>
      </c>
      <c r="O121">
        <v>980.52</v>
      </c>
      <c r="P121">
        <v>964.64262580135698</v>
      </c>
      <c r="Q121">
        <v>845.36806202042999</v>
      </c>
      <c r="R121">
        <v>53.608348740906301</v>
      </c>
      <c r="S121" s="1">
        <f>(Table2[[#This Row],[Close Price]]-Table2[[#This Row],[20D EMA]])/Table2[[#This Row],[20D EMA]]</f>
        <v>1.6552441561620383E-2</v>
      </c>
      <c r="T121" s="1">
        <f>(Table2[[#This Row],[Close Price]]-Table2[[#This Row],[50D EMA]])/Table2[[#This Row],[50D EMA]]</f>
        <v>3.328421670353876E-2</v>
      </c>
      <c r="U121" s="1">
        <f>(Table2[[#This Row],[Close Price]]-Table2[[#This Row],[200D EMA]])/Table2[[#This Row],[200D EMA]]</f>
        <v>0.17907222283482904</v>
      </c>
      <c r="V121">
        <v>0.864240022985586</v>
      </c>
      <c r="W121">
        <v>992.15</v>
      </c>
      <c r="X121">
        <v>1025.0999999999999</v>
      </c>
      <c r="Y121">
        <v>992.15</v>
      </c>
      <c r="Z121">
        <v>1025.0999999999999</v>
      </c>
      <c r="AA121">
        <v>941.05</v>
      </c>
      <c r="AB121">
        <v>1075</v>
      </c>
      <c r="AC121" s="1">
        <f>(Table2[[#This Row],[Close Price]]/Table2[[#This Row],[Day Low]])-1</f>
        <v>4.6363957062944827E-3</v>
      </c>
      <c r="AD121" s="1">
        <f>(Table2[[#This Row],[Day High]]/Table2[[#This Row],[Close Price]])-1</f>
        <v>2.8442437923250408E-2</v>
      </c>
      <c r="AE121" s="1">
        <f>(Table2[[#This Row],[Close Price]]/Table2[[#This Row],[Current Week Low]])-1</f>
        <v>4.6363957062944827E-3</v>
      </c>
      <c r="AF121" s="1">
        <f>(Table2[[#This Row],[Current Week High]]/Table2[[#This Row],[Close Price]])-1</f>
        <v>2.8442437923250408E-2</v>
      </c>
      <c r="AG121" s="1">
        <f>(Table2[[#This Row],[Close Price]]/Table2[[#This Row],[Current Month Low]])-1</f>
        <v>5.9189203549226965E-2</v>
      </c>
      <c r="AH121" s="1">
        <f>(Table2[[#This Row],[Current Month High]]/Table2[[#This Row],[Close Price]])-1</f>
        <v>7.8505141710559334E-2</v>
      </c>
      <c r="AI121">
        <v>7.8505141710559299</v>
      </c>
      <c r="AJ121">
        <v>76.964047936085194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0.27</v>
      </c>
      <c r="AM121" t="s">
        <v>3185</v>
      </c>
      <c r="AN121">
        <v>8.58</v>
      </c>
      <c r="AO121" t="s">
        <v>3185</v>
      </c>
      <c r="AP121">
        <v>8.2036504054605996E-2</v>
      </c>
      <c r="AQ121">
        <f>(Table2[[#This Row],[Sharpe Ratio]]-AVERAGE(Table2[Sharpe Ratio]))/_xlfn.STDEV.P(Table2[Sharpe Ratio])</f>
        <v>0.2485107378772318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3.5508652433175873</v>
      </c>
      <c r="AS121">
        <f>_xlfn.RANK.AVG(Table2[[#This Row],[1Y Return vs Nifty Z-Score]],Table2[1Y Return vs Nifty Z-Score])</f>
        <v>149</v>
      </c>
      <c r="AT121">
        <f>_xlfn.RANK.AVG(Table2[[#This Row],[6M Return vs Nifty Z-Score]],Table2[6M Return vs Nifty Z-Score])</f>
        <v>118</v>
      </c>
      <c r="AU121">
        <f>_xlfn.RANK.AVG(Table2[[#This Row],[Sharpe Ratio Z-Score]],Table2[Sharpe Ratio Z-Score])</f>
        <v>284</v>
      </c>
      <c r="AV121">
        <f>(Table2[[#This Row],[Rank 1Y]]+Table2[[#This Row],[Rank 6M]]+Table2[[#This Row],[Rank Sharpe]])/3</f>
        <v>183.66666666666666</v>
      </c>
    </row>
    <row r="122" spans="1:48" x14ac:dyDescent="0.3">
      <c r="A122" t="s">
        <v>844</v>
      </c>
      <c r="B122" t="s">
        <v>845</v>
      </c>
      <c r="C122" t="s">
        <v>3139</v>
      </c>
      <c r="D122" t="s">
        <v>24</v>
      </c>
      <c r="E122">
        <v>18266.97775088</v>
      </c>
      <c r="F122">
        <v>226.97</v>
      </c>
      <c r="G122">
        <v>23.201584942210999</v>
      </c>
      <c r="H122">
        <f>(Table2[[#This Row],[1Y Return vs Nifty]]-AVERAGE(Table2[1Y Return vs Nifty]))/_xlfn.STDEV.P(Table2[1Y Return vs Nifty])</f>
        <v>0.10342100378842402</v>
      </c>
      <c r="I122">
        <v>18.5641907827182</v>
      </c>
      <c r="J122">
        <f>(Table2[[#This Row],[1M Return vs Nifty]]-AVERAGE(Table2[1M Return vs Nifty]))/_xlfn.STDEV.P(Table2[1M Return vs Nifty])</f>
        <v>2.0345487364794033</v>
      </c>
      <c r="K122">
        <v>11.786117730090099</v>
      </c>
      <c r="L122">
        <f>(Table2[[#This Row],[6M Return vs Nifty]]-AVERAGE(Table2[6M Return vs Nifty]))/_xlfn.STDEV.P(Table2[6M Return vs Nifty])</f>
        <v>0.18608003272001333</v>
      </c>
      <c r="M122">
        <v>1.13480280202113</v>
      </c>
      <c r="N122">
        <f>(Table2[[#This Row],[1W Return vs Nifty]]-AVERAGE(Table2[1W Return vs Nifty]))/_xlfn.STDEV.P(Table2[1W Return vs Nifty])</f>
        <v>0.5862363550317341</v>
      </c>
      <c r="O122">
        <v>221.76</v>
      </c>
      <c r="P122">
        <v>217.585512041686</v>
      </c>
      <c r="Q122">
        <v>199.32418141621901</v>
      </c>
      <c r="R122">
        <v>58.0103599864605</v>
      </c>
      <c r="S122" s="1">
        <f>(Table2[[#This Row],[Close Price]]-Table2[[#This Row],[20D EMA]])/Table2[[#This Row],[20D EMA]]</f>
        <v>2.3493867243867282E-2</v>
      </c>
      <c r="T122" s="1">
        <f>(Table2[[#This Row],[Close Price]]-Table2[[#This Row],[50D EMA]])/Table2[[#This Row],[50D EMA]]</f>
        <v>4.3130114088276592E-2</v>
      </c>
      <c r="U122" s="1">
        <f>(Table2[[#This Row],[Close Price]]-Table2[[#This Row],[200D EMA]])/Table2[[#This Row],[200D EMA]]</f>
        <v>0.13869776555636443</v>
      </c>
      <c r="V122">
        <v>1.1074219253469499</v>
      </c>
      <c r="W122">
        <v>225.06</v>
      </c>
      <c r="X122">
        <v>231.8</v>
      </c>
      <c r="Y122">
        <v>225.06</v>
      </c>
      <c r="Z122">
        <v>231.8</v>
      </c>
      <c r="AA122">
        <v>221.2</v>
      </c>
      <c r="AB122">
        <v>239.8</v>
      </c>
      <c r="AC122" s="1">
        <f>(Table2[[#This Row],[Close Price]]/Table2[[#This Row],[Day Low]])-1</f>
        <v>8.4866257886786478E-3</v>
      </c>
      <c r="AD122" s="1">
        <f>(Table2[[#This Row],[Day High]]/Table2[[#This Row],[Close Price]])-1</f>
        <v>2.12803454200996E-2</v>
      </c>
      <c r="AE122" s="1">
        <f>(Table2[[#This Row],[Close Price]]/Table2[[#This Row],[Current Week Low]])-1</f>
        <v>8.4866257886786478E-3</v>
      </c>
      <c r="AF122" s="1">
        <f>(Table2[[#This Row],[Current Week High]]/Table2[[#This Row],[Close Price]])-1</f>
        <v>2.12803454200996E-2</v>
      </c>
      <c r="AG122" s="1">
        <f>(Table2[[#This Row],[Close Price]]/Table2[[#This Row],[Current Month Low]])-1</f>
        <v>2.608499095840866E-2</v>
      </c>
      <c r="AH122" s="1">
        <f>(Table2[[#This Row],[Current Month High]]/Table2[[#This Row],[Close Price]])-1</f>
        <v>5.6527294356082392E-2</v>
      </c>
      <c r="AI122">
        <v>5.6527294356082303</v>
      </c>
      <c r="AJ122">
        <v>53.0994940978077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</v>
      </c>
      <c r="AM122" t="s">
        <v>3186</v>
      </c>
      <c r="AN122">
        <v>3.26</v>
      </c>
      <c r="AO122" t="s">
        <v>3185</v>
      </c>
      <c r="AP122">
        <v>0.19155117375414599</v>
      </c>
      <c r="AQ122">
        <f>(Table2[[#This Row],[Sharpe Ratio]]-AVERAGE(Table2[Sharpe Ratio]))/_xlfn.STDEV.P(Table2[Sharpe Ratio])</f>
        <v>1.5424586580602473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4.4527447860798217</v>
      </c>
      <c r="AS122">
        <f>_xlfn.RANK.AVG(Table2[[#This Row],[1Y Return vs Nifty Z-Score]],Table2[1Y Return vs Nifty Z-Score])</f>
        <v>266</v>
      </c>
      <c r="AT122">
        <f>_xlfn.RANK.AVG(Table2[[#This Row],[6M Return vs Nifty Z-Score]],Table2[6M Return vs Nifty Z-Score])</f>
        <v>250</v>
      </c>
      <c r="AU122">
        <f>_xlfn.RANK.AVG(Table2[[#This Row],[Sharpe Ratio Z-Score]],Table2[Sharpe Ratio Z-Score])</f>
        <v>38</v>
      </c>
      <c r="AV122">
        <f>(Table2[[#This Row],[Rank 1Y]]+Table2[[#This Row],[Rank 6M]]+Table2[[#This Row],[Rank Sharpe]])/3</f>
        <v>184.66666666666666</v>
      </c>
    </row>
    <row r="123" spans="1:48" x14ac:dyDescent="0.3">
      <c r="A123" t="s">
        <v>214</v>
      </c>
      <c r="B123" t="s">
        <v>215</v>
      </c>
      <c r="C123" t="s">
        <v>3145</v>
      </c>
      <c r="D123" t="s">
        <v>94</v>
      </c>
      <c r="E123">
        <v>116808.8208497</v>
      </c>
      <c r="F123">
        <v>2460.5</v>
      </c>
      <c r="G123">
        <v>24.78519308508</v>
      </c>
      <c r="H123">
        <f>(Table2[[#This Row],[1Y Return vs Nifty]]-AVERAGE(Table2[1Y Return vs Nifty]))/_xlfn.STDEV.P(Table2[1Y Return vs Nifty])</f>
        <v>0.13331671904265197</v>
      </c>
      <c r="I123">
        <v>-8.3100691974085592</v>
      </c>
      <c r="J123">
        <f>(Table2[[#This Row],[1M Return vs Nifty]]-AVERAGE(Table2[1M Return vs Nifty]))/_xlfn.STDEV.P(Table2[1M Return vs Nifty])</f>
        <v>-0.83315103771594978</v>
      </c>
      <c r="K123">
        <v>9.4866399256210308</v>
      </c>
      <c r="L123">
        <f>(Table2[[#This Row],[6M Return vs Nifty]]-AVERAGE(Table2[6M Return vs Nifty]))/_xlfn.STDEV.P(Table2[6M Return vs Nifty])</f>
        <v>0.10903402081419045</v>
      </c>
      <c r="M123">
        <v>-2.6757031645119298</v>
      </c>
      <c r="N123">
        <f>(Table2[[#This Row],[1W Return vs Nifty]]-AVERAGE(Table2[1W Return vs Nifty]))/_xlfn.STDEV.P(Table2[1W Return vs Nifty])</f>
        <v>-0.22154147776850122</v>
      </c>
      <c r="O123">
        <v>2541.62</v>
      </c>
      <c r="P123">
        <v>2613.8579562055302</v>
      </c>
      <c r="Q123">
        <v>2370.3103294330199</v>
      </c>
      <c r="R123">
        <v>38.041991297718504</v>
      </c>
      <c r="S123" s="1">
        <f>(Table2[[#This Row],[Close Price]]-Table2[[#This Row],[20D EMA]])/Table2[[#This Row],[20D EMA]]</f>
        <v>-3.1916651584422494E-2</v>
      </c>
      <c r="T123" s="1">
        <f>(Table2[[#This Row],[Close Price]]-Table2[[#This Row],[50D EMA]])/Table2[[#This Row],[50D EMA]]</f>
        <v>-5.8671113264377968E-2</v>
      </c>
      <c r="U123" s="1">
        <f>(Table2[[#This Row],[Close Price]]-Table2[[#This Row],[200D EMA]])/Table2[[#This Row],[200D EMA]]</f>
        <v>3.8049731061398001E-2</v>
      </c>
      <c r="V123">
        <v>0.68423217269301395</v>
      </c>
      <c r="W123">
        <v>2441.0500000000002</v>
      </c>
      <c r="X123">
        <v>2493.6</v>
      </c>
      <c r="Y123">
        <v>2441.0500000000002</v>
      </c>
      <c r="Z123">
        <v>2493.6</v>
      </c>
      <c r="AA123">
        <v>2395</v>
      </c>
      <c r="AB123">
        <v>2525</v>
      </c>
      <c r="AC123" s="1">
        <f>(Table2[[#This Row],[Close Price]]/Table2[[#This Row],[Day Low]])-1</f>
        <v>7.9678826734397301E-3</v>
      </c>
      <c r="AD123" s="1">
        <f>(Table2[[#This Row],[Day High]]/Table2[[#This Row],[Close Price]])-1</f>
        <v>1.3452550294655419E-2</v>
      </c>
      <c r="AE123" s="1">
        <f>(Table2[[#This Row],[Close Price]]/Table2[[#This Row],[Current Week Low]])-1</f>
        <v>7.9678826734397301E-3</v>
      </c>
      <c r="AF123" s="1">
        <f>(Table2[[#This Row],[Current Week High]]/Table2[[#This Row],[Close Price]])-1</f>
        <v>1.3452550294655419E-2</v>
      </c>
      <c r="AG123" s="1">
        <f>(Table2[[#This Row],[Close Price]]/Table2[[#This Row],[Current Month Low]])-1</f>
        <v>2.7348643006263051E-2</v>
      </c>
      <c r="AH123" s="1">
        <f>(Table2[[#This Row],[Current Month High]]/Table2[[#This Row],[Close Price]])-1</f>
        <v>2.6214184108920957E-2</v>
      </c>
      <c r="AI123">
        <v>20.219467587888602</v>
      </c>
      <c r="AJ123">
        <v>50.489296636085598</v>
      </c>
      <c r="AK123" t="str">
        <f>IF(AND(Table2[[#This Row],[20D EMA]]&gt;Table2[[#This Row],[50D EMA]],Table2[[#This Row],[50D EMA]]&gt;Table2[[#This Row],[200D EMA]]),"Uptrend","Downtrend/NoTrend")</f>
        <v>Downtrend/NoTrend</v>
      </c>
      <c r="AL123">
        <v>-0.03</v>
      </c>
      <c r="AM123" t="s">
        <v>3184</v>
      </c>
      <c r="AN123">
        <v>-0.88</v>
      </c>
      <c r="AO123" t="s">
        <v>3184</v>
      </c>
      <c r="AP123">
        <v>0.2026801960454</v>
      </c>
      <c r="AQ123">
        <f>(Table2[[#This Row],[Sharpe Ratio]]-AVERAGE(Table2[Sharpe Ratio]))/_xlfn.STDEV.P(Table2[Sharpe Ratio])</f>
        <v>1.6739513182394434</v>
      </c>
      <c r="AR1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3">
        <f>_xlfn.RANK.AVG(Table2[[#This Row],[1Y Return vs Nifty Z-Score]],Table2[1Y Return vs Nifty Z-Score])</f>
        <v>257</v>
      </c>
      <c r="AT123">
        <f>_xlfn.RANK.AVG(Table2[[#This Row],[6M Return vs Nifty Z-Score]],Table2[6M Return vs Nifty Z-Score])</f>
        <v>273</v>
      </c>
      <c r="AU123">
        <f>_xlfn.RANK.AVG(Table2[[#This Row],[Sharpe Ratio Z-Score]],Table2[Sharpe Ratio Z-Score])</f>
        <v>25</v>
      </c>
      <c r="AV123">
        <f>(Table2[[#This Row],[Rank 1Y]]+Table2[[#This Row],[Rank 6M]]+Table2[[#This Row],[Rank Sharpe]])/3</f>
        <v>185</v>
      </c>
    </row>
    <row r="124" spans="1:48" x14ac:dyDescent="0.3">
      <c r="A124" t="s">
        <v>1703</v>
      </c>
      <c r="B124" t="s">
        <v>1704</v>
      </c>
      <c r="C124" t="s">
        <v>3143</v>
      </c>
      <c r="D124" t="s">
        <v>51</v>
      </c>
      <c r="E124">
        <v>5083.7426010600002</v>
      </c>
      <c r="F124">
        <v>203.88</v>
      </c>
      <c r="G124">
        <v>80.833366534951296</v>
      </c>
      <c r="H124">
        <f>(Table2[[#This Row],[1Y Return vs Nifty]]-AVERAGE(Table2[1Y Return vs Nifty]))/_xlfn.STDEV.P(Table2[1Y Return vs Nifty])</f>
        <v>1.1914069047506335</v>
      </c>
      <c r="I124">
        <v>13.4816034577051</v>
      </c>
      <c r="J124">
        <f>(Table2[[#This Row],[1M Return vs Nifty]]-AVERAGE(Table2[1M Return vs Nifty]))/_xlfn.STDEV.P(Table2[1M Return vs Nifty])</f>
        <v>1.4921957736426019</v>
      </c>
      <c r="K124">
        <v>66.527648647980499</v>
      </c>
      <c r="L124">
        <f>(Table2[[#This Row],[6M Return vs Nifty]]-AVERAGE(Table2[6M Return vs Nifty]))/_xlfn.STDEV.P(Table2[6M Return vs Nifty])</f>
        <v>2.0202428303107336</v>
      </c>
      <c r="M124">
        <v>5.4110587149820004</v>
      </c>
      <c r="N124">
        <f>(Table2[[#This Row],[1W Return vs Nifty]]-AVERAGE(Table2[1W Return vs Nifty]))/_xlfn.STDEV.P(Table2[1W Return vs Nifty])</f>
        <v>1.4927471344948464</v>
      </c>
      <c r="O124">
        <v>197.48</v>
      </c>
      <c r="P124">
        <v>186.868151795979</v>
      </c>
      <c r="Q124">
        <v>151.49813126622499</v>
      </c>
      <c r="R124">
        <v>53.812353731149699</v>
      </c>
      <c r="S124" s="1">
        <f>(Table2[[#This Row],[Close Price]]-Table2[[#This Row],[20D EMA]])/Table2[[#This Row],[20D EMA]]</f>
        <v>3.2408345148875868E-2</v>
      </c>
      <c r="T124" s="1">
        <f>(Table2[[#This Row],[Close Price]]-Table2[[#This Row],[50D EMA]])/Table2[[#This Row],[50D EMA]]</f>
        <v>9.1036637546425658E-2</v>
      </c>
      <c r="U124" s="1">
        <f>(Table2[[#This Row],[Close Price]]-Table2[[#This Row],[200D EMA]])/Table2[[#This Row],[200D EMA]]</f>
        <v>0.34575917403050521</v>
      </c>
      <c r="V124">
        <v>0.142935583292056</v>
      </c>
      <c r="W124">
        <v>202.46</v>
      </c>
      <c r="X124">
        <v>210.8</v>
      </c>
      <c r="Y124">
        <v>202.46</v>
      </c>
      <c r="Z124">
        <v>210.8</v>
      </c>
      <c r="AA124">
        <v>191</v>
      </c>
      <c r="AB124">
        <v>231</v>
      </c>
      <c r="AC124" s="1">
        <f>(Table2[[#This Row],[Close Price]]/Table2[[#This Row],[Day Low]])-1</f>
        <v>7.0137311073792397E-3</v>
      </c>
      <c r="AD124" s="1">
        <f>(Table2[[#This Row],[Day High]]/Table2[[#This Row],[Close Price]])-1</f>
        <v>3.3941534235825133E-2</v>
      </c>
      <c r="AE124" s="1">
        <f>(Table2[[#This Row],[Close Price]]/Table2[[#This Row],[Current Week Low]])-1</f>
        <v>7.0137311073792397E-3</v>
      </c>
      <c r="AF124" s="1">
        <f>(Table2[[#This Row],[Current Week High]]/Table2[[#This Row],[Close Price]])-1</f>
        <v>3.3941534235825133E-2</v>
      </c>
      <c r="AG124" s="1">
        <f>(Table2[[#This Row],[Close Price]]/Table2[[#This Row],[Current Month Low]])-1</f>
        <v>6.7434554973822003E-2</v>
      </c>
      <c r="AH124" s="1">
        <f>(Table2[[#This Row],[Current Month High]]/Table2[[#This Row],[Close Price]])-1</f>
        <v>0.13301942319011184</v>
      </c>
      <c r="AI124">
        <v>18.059642927212</v>
      </c>
      <c r="AJ124">
        <v>121.488321564367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0.23</v>
      </c>
      <c r="AM124" t="s">
        <v>3185</v>
      </c>
      <c r="AN124">
        <v>11.84</v>
      </c>
      <c r="AO124" t="s">
        <v>3185</v>
      </c>
      <c r="AP124">
        <v>2.4098770392913998E-2</v>
      </c>
      <c r="AQ124">
        <f>(Table2[[#This Row],[Sharpe Ratio]]-AVERAGE(Table2[Sharpe Ratio]))/_xlfn.STDEV.P(Table2[Sharpe Ratio])</f>
        <v>-0.4360405663210471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5.7605520768777687</v>
      </c>
      <c r="AS124">
        <f>_xlfn.RANK.AVG(Table2[[#This Row],[1Y Return vs Nifty Z-Score]],Table2[1Y Return vs Nifty Z-Score])</f>
        <v>83</v>
      </c>
      <c r="AT124">
        <f>_xlfn.RANK.AVG(Table2[[#This Row],[6M Return vs Nifty Z-Score]],Table2[6M Return vs Nifty Z-Score])</f>
        <v>29</v>
      </c>
      <c r="AU124">
        <f>_xlfn.RANK.AVG(Table2[[#This Row],[Sharpe Ratio Z-Score]],Table2[Sharpe Ratio Z-Score])</f>
        <v>450</v>
      </c>
      <c r="AV124">
        <f>(Table2[[#This Row],[Rank 1Y]]+Table2[[#This Row],[Rank 6M]]+Table2[[#This Row],[Rank Sharpe]])/3</f>
        <v>187.33333333333334</v>
      </c>
    </row>
    <row r="125" spans="1:48" x14ac:dyDescent="0.3">
      <c r="A125" t="s">
        <v>1525</v>
      </c>
      <c r="B125" t="s">
        <v>1526</v>
      </c>
      <c r="C125" t="s">
        <v>3142</v>
      </c>
      <c r="D125" t="s">
        <v>48</v>
      </c>
      <c r="E125">
        <v>6515.5858665699998</v>
      </c>
      <c r="F125">
        <v>232.1</v>
      </c>
      <c r="G125">
        <v>39.230980113569998</v>
      </c>
      <c r="H125">
        <f>(Table2[[#This Row],[1Y Return vs Nifty]]-AVERAGE(Table2[1Y Return vs Nifty]))/_xlfn.STDEV.P(Table2[1Y Return vs Nifty])</f>
        <v>0.40602757720011851</v>
      </c>
      <c r="I125">
        <v>-0.43153825118959999</v>
      </c>
      <c r="J125">
        <f>(Table2[[#This Row],[1M Return vs Nifty]]-AVERAGE(Table2[1M Return vs Nifty]))/_xlfn.STDEV.P(Table2[1M Return vs Nifty])</f>
        <v>7.5516060841287619E-3</v>
      </c>
      <c r="K125">
        <v>30.4028636477926</v>
      </c>
      <c r="L125">
        <f>(Table2[[#This Row],[6M Return vs Nifty]]-AVERAGE(Table2[6M Return vs Nifty]))/_xlfn.STDEV.P(Table2[6M Return vs Nifty])</f>
        <v>0.80985036215538064</v>
      </c>
      <c r="M125">
        <v>-5.10066770324541</v>
      </c>
      <c r="N125">
        <f>(Table2[[#This Row],[1W Return vs Nifty]]-AVERAGE(Table2[1W Return vs Nifty]))/_xlfn.STDEV.P(Table2[1W Return vs Nifty])</f>
        <v>-0.73560250192634336</v>
      </c>
      <c r="O125">
        <v>237.7</v>
      </c>
      <c r="P125">
        <v>238.370628171947</v>
      </c>
      <c r="Q125">
        <v>209.471876443517</v>
      </c>
      <c r="R125">
        <v>40.605761006734099</v>
      </c>
      <c r="S125" s="1">
        <f>(Table2[[#This Row],[Close Price]]-Table2[[#This Row],[20D EMA]])/Table2[[#This Row],[20D EMA]]</f>
        <v>-2.3559108119478311E-2</v>
      </c>
      <c r="T125" s="1">
        <f>(Table2[[#This Row],[Close Price]]-Table2[[#This Row],[50D EMA]])/Table2[[#This Row],[50D EMA]]</f>
        <v>-2.6306211549787652E-2</v>
      </c>
      <c r="U125" s="1">
        <f>(Table2[[#This Row],[Close Price]]-Table2[[#This Row],[200D EMA]])/Table2[[#This Row],[200D EMA]]</f>
        <v>0.10802463767771969</v>
      </c>
      <c r="V125">
        <v>0.62494731550627902</v>
      </c>
      <c r="W125">
        <v>231.1</v>
      </c>
      <c r="X125">
        <v>236.52</v>
      </c>
      <c r="Y125">
        <v>231.1</v>
      </c>
      <c r="Z125">
        <v>236.52</v>
      </c>
      <c r="AA125">
        <v>231.1</v>
      </c>
      <c r="AB125">
        <v>247</v>
      </c>
      <c r="AC125" s="1">
        <f>(Table2[[#This Row],[Close Price]]/Table2[[#This Row],[Day Low]])-1</f>
        <v>4.3271311120727241E-3</v>
      </c>
      <c r="AD125" s="1">
        <f>(Table2[[#This Row],[Day High]]/Table2[[#This Row],[Close Price]])-1</f>
        <v>1.9043515725980287E-2</v>
      </c>
      <c r="AE125" s="1">
        <f>(Table2[[#This Row],[Close Price]]/Table2[[#This Row],[Current Week Low]])-1</f>
        <v>4.3271311120727241E-3</v>
      </c>
      <c r="AF125" s="1">
        <f>(Table2[[#This Row],[Current Week High]]/Table2[[#This Row],[Close Price]])-1</f>
        <v>1.9043515725980287E-2</v>
      </c>
      <c r="AG125" s="1">
        <f>(Table2[[#This Row],[Close Price]]/Table2[[#This Row],[Current Month Low]])-1</f>
        <v>4.3271311120727241E-3</v>
      </c>
      <c r="AH125" s="1">
        <f>(Table2[[#This Row],[Current Month High]]/Table2[[#This Row],[Close Price]])-1</f>
        <v>6.4196467040068983E-2</v>
      </c>
      <c r="AI125">
        <v>22.679879362343801</v>
      </c>
      <c r="AJ125">
        <v>77.378677875429801</v>
      </c>
      <c r="AK125" t="str">
        <f>IF(AND(Table2[[#This Row],[20D EMA]]&gt;Table2[[#This Row],[50D EMA]],Table2[[#This Row],[50D EMA]]&gt;Table2[[#This Row],[200D EMA]]),"Uptrend","Downtrend/NoTrend")</f>
        <v>Downtrend/NoTrend</v>
      </c>
      <c r="AL125">
        <v>7.0000000000000007E-2</v>
      </c>
      <c r="AM125" t="s">
        <v>3185</v>
      </c>
      <c r="AN125">
        <v>1.88</v>
      </c>
      <c r="AO125" t="s">
        <v>3185</v>
      </c>
      <c r="AP125">
        <v>8.9538426571454999E-2</v>
      </c>
      <c r="AQ125">
        <f>(Table2[[#This Row],[Sharpe Ratio]]-AVERAGE(Table2[Sharpe Ratio]))/_xlfn.STDEV.P(Table2[Sharpe Ratio])</f>
        <v>0.3371481511542192</v>
      </c>
      <c r="AR1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5">
        <f>_xlfn.RANK.AVG(Table2[[#This Row],[1Y Return vs Nifty Z-Score]],Table2[1Y Return vs Nifty Z-Score])</f>
        <v>186</v>
      </c>
      <c r="AT125">
        <f>_xlfn.RANK.AVG(Table2[[#This Row],[6M Return vs Nifty Z-Score]],Table2[6M Return vs Nifty Z-Score])</f>
        <v>114</v>
      </c>
      <c r="AU125">
        <f>_xlfn.RANK.AVG(Table2[[#This Row],[Sharpe Ratio Z-Score]],Table2[Sharpe Ratio Z-Score])</f>
        <v>262</v>
      </c>
      <c r="AV125">
        <f>(Table2[[#This Row],[Rank 1Y]]+Table2[[#This Row],[Rank 6M]]+Table2[[#This Row],[Rank Sharpe]])/3</f>
        <v>187.33333333333334</v>
      </c>
    </row>
    <row r="126" spans="1:48" x14ac:dyDescent="0.3">
      <c r="A126" t="s">
        <v>1430</v>
      </c>
      <c r="B126" t="s">
        <v>1431</v>
      </c>
      <c r="C126" t="s">
        <v>3153</v>
      </c>
      <c r="D126" t="s">
        <v>403</v>
      </c>
      <c r="E126">
        <v>7300.2091801799997</v>
      </c>
      <c r="F126">
        <v>1619.45</v>
      </c>
      <c r="G126">
        <v>70.707953288511106</v>
      </c>
      <c r="H126">
        <f>(Table2[[#This Row],[1Y Return vs Nifty]]-AVERAGE(Table2[1Y Return vs Nifty]))/_xlfn.STDEV.P(Table2[1Y Return vs Nifty])</f>
        <v>1.0002570469969629</v>
      </c>
      <c r="I126">
        <v>9.8542184855984107</v>
      </c>
      <c r="J126">
        <f>(Table2[[#This Row],[1M Return vs Nifty]]-AVERAGE(Table2[1M Return vs Nifty]))/_xlfn.STDEV.P(Table2[1M Return vs Nifty])</f>
        <v>1.1051246106367245</v>
      </c>
      <c r="K126">
        <v>16.328868830207501</v>
      </c>
      <c r="L126">
        <f>(Table2[[#This Row],[6M Return vs Nifty]]-AVERAGE(Table2[6M Return vs Nifty]))/_xlfn.STDEV.P(Table2[6M Return vs Nifty])</f>
        <v>0.33828887538185742</v>
      </c>
      <c r="M126">
        <v>1.3376170255598401</v>
      </c>
      <c r="N126">
        <f>(Table2[[#This Row],[1W Return vs Nifty]]-AVERAGE(Table2[1W Return vs Nifty]))/_xlfn.STDEV.P(Table2[1W Return vs Nifty])</f>
        <v>0.6292303393976002</v>
      </c>
      <c r="O126">
        <v>1548.32</v>
      </c>
      <c r="P126">
        <v>1560.90899497756</v>
      </c>
      <c r="Q126">
        <v>1431.6268000351399</v>
      </c>
      <c r="R126">
        <v>69.201483348264802</v>
      </c>
      <c r="S126" s="1">
        <f>(Table2[[#This Row],[Close Price]]-Table2[[#This Row],[20D EMA]])/Table2[[#This Row],[20D EMA]]</f>
        <v>4.5940115738348733E-2</v>
      </c>
      <c r="T126" s="1">
        <f>(Table2[[#This Row],[Close Price]]-Table2[[#This Row],[50D EMA]])/Table2[[#This Row],[50D EMA]]</f>
        <v>3.7504431847598906E-2</v>
      </c>
      <c r="U126" s="1">
        <f>(Table2[[#This Row],[Close Price]]-Table2[[#This Row],[200D EMA]])/Table2[[#This Row],[200D EMA]]</f>
        <v>0.13119564397666342</v>
      </c>
      <c r="V126">
        <v>1.2740923660627701</v>
      </c>
      <c r="W126">
        <v>1580.55</v>
      </c>
      <c r="X126">
        <v>1643.95</v>
      </c>
      <c r="Y126">
        <v>1580.55</v>
      </c>
      <c r="Z126">
        <v>1643.95</v>
      </c>
      <c r="AA126">
        <v>1510.1</v>
      </c>
      <c r="AB126">
        <v>1670</v>
      </c>
      <c r="AC126" s="1">
        <f>(Table2[[#This Row],[Close Price]]/Table2[[#This Row],[Day Low]])-1</f>
        <v>2.4611685805574046E-2</v>
      </c>
      <c r="AD126" s="1">
        <f>(Table2[[#This Row],[Day High]]/Table2[[#This Row],[Close Price]])-1</f>
        <v>1.5128593040847127E-2</v>
      </c>
      <c r="AE126" s="1">
        <f>(Table2[[#This Row],[Close Price]]/Table2[[#This Row],[Current Week Low]])-1</f>
        <v>2.4611685805574046E-2</v>
      </c>
      <c r="AF126" s="1">
        <f>(Table2[[#This Row],[Current Week High]]/Table2[[#This Row],[Close Price]])-1</f>
        <v>1.5128593040847127E-2</v>
      </c>
      <c r="AG126" s="1">
        <f>(Table2[[#This Row],[Close Price]]/Table2[[#This Row],[Current Month Low]])-1</f>
        <v>7.2412423018343164E-2</v>
      </c>
      <c r="AH126" s="1">
        <f>(Table2[[#This Row],[Current Month High]]/Table2[[#This Row],[Close Price]])-1</f>
        <v>3.121430115162549E-2</v>
      </c>
      <c r="AI126">
        <v>18.916916236993998</v>
      </c>
      <c r="AJ126">
        <v>96.416009702850204</v>
      </c>
      <c r="AK126" t="str">
        <f>IF(AND(Table2[[#This Row],[20D EMA]]&gt;Table2[[#This Row],[50D EMA]],Table2[[#This Row],[50D EMA]]&gt;Table2[[#This Row],[200D EMA]]),"Uptrend","Downtrend/NoTrend")</f>
        <v>Downtrend/NoTrend</v>
      </c>
      <c r="AL126">
        <v>-0.02</v>
      </c>
      <c r="AM126" t="s">
        <v>3184</v>
      </c>
      <c r="AN126">
        <v>12.54</v>
      </c>
      <c r="AO126" t="s">
        <v>3185</v>
      </c>
      <c r="AP126">
        <v>9.0448363321125005E-2</v>
      </c>
      <c r="AQ126">
        <f>(Table2[[#This Row],[Sharpe Ratio]]-AVERAGE(Table2[Sharpe Ratio]))/_xlfn.STDEV.P(Table2[Sharpe Ratio])</f>
        <v>0.34789932054516831</v>
      </c>
      <c r="AR1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6">
        <f>_xlfn.RANK.AVG(Table2[[#This Row],[1Y Return vs Nifty Z-Score]],Table2[1Y Return vs Nifty Z-Score])</f>
        <v>95</v>
      </c>
      <c r="AT126">
        <f>_xlfn.RANK.AVG(Table2[[#This Row],[6M Return vs Nifty Z-Score]],Table2[6M Return vs Nifty Z-Score])</f>
        <v>210</v>
      </c>
      <c r="AU126">
        <f>_xlfn.RANK.AVG(Table2[[#This Row],[Sharpe Ratio Z-Score]],Table2[Sharpe Ratio Z-Score])</f>
        <v>259</v>
      </c>
      <c r="AV126">
        <f>(Table2[[#This Row],[Rank 1Y]]+Table2[[#This Row],[Rank 6M]]+Table2[[#This Row],[Rank Sharpe]])/3</f>
        <v>188</v>
      </c>
    </row>
    <row r="127" spans="1:48" x14ac:dyDescent="0.3">
      <c r="A127" t="s">
        <v>256</v>
      </c>
      <c r="B127" t="s">
        <v>257</v>
      </c>
      <c r="C127" t="s">
        <v>3148</v>
      </c>
      <c r="D127" t="s">
        <v>258</v>
      </c>
      <c r="E127">
        <v>99846.054000000004</v>
      </c>
      <c r="F127">
        <v>3601.95</v>
      </c>
      <c r="G127">
        <v>78.421070587063696</v>
      </c>
      <c r="H127">
        <f>(Table2[[#This Row],[1Y Return vs Nifty]]-AVERAGE(Table2[1Y Return vs Nifty]))/_xlfn.STDEV.P(Table2[1Y Return vs Nifty])</f>
        <v>1.1458670323448741</v>
      </c>
      <c r="I127">
        <v>1.42276396470796</v>
      </c>
      <c r="J127">
        <f>(Table2[[#This Row],[1M Return vs Nifty]]-AVERAGE(Table2[1M Return vs Nifty]))/_xlfn.STDEV.P(Table2[1M Return vs Nifty])</f>
        <v>0.2054205725134062</v>
      </c>
      <c r="K127">
        <v>-6.9075417704098703</v>
      </c>
      <c r="L127">
        <f>(Table2[[#This Row],[6M Return vs Nifty]]-AVERAGE(Table2[6M Return vs Nifty]))/_xlfn.STDEV.P(Table2[6M Return vs Nifty])</f>
        <v>-0.44026735347337809</v>
      </c>
      <c r="M127">
        <v>4.1235776789927296</v>
      </c>
      <c r="N127">
        <f>(Table2[[#This Row],[1W Return vs Nifty]]-AVERAGE(Table2[1W Return vs Nifty]))/_xlfn.STDEV.P(Table2[1W Return vs Nifty])</f>
        <v>1.2198178568196707</v>
      </c>
      <c r="O127">
        <v>3569.72</v>
      </c>
      <c r="P127">
        <v>3636.58629019504</v>
      </c>
      <c r="Q127">
        <v>3332.85599080363</v>
      </c>
      <c r="R127">
        <v>55.9681640570968</v>
      </c>
      <c r="S127" s="1">
        <f>(Table2[[#This Row],[Close Price]]-Table2[[#This Row],[20D EMA]])/Table2[[#This Row],[20D EMA]]</f>
        <v>9.028719339331942E-3</v>
      </c>
      <c r="T127" s="1">
        <f>(Table2[[#This Row],[Close Price]]-Table2[[#This Row],[50D EMA]])/Table2[[#This Row],[50D EMA]]</f>
        <v>-9.5243966267008363E-3</v>
      </c>
      <c r="U127" s="1">
        <f>(Table2[[#This Row],[Close Price]]-Table2[[#This Row],[200D EMA]])/Table2[[#This Row],[200D EMA]]</f>
        <v>8.0739764916000739E-2</v>
      </c>
      <c r="V127">
        <v>1.3314410174010001</v>
      </c>
      <c r="W127">
        <v>3501.45</v>
      </c>
      <c r="X127">
        <v>3645</v>
      </c>
      <c r="Y127">
        <v>3501.45</v>
      </c>
      <c r="Z127">
        <v>3645</v>
      </c>
      <c r="AA127">
        <v>3401</v>
      </c>
      <c r="AB127">
        <v>3691.95</v>
      </c>
      <c r="AC127" s="1">
        <f>(Table2[[#This Row],[Close Price]]/Table2[[#This Row],[Day Low]])-1</f>
        <v>2.8702394722186497E-2</v>
      </c>
      <c r="AD127" s="1">
        <f>(Table2[[#This Row],[Day High]]/Table2[[#This Row],[Close Price]])-1</f>
        <v>1.1951859409486509E-2</v>
      </c>
      <c r="AE127" s="1">
        <f>(Table2[[#This Row],[Close Price]]/Table2[[#This Row],[Current Week Low]])-1</f>
        <v>2.8702394722186497E-2</v>
      </c>
      <c r="AF127" s="1">
        <f>(Table2[[#This Row],[Current Week High]]/Table2[[#This Row],[Close Price]])-1</f>
        <v>1.1951859409486509E-2</v>
      </c>
      <c r="AG127" s="1">
        <f>(Table2[[#This Row],[Close Price]]/Table2[[#This Row],[Current Month Low]])-1</f>
        <v>5.9085563069685376E-2</v>
      </c>
      <c r="AH127" s="1">
        <f>(Table2[[#This Row],[Current Month High]]/Table2[[#This Row],[Close Price]])-1</f>
        <v>2.4986465664431856E-2</v>
      </c>
      <c r="AI127">
        <v>15.823373450491999</v>
      </c>
      <c r="AJ127">
        <v>106.00228767515</v>
      </c>
      <c r="AK127" t="str">
        <f>IF(AND(Table2[[#This Row],[20D EMA]]&gt;Table2[[#This Row],[50D EMA]],Table2[[#This Row],[50D EMA]]&gt;Table2[[#This Row],[200D EMA]]),"Uptrend","Downtrend/NoTrend")</f>
        <v>Downtrend/NoTrend</v>
      </c>
      <c r="AL127">
        <v>0.03</v>
      </c>
      <c r="AM127" t="s">
        <v>3185</v>
      </c>
      <c r="AN127">
        <v>6.03</v>
      </c>
      <c r="AO127" t="s">
        <v>3185</v>
      </c>
      <c r="AP127">
        <v>0.220146341700242</v>
      </c>
      <c r="AQ127">
        <f>(Table2[[#This Row],[Sharpe Ratio]]-AVERAGE(Table2[Sharpe Ratio]))/_xlfn.STDEV.P(Table2[Sharpe Ratio])</f>
        <v>1.8803189483085625</v>
      </c>
      <c r="AR1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7">
        <f>_xlfn.RANK.AVG(Table2[[#This Row],[1Y Return vs Nifty Z-Score]],Table2[1Y Return vs Nifty Z-Score])</f>
        <v>85</v>
      </c>
      <c r="AT127">
        <f>_xlfn.RANK.AVG(Table2[[#This Row],[6M Return vs Nifty Z-Score]],Table2[6M Return vs Nifty Z-Score])</f>
        <v>463</v>
      </c>
      <c r="AU127">
        <f>_xlfn.RANK.AVG(Table2[[#This Row],[Sharpe Ratio Z-Score]],Table2[Sharpe Ratio Z-Score])</f>
        <v>19</v>
      </c>
      <c r="AV127">
        <f>(Table2[[#This Row],[Rank 1Y]]+Table2[[#This Row],[Rank 6M]]+Table2[[#This Row],[Rank Sharpe]])/3</f>
        <v>189</v>
      </c>
    </row>
    <row r="128" spans="1:48" x14ac:dyDescent="0.3">
      <c r="A128" t="s">
        <v>745</v>
      </c>
      <c r="B128" t="s">
        <v>746</v>
      </c>
      <c r="C128" t="s">
        <v>3143</v>
      </c>
      <c r="D128" t="s">
        <v>249</v>
      </c>
      <c r="E128">
        <v>22525.821345824999</v>
      </c>
      <c r="F128">
        <v>562.95000000000005</v>
      </c>
      <c r="G128">
        <v>24.749836899161799</v>
      </c>
      <c r="H128">
        <f>(Table2[[#This Row],[1Y Return vs Nifty]]-AVERAGE(Table2[1Y Return vs Nifty]))/_xlfn.STDEV.P(Table2[1Y Return vs Nifty])</f>
        <v>0.13264925691103455</v>
      </c>
      <c r="I128">
        <v>8.9874955703292905</v>
      </c>
      <c r="J128">
        <f>(Table2[[#This Row],[1M Return vs Nifty]]-AVERAGE(Table2[1M Return vs Nifty]))/_xlfn.STDEV.P(Table2[1M Return vs Nifty])</f>
        <v>1.0126383017952831</v>
      </c>
      <c r="K128">
        <v>33.404040501181903</v>
      </c>
      <c r="L128">
        <f>(Table2[[#This Row],[6M Return vs Nifty]]-AVERAGE(Table2[6M Return vs Nifty]))/_xlfn.STDEV.P(Table2[6M Return vs Nifty])</f>
        <v>0.91040741346864662</v>
      </c>
      <c r="M128">
        <v>5.3085321854581302</v>
      </c>
      <c r="N128">
        <f>(Table2[[#This Row],[1W Return vs Nifty]]-AVERAGE(Table2[1W Return vs Nifty]))/_xlfn.STDEV.P(Table2[1W Return vs Nifty])</f>
        <v>1.4710128402696958</v>
      </c>
      <c r="O128">
        <v>547.6</v>
      </c>
      <c r="P128">
        <v>531.40839899078696</v>
      </c>
      <c r="Q128">
        <v>462.93415400820101</v>
      </c>
      <c r="R128">
        <v>64.160268071431602</v>
      </c>
      <c r="S128" s="1">
        <f>(Table2[[#This Row],[Close Price]]-Table2[[#This Row],[20D EMA]])/Table2[[#This Row],[20D EMA]]</f>
        <v>2.8031409788166584E-2</v>
      </c>
      <c r="T128" s="1">
        <f>(Table2[[#This Row],[Close Price]]-Table2[[#This Row],[50D EMA]])/Table2[[#This Row],[50D EMA]]</f>
        <v>5.9354728056829072E-2</v>
      </c>
      <c r="U128" s="1">
        <f>(Table2[[#This Row],[Close Price]]-Table2[[#This Row],[200D EMA]])/Table2[[#This Row],[200D EMA]]</f>
        <v>0.21604767141468512</v>
      </c>
      <c r="V128">
        <v>1.0029155635893301</v>
      </c>
      <c r="W128">
        <v>552.35</v>
      </c>
      <c r="X128">
        <v>603.45000000000005</v>
      </c>
      <c r="Y128">
        <v>552.35</v>
      </c>
      <c r="Z128">
        <v>603.45000000000005</v>
      </c>
      <c r="AA128">
        <v>533.4</v>
      </c>
      <c r="AB128">
        <v>603.45000000000005</v>
      </c>
      <c r="AC128" s="1">
        <f>(Table2[[#This Row],[Close Price]]/Table2[[#This Row],[Day Low]])-1</f>
        <v>1.919073051507203E-2</v>
      </c>
      <c r="AD128" s="1">
        <f>(Table2[[#This Row],[Day High]]/Table2[[#This Row],[Close Price]])-1</f>
        <v>7.1942446043165464E-2</v>
      </c>
      <c r="AE128" s="1">
        <f>(Table2[[#This Row],[Close Price]]/Table2[[#This Row],[Current Week Low]])-1</f>
        <v>1.919073051507203E-2</v>
      </c>
      <c r="AF128" s="1">
        <f>(Table2[[#This Row],[Current Week High]]/Table2[[#This Row],[Close Price]])-1</f>
        <v>7.1942446043165464E-2</v>
      </c>
      <c r="AG128" s="1">
        <f>(Table2[[#This Row],[Close Price]]/Table2[[#This Row],[Current Month Low]])-1</f>
        <v>5.5399325084364515E-2</v>
      </c>
      <c r="AH128" s="1">
        <f>(Table2[[#This Row],[Current Month High]]/Table2[[#This Row],[Close Price]])-1</f>
        <v>7.1942446043165464E-2</v>
      </c>
      <c r="AI128">
        <v>7.1942446043165402</v>
      </c>
      <c r="AJ128">
        <v>60.842857142857099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0.15</v>
      </c>
      <c r="AM128" t="s">
        <v>3185</v>
      </c>
      <c r="AN128">
        <v>8.11</v>
      </c>
      <c r="AO128" t="s">
        <v>3185</v>
      </c>
      <c r="AP128">
        <v>0.10679619713887099</v>
      </c>
      <c r="AQ128">
        <f>(Table2[[#This Row],[Sharpe Ratio]]-AVERAGE(Table2[Sharpe Ratio]))/_xlfn.STDEV.P(Table2[Sharpe Ratio])</f>
        <v>0.54105376849269149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4.0677615809373515</v>
      </c>
      <c r="AS128">
        <f>_xlfn.RANK.AVG(Table2[[#This Row],[1Y Return vs Nifty Z-Score]],Table2[1Y Return vs Nifty Z-Score])</f>
        <v>259</v>
      </c>
      <c r="AT128">
        <f>_xlfn.RANK.AVG(Table2[[#This Row],[6M Return vs Nifty Z-Score]],Table2[6M Return vs Nifty Z-Score])</f>
        <v>100</v>
      </c>
      <c r="AU128">
        <f>_xlfn.RANK.AVG(Table2[[#This Row],[Sharpe Ratio Z-Score]],Table2[Sharpe Ratio Z-Score])</f>
        <v>212</v>
      </c>
      <c r="AV128">
        <f>(Table2[[#This Row],[Rank 1Y]]+Table2[[#This Row],[Rank 6M]]+Table2[[#This Row],[Rank Sharpe]])/3</f>
        <v>190.33333333333334</v>
      </c>
    </row>
    <row r="129" spans="1:48" x14ac:dyDescent="0.3">
      <c r="A129" t="s">
        <v>103</v>
      </c>
      <c r="B129" t="s">
        <v>104</v>
      </c>
      <c r="C129" t="s">
        <v>3148</v>
      </c>
      <c r="D129" t="s">
        <v>105</v>
      </c>
      <c r="E129">
        <v>250924.28842552501</v>
      </c>
      <c r="F129">
        <v>7046.05</v>
      </c>
      <c r="G129">
        <v>81.443786914779807</v>
      </c>
      <c r="H129">
        <f>(Table2[[#This Row],[1Y Return vs Nifty]]-AVERAGE(Table2[1Y Return vs Nifty]))/_xlfn.STDEV.P(Table2[1Y Return vs Nifty])</f>
        <v>1.2029305597298694</v>
      </c>
      <c r="I129">
        <v>-3.4089476234500302</v>
      </c>
      <c r="J129">
        <f>(Table2[[#This Row],[1M Return vs Nifty]]-AVERAGE(Table2[1M Return vs Nifty]))/_xlfn.STDEV.P(Table2[1M Return vs Nifty])</f>
        <v>-0.31016193061724873</v>
      </c>
      <c r="K129">
        <v>-3.02434755260178</v>
      </c>
      <c r="L129">
        <f>(Table2[[#This Row],[6M Return vs Nifty]]-AVERAGE(Table2[6M Return vs Nifty]))/_xlfn.STDEV.P(Table2[6M Return vs Nifty])</f>
        <v>-0.31015754012514962</v>
      </c>
      <c r="M129">
        <v>1.88247143866267</v>
      </c>
      <c r="N129">
        <f>(Table2[[#This Row],[1W Return vs Nifty]]-AVERAGE(Table2[1W Return vs Nifty]))/_xlfn.STDEV.P(Table2[1W Return vs Nifty])</f>
        <v>0.74473240680632458</v>
      </c>
      <c r="O129">
        <v>7100.06</v>
      </c>
      <c r="P129">
        <v>7111.9737319318501</v>
      </c>
      <c r="Q129">
        <v>6365.4729808847696</v>
      </c>
      <c r="R129">
        <v>47.653446122292301</v>
      </c>
      <c r="S129" s="1">
        <f>(Table2[[#This Row],[Close Price]]-Table2[[#This Row],[20D EMA]])/Table2[[#This Row],[20D EMA]]</f>
        <v>-7.6069779692002903E-3</v>
      </c>
      <c r="T129" s="1">
        <f>(Table2[[#This Row],[Close Price]]-Table2[[#This Row],[50D EMA]])/Table2[[#This Row],[50D EMA]]</f>
        <v>-9.2694003685447873E-3</v>
      </c>
      <c r="U129" s="1">
        <f>(Table2[[#This Row],[Close Price]]-Table2[[#This Row],[200D EMA]])/Table2[[#This Row],[200D EMA]]</f>
        <v>0.10691695984869826</v>
      </c>
      <c r="V129">
        <v>0.70576931530178</v>
      </c>
      <c r="W129">
        <v>7034</v>
      </c>
      <c r="X129">
        <v>7180</v>
      </c>
      <c r="Y129">
        <v>7034</v>
      </c>
      <c r="Z129">
        <v>7180</v>
      </c>
      <c r="AA129">
        <v>6783.2</v>
      </c>
      <c r="AB129">
        <v>7227.4</v>
      </c>
      <c r="AC129" s="1">
        <f>(Table2[[#This Row],[Close Price]]/Table2[[#This Row],[Day Low]])-1</f>
        <v>1.7131077622973834E-3</v>
      </c>
      <c r="AD129" s="1">
        <f>(Table2[[#This Row],[Day High]]/Table2[[#This Row],[Close Price]])-1</f>
        <v>1.9010651357852959E-2</v>
      </c>
      <c r="AE129" s="1">
        <f>(Table2[[#This Row],[Close Price]]/Table2[[#This Row],[Current Week Low]])-1</f>
        <v>1.7131077622973834E-3</v>
      </c>
      <c r="AF129" s="1">
        <f>(Table2[[#This Row],[Current Week High]]/Table2[[#This Row],[Close Price]])-1</f>
        <v>1.9010651357852959E-2</v>
      </c>
      <c r="AG129" s="1">
        <f>(Table2[[#This Row],[Close Price]]/Table2[[#This Row],[Current Month Low]])-1</f>
        <v>3.8750147423045167E-2</v>
      </c>
      <c r="AH129" s="1">
        <f>(Table2[[#This Row],[Current Month High]]/Table2[[#This Row],[Close Price]])-1</f>
        <v>2.5737824738683246E-2</v>
      </c>
      <c r="AI129">
        <v>15.382377360365</v>
      </c>
      <c r="AJ129">
        <v>107.343485617597</v>
      </c>
      <c r="AK129" t="str">
        <f>IF(AND(Table2[[#This Row],[20D EMA]]&gt;Table2[[#This Row],[50D EMA]],Table2[[#This Row],[50D EMA]]&gt;Table2[[#This Row],[200D EMA]]),"Uptrend","Downtrend/NoTrend")</f>
        <v>Downtrend/NoTrend</v>
      </c>
      <c r="AL129">
        <v>7.0000000000000007E-2</v>
      </c>
      <c r="AM129" t="s">
        <v>3185</v>
      </c>
      <c r="AN129">
        <v>2.89</v>
      </c>
      <c r="AO129" t="s">
        <v>3185</v>
      </c>
      <c r="AP129">
        <v>0.16381016617566399</v>
      </c>
      <c r="AQ129">
        <f>(Table2[[#This Row],[Sharpe Ratio]]-AVERAGE(Table2[Sharpe Ratio]))/_xlfn.STDEV.P(Table2[Sharpe Ratio])</f>
        <v>1.2146905229013751</v>
      </c>
      <c r="AR1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9">
        <f>_xlfn.RANK.AVG(Table2[[#This Row],[1Y Return vs Nifty Z-Score]],Table2[1Y Return vs Nifty Z-Score])</f>
        <v>81</v>
      </c>
      <c r="AT129">
        <f>_xlfn.RANK.AVG(Table2[[#This Row],[6M Return vs Nifty Z-Score]],Table2[6M Return vs Nifty Z-Score])</f>
        <v>412</v>
      </c>
      <c r="AU129">
        <f>_xlfn.RANK.AVG(Table2[[#This Row],[Sharpe Ratio Z-Score]],Table2[Sharpe Ratio Z-Score])</f>
        <v>79</v>
      </c>
      <c r="AV129">
        <f>(Table2[[#This Row],[Rank 1Y]]+Table2[[#This Row],[Rank 6M]]+Table2[[#This Row],[Rank Sharpe]])/3</f>
        <v>190.66666666666666</v>
      </c>
    </row>
    <row r="130" spans="1:48" x14ac:dyDescent="0.3">
      <c r="A130" t="s">
        <v>621</v>
      </c>
      <c r="B130" t="s">
        <v>622</v>
      </c>
      <c r="C130" t="s">
        <v>3139</v>
      </c>
      <c r="D130" t="s">
        <v>392</v>
      </c>
      <c r="E130">
        <v>30502.570927279899</v>
      </c>
      <c r="F130">
        <v>1624.4</v>
      </c>
      <c r="G130">
        <v>17.449352640477802</v>
      </c>
      <c r="H130">
        <f>(Table2[[#This Row],[1Y Return vs Nifty]]-AVERAGE(Table2[1Y Return vs Nifty]))/_xlfn.STDEV.P(Table2[1Y Return vs Nifty])</f>
        <v>-5.1709479157631411E-3</v>
      </c>
      <c r="I130">
        <v>-8.4640160370171706</v>
      </c>
      <c r="J130">
        <f>(Table2[[#This Row],[1M Return vs Nifty]]-AVERAGE(Table2[1M Return vs Nifty]))/_xlfn.STDEV.P(Table2[1M Return vs Nifty])</f>
        <v>-0.84957840418148844</v>
      </c>
      <c r="K130">
        <v>41.409853777795199</v>
      </c>
      <c r="L130">
        <f>(Table2[[#This Row],[6M Return vs Nifty]]-AVERAGE(Table2[6M Return vs Nifty]))/_xlfn.STDEV.P(Table2[6M Return vs Nifty])</f>
        <v>1.178649178545462</v>
      </c>
      <c r="M130">
        <v>-7.7777723466782103</v>
      </c>
      <c r="N130">
        <f>(Table2[[#This Row],[1W Return vs Nifty]]-AVERAGE(Table2[1W Return vs Nifty]))/_xlfn.STDEV.P(Table2[1W Return vs Nifty])</f>
        <v>-1.3031139573720154</v>
      </c>
      <c r="O130">
        <v>1775.24</v>
      </c>
      <c r="P130">
        <v>1793.99907700478</v>
      </c>
      <c r="Q130">
        <v>1486.1475198179201</v>
      </c>
      <c r="R130">
        <v>19.782792084995201</v>
      </c>
      <c r="S130" s="1">
        <f>(Table2[[#This Row],[Close Price]]-Table2[[#This Row],[20D EMA]])/Table2[[#This Row],[20D EMA]]</f>
        <v>-8.4968792951938849E-2</v>
      </c>
      <c r="T130" s="1">
        <f>(Table2[[#This Row],[Close Price]]-Table2[[#This Row],[50D EMA]])/Table2[[#This Row],[50D EMA]]</f>
        <v>-9.4536880859458799E-2</v>
      </c>
      <c r="U130" s="1">
        <f>(Table2[[#This Row],[Close Price]]-Table2[[#This Row],[200D EMA]])/Table2[[#This Row],[200D EMA]]</f>
        <v>9.3027427182342207E-2</v>
      </c>
      <c r="V130">
        <v>0.50734962527715</v>
      </c>
      <c r="W130">
        <v>1595.2</v>
      </c>
      <c r="X130">
        <v>1669.95</v>
      </c>
      <c r="Y130">
        <v>1595.2</v>
      </c>
      <c r="Z130">
        <v>1669.95</v>
      </c>
      <c r="AA130">
        <v>1595.2</v>
      </c>
      <c r="AB130">
        <v>1825.95</v>
      </c>
      <c r="AC130" s="1">
        <f>(Table2[[#This Row],[Close Price]]/Table2[[#This Row],[Day Low]])-1</f>
        <v>1.8304914744232681E-2</v>
      </c>
      <c r="AD130" s="1">
        <f>(Table2[[#This Row],[Day High]]/Table2[[#This Row],[Close Price]])-1</f>
        <v>2.8041122876138802E-2</v>
      </c>
      <c r="AE130" s="1">
        <f>(Table2[[#This Row],[Close Price]]/Table2[[#This Row],[Current Week Low]])-1</f>
        <v>1.8304914744232681E-2</v>
      </c>
      <c r="AF130" s="1">
        <f>(Table2[[#This Row],[Current Week High]]/Table2[[#This Row],[Close Price]])-1</f>
        <v>2.8041122876138802E-2</v>
      </c>
      <c r="AG130" s="1">
        <f>(Table2[[#This Row],[Close Price]]/Table2[[#This Row],[Current Month Low]])-1</f>
        <v>1.8304914744232681E-2</v>
      </c>
      <c r="AH130" s="1">
        <f>(Table2[[#This Row],[Current Month High]]/Table2[[#This Row],[Close Price]])-1</f>
        <v>0.12407658212262995</v>
      </c>
      <c r="AI130">
        <v>32.661290322580598</v>
      </c>
      <c r="AJ130">
        <v>69.014670689834503</v>
      </c>
      <c r="AK130" t="str">
        <f>IF(AND(Table2[[#This Row],[20D EMA]]&gt;Table2[[#This Row],[50D EMA]],Table2[[#This Row],[50D EMA]]&gt;Table2[[#This Row],[200D EMA]]),"Uptrend","Downtrend/NoTrend")</f>
        <v>Downtrend/NoTrend</v>
      </c>
      <c r="AL130">
        <v>-7.0000000000000007E-2</v>
      </c>
      <c r="AM130" t="s">
        <v>3184</v>
      </c>
      <c r="AN130">
        <v>-12.29</v>
      </c>
      <c r="AO130" t="s">
        <v>3184</v>
      </c>
      <c r="AP130">
        <v>0.109449324801736</v>
      </c>
      <c r="AQ130">
        <f>(Table2[[#This Row],[Sharpe Ratio]]-AVERAGE(Table2[Sharpe Ratio]))/_xlfn.STDEV.P(Table2[Sharpe Ratio])</f>
        <v>0.57240124943531634</v>
      </c>
      <c r="AR1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0">
        <f>_xlfn.RANK.AVG(Table2[[#This Row],[1Y Return vs Nifty Z-Score]],Table2[1Y Return vs Nifty Z-Score])</f>
        <v>299</v>
      </c>
      <c r="AT130">
        <f>_xlfn.RANK.AVG(Table2[[#This Row],[6M Return vs Nifty Z-Score]],Table2[6M Return vs Nifty Z-Score])</f>
        <v>75</v>
      </c>
      <c r="AU130">
        <f>_xlfn.RANK.AVG(Table2[[#This Row],[Sharpe Ratio Z-Score]],Table2[Sharpe Ratio Z-Score])</f>
        <v>202</v>
      </c>
      <c r="AV130">
        <f>(Table2[[#This Row],[Rank 1Y]]+Table2[[#This Row],[Rank 6M]]+Table2[[#This Row],[Rank Sharpe]])/3</f>
        <v>192</v>
      </c>
    </row>
    <row r="131" spans="1:48" x14ac:dyDescent="0.3">
      <c r="A131" t="s">
        <v>832</v>
      </c>
      <c r="B131" t="s">
        <v>833</v>
      </c>
      <c r="C131" t="s">
        <v>3140</v>
      </c>
      <c r="D131" t="s">
        <v>606</v>
      </c>
      <c r="E131">
        <v>18471.53081172</v>
      </c>
      <c r="F131">
        <v>128.1</v>
      </c>
      <c r="G131">
        <v>67.103834626519699</v>
      </c>
      <c r="H131">
        <f>(Table2[[#This Row],[1Y Return vs Nifty]]-AVERAGE(Table2[1Y Return vs Nifty]))/_xlfn.STDEV.P(Table2[1Y Return vs Nifty])</f>
        <v>0.93221767390676191</v>
      </c>
      <c r="I131">
        <v>-5.5204582970764298</v>
      </c>
      <c r="J131">
        <f>(Table2[[#This Row],[1M Return vs Nifty]]-AVERAGE(Table2[1M Return vs Nifty]))/_xlfn.STDEV.P(Table2[1M Return vs Nifty])</f>
        <v>-0.53547710902391921</v>
      </c>
      <c r="K131">
        <v>28.431664131422298</v>
      </c>
      <c r="L131">
        <f>(Table2[[#This Row],[6M Return vs Nifty]]-AVERAGE(Table2[6M Return vs Nifty]))/_xlfn.STDEV.P(Table2[6M Return vs Nifty])</f>
        <v>0.74380360096818798</v>
      </c>
      <c r="M131">
        <v>4.1335993669095599</v>
      </c>
      <c r="N131">
        <f>(Table2[[#This Row],[1W Return vs Nifty]]-AVERAGE(Table2[1W Return vs Nifty]))/_xlfn.STDEV.P(Table2[1W Return vs Nifty])</f>
        <v>1.2219423246508607</v>
      </c>
      <c r="O131">
        <v>126.62</v>
      </c>
      <c r="P131">
        <v>132.01699595924501</v>
      </c>
      <c r="Q131">
        <v>118.276598884438</v>
      </c>
      <c r="R131">
        <v>57.921285494897802</v>
      </c>
      <c r="S131" s="1">
        <f>(Table2[[#This Row],[Close Price]]-Table2[[#This Row],[20D EMA]])/Table2[[#This Row],[20D EMA]]</f>
        <v>1.1688516821986966E-2</v>
      </c>
      <c r="T131" s="1">
        <f>(Table2[[#This Row],[Close Price]]-Table2[[#This Row],[50D EMA]])/Table2[[#This Row],[50D EMA]]</f>
        <v>-2.967039153393727E-2</v>
      </c>
      <c r="U131" s="1">
        <f>(Table2[[#This Row],[Close Price]]-Table2[[#This Row],[200D EMA]])/Table2[[#This Row],[200D EMA]]</f>
        <v>8.3054477455510312E-2</v>
      </c>
      <c r="V131">
        <v>0.61598263276972698</v>
      </c>
      <c r="W131">
        <v>123.71</v>
      </c>
      <c r="X131">
        <v>133.80000000000001</v>
      </c>
      <c r="Y131">
        <v>123.71</v>
      </c>
      <c r="Z131">
        <v>133.80000000000001</v>
      </c>
      <c r="AA131">
        <v>117.35</v>
      </c>
      <c r="AB131">
        <v>133.80000000000001</v>
      </c>
      <c r="AC131" s="1">
        <f>(Table2[[#This Row],[Close Price]]/Table2[[#This Row],[Day Low]])-1</f>
        <v>3.5486217767359163E-2</v>
      </c>
      <c r="AD131" s="1">
        <f>(Table2[[#This Row],[Day High]]/Table2[[#This Row],[Close Price]])-1</f>
        <v>4.4496487119437989E-2</v>
      </c>
      <c r="AE131" s="1">
        <f>(Table2[[#This Row],[Close Price]]/Table2[[#This Row],[Current Week Low]])-1</f>
        <v>3.5486217767359163E-2</v>
      </c>
      <c r="AF131" s="1">
        <f>(Table2[[#This Row],[Current Week High]]/Table2[[#This Row],[Close Price]])-1</f>
        <v>4.4496487119437989E-2</v>
      </c>
      <c r="AG131" s="1">
        <f>(Table2[[#This Row],[Close Price]]/Table2[[#This Row],[Current Month Low]])-1</f>
        <v>9.1606305922454112E-2</v>
      </c>
      <c r="AH131" s="1">
        <f>(Table2[[#This Row],[Current Month High]]/Table2[[#This Row],[Close Price]])-1</f>
        <v>4.4496487119437989E-2</v>
      </c>
      <c r="AI131">
        <v>33.489461358313797</v>
      </c>
      <c r="AJ131">
        <v>95.125666412795098</v>
      </c>
      <c r="AK131" t="str">
        <f>IF(AND(Table2[[#This Row],[20D EMA]]&gt;Table2[[#This Row],[50D EMA]],Table2[[#This Row],[50D EMA]]&gt;Table2[[#This Row],[200D EMA]]),"Uptrend","Downtrend/NoTrend")</f>
        <v>Downtrend/NoTrend</v>
      </c>
      <c r="AL131">
        <v>-0.16</v>
      </c>
      <c r="AM131" t="s">
        <v>3184</v>
      </c>
      <c r="AN131">
        <v>9.5</v>
      </c>
      <c r="AO131" t="s">
        <v>3185</v>
      </c>
      <c r="AP131">
        <v>5.9840488080062003E-2</v>
      </c>
      <c r="AQ131">
        <f>(Table2[[#This Row],[Sharpe Ratio]]-AVERAGE(Table2[Sharpe Ratio]))/_xlfn.STDEV.P(Table2[Sharpe Ratio])</f>
        <v>-1.3741696298085105E-2</v>
      </c>
      <c r="AR1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1">
        <f>_xlfn.RANK.AVG(Table2[[#This Row],[1Y Return vs Nifty Z-Score]],Table2[1Y Return vs Nifty Z-Score])</f>
        <v>103</v>
      </c>
      <c r="AT131">
        <f>_xlfn.RANK.AVG(Table2[[#This Row],[6M Return vs Nifty Z-Score]],Table2[6M Return vs Nifty Z-Score])</f>
        <v>124</v>
      </c>
      <c r="AU131">
        <f>_xlfn.RANK.AVG(Table2[[#This Row],[Sharpe Ratio Z-Score]],Table2[Sharpe Ratio Z-Score])</f>
        <v>352</v>
      </c>
      <c r="AV131">
        <f>(Table2[[#This Row],[Rank 1Y]]+Table2[[#This Row],[Rank 6M]]+Table2[[#This Row],[Rank Sharpe]])/3</f>
        <v>193</v>
      </c>
    </row>
    <row r="132" spans="1:48" x14ac:dyDescent="0.3">
      <c r="A132" t="s">
        <v>1226</v>
      </c>
      <c r="B132" t="s">
        <v>1227</v>
      </c>
      <c r="C132" t="s">
        <v>3152</v>
      </c>
      <c r="D132" t="s">
        <v>141</v>
      </c>
      <c r="E132">
        <v>9496.6591758699997</v>
      </c>
      <c r="F132">
        <v>400.45</v>
      </c>
      <c r="G132">
        <v>138.57140619397501</v>
      </c>
      <c r="H132">
        <f>(Table2[[#This Row],[1Y Return vs Nifty]]-AVERAGE(Table2[1Y Return vs Nifty]))/_xlfn.STDEV.P(Table2[1Y Return vs Nifty])</f>
        <v>2.2813987696928706</v>
      </c>
      <c r="I132">
        <v>11.097025523992899</v>
      </c>
      <c r="J132">
        <f>(Table2[[#This Row],[1M Return vs Nifty]]-AVERAGE(Table2[1M Return vs Nifty]))/_xlfn.STDEV.P(Table2[1M Return vs Nifty])</f>
        <v>1.2377421214447546</v>
      </c>
      <c r="K132">
        <v>1.82393842104753</v>
      </c>
      <c r="L132">
        <f>(Table2[[#This Row],[6M Return vs Nifty]]-AVERAGE(Table2[6M Return vs Nifty]))/_xlfn.STDEV.P(Table2[6M Return vs Nifty])</f>
        <v>-0.14771148471090026</v>
      </c>
      <c r="M132">
        <v>-1.3266505728789599</v>
      </c>
      <c r="N132">
        <f>(Table2[[#This Row],[1W Return vs Nifty]]-AVERAGE(Table2[1W Return vs Nifty]))/_xlfn.STDEV.P(Table2[1W Return vs Nifty])</f>
        <v>6.4440170961025001E-2</v>
      </c>
      <c r="O132">
        <v>417.35</v>
      </c>
      <c r="P132">
        <v>421.00640336569199</v>
      </c>
      <c r="Q132">
        <v>371.81528062813902</v>
      </c>
      <c r="R132">
        <v>37.488011443894003</v>
      </c>
      <c r="S132" s="1">
        <f>(Table2[[#This Row],[Close Price]]-Table2[[#This Row],[20D EMA]])/Table2[[#This Row],[20D EMA]]</f>
        <v>-4.0493590511561123E-2</v>
      </c>
      <c r="T132" s="1">
        <f>(Table2[[#This Row],[Close Price]]-Table2[[#This Row],[50D EMA]])/Table2[[#This Row],[50D EMA]]</f>
        <v>-4.8826818787923353E-2</v>
      </c>
      <c r="U132" s="1">
        <f>(Table2[[#This Row],[Close Price]]-Table2[[#This Row],[200D EMA]])/Table2[[#This Row],[200D EMA]]</f>
        <v>7.7013293599676458E-2</v>
      </c>
      <c r="V132">
        <v>1.9214933312318401</v>
      </c>
      <c r="W132">
        <v>400.45</v>
      </c>
      <c r="X132">
        <v>417.7</v>
      </c>
      <c r="Y132">
        <v>400.45</v>
      </c>
      <c r="Z132">
        <v>417.7</v>
      </c>
      <c r="AA132">
        <v>400.45</v>
      </c>
      <c r="AB132">
        <v>456</v>
      </c>
      <c r="AC132" s="1">
        <f>(Table2[[#This Row],[Close Price]]/Table2[[#This Row],[Day Low]])-1</f>
        <v>0</v>
      </c>
      <c r="AD132" s="1">
        <f>(Table2[[#This Row],[Day High]]/Table2[[#This Row],[Close Price]])-1</f>
        <v>4.3076538893744631E-2</v>
      </c>
      <c r="AE132" s="1">
        <f>(Table2[[#This Row],[Close Price]]/Table2[[#This Row],[Current Week Low]])-1</f>
        <v>0</v>
      </c>
      <c r="AF132" s="1">
        <f>(Table2[[#This Row],[Current Week High]]/Table2[[#This Row],[Close Price]])-1</f>
        <v>4.3076538893744631E-2</v>
      </c>
      <c r="AG132" s="1">
        <f>(Table2[[#This Row],[Close Price]]/Table2[[#This Row],[Current Month Low]])-1</f>
        <v>0</v>
      </c>
      <c r="AH132" s="1">
        <f>(Table2[[#This Row],[Current Month High]]/Table2[[#This Row],[Close Price]])-1</f>
        <v>0.13871894119116002</v>
      </c>
      <c r="AI132">
        <v>42.239980022474697</v>
      </c>
      <c r="AJ132">
        <v>168.48809922896399</v>
      </c>
      <c r="AK132" t="str">
        <f>IF(AND(Table2[[#This Row],[20D EMA]]&gt;Table2[[#This Row],[50D EMA]],Table2[[#This Row],[50D EMA]]&gt;Table2[[#This Row],[200D EMA]]),"Uptrend","Downtrend/NoTrend")</f>
        <v>Downtrend/NoTrend</v>
      </c>
      <c r="AL132">
        <v>-0.09</v>
      </c>
      <c r="AM132" t="s">
        <v>3184</v>
      </c>
      <c r="AN132">
        <v>0.33</v>
      </c>
      <c r="AO132" t="s">
        <v>3185</v>
      </c>
      <c r="AP132">
        <v>0.111534335553628</v>
      </c>
      <c r="AQ132">
        <f>(Table2[[#This Row],[Sharpe Ratio]]-AVERAGE(Table2[Sharpe Ratio]))/_xlfn.STDEV.P(Table2[Sharpe Ratio])</f>
        <v>0.59703626256526254</v>
      </c>
      <c r="AR1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2">
        <f>_xlfn.RANK.AVG(Table2[[#This Row],[1Y Return vs Nifty Z-Score]],Table2[1Y Return vs Nifty Z-Score])</f>
        <v>26</v>
      </c>
      <c r="AT132">
        <f>_xlfn.RANK.AVG(Table2[[#This Row],[6M Return vs Nifty Z-Score]],Table2[6M Return vs Nifty Z-Score])</f>
        <v>357</v>
      </c>
      <c r="AU132">
        <f>_xlfn.RANK.AVG(Table2[[#This Row],[Sharpe Ratio Z-Score]],Table2[Sharpe Ratio Z-Score])</f>
        <v>196</v>
      </c>
      <c r="AV132">
        <f>(Table2[[#This Row],[Rank 1Y]]+Table2[[#This Row],[Rank 6M]]+Table2[[#This Row],[Rank Sharpe]])/3</f>
        <v>193</v>
      </c>
    </row>
    <row r="133" spans="1:48" x14ac:dyDescent="0.3">
      <c r="A133" t="s">
        <v>946</v>
      </c>
      <c r="B133" t="s">
        <v>947</v>
      </c>
      <c r="C133" t="s">
        <v>3149</v>
      </c>
      <c r="D133" t="s">
        <v>719</v>
      </c>
      <c r="E133">
        <v>15881.728483665</v>
      </c>
      <c r="F133">
        <v>3380.85</v>
      </c>
      <c r="G133">
        <v>29.164053221617799</v>
      </c>
      <c r="H133">
        <f>(Table2[[#This Row],[1Y Return vs Nifty]]-AVERAGE(Table2[1Y Return vs Nifty]))/_xlfn.STDEV.P(Table2[1Y Return vs Nifty])</f>
        <v>0.21598183816919145</v>
      </c>
      <c r="I133">
        <v>8.2761838729734993</v>
      </c>
      <c r="J133">
        <f>(Table2[[#This Row],[1M Return vs Nifty]]-AVERAGE(Table2[1M Return vs Nifty]))/_xlfn.STDEV.P(Table2[1M Return vs Nifty])</f>
        <v>0.93673562036710067</v>
      </c>
      <c r="K133">
        <v>45.932827905693301</v>
      </c>
      <c r="L133">
        <f>(Table2[[#This Row],[6M Return vs Nifty]]-AVERAGE(Table2[6M Return vs Nifty]))/_xlfn.STDEV.P(Table2[6M Return vs Nifty])</f>
        <v>1.3301953764824439</v>
      </c>
      <c r="M133">
        <v>9.08386433147205</v>
      </c>
      <c r="N133">
        <f>(Table2[[#This Row],[1W Return vs Nifty]]-AVERAGE(Table2[1W Return vs Nifty]))/_xlfn.STDEV.P(Table2[1W Return vs Nifty])</f>
        <v>2.2713342794151785</v>
      </c>
      <c r="O133">
        <v>3054.91</v>
      </c>
      <c r="P133">
        <v>2929.4238046047099</v>
      </c>
      <c r="Q133">
        <v>2595.2241577398199</v>
      </c>
      <c r="R133">
        <v>77.419545917093004</v>
      </c>
      <c r="S133" s="1">
        <f>(Table2[[#This Row],[Close Price]]-Table2[[#This Row],[20D EMA]])/Table2[[#This Row],[20D EMA]]</f>
        <v>0.10669381422038622</v>
      </c>
      <c r="T133" s="1">
        <f>(Table2[[#This Row],[Close Price]]-Table2[[#This Row],[50D EMA]])/Table2[[#This Row],[50D EMA]]</f>
        <v>0.15410067832646854</v>
      </c>
      <c r="U133" s="1">
        <f>(Table2[[#This Row],[Close Price]]-Table2[[#This Row],[200D EMA]])/Table2[[#This Row],[200D EMA]]</f>
        <v>0.30271984017919334</v>
      </c>
      <c r="V133">
        <v>1.4104362579446501</v>
      </c>
      <c r="W133">
        <v>3200.05</v>
      </c>
      <c r="X133">
        <v>3410</v>
      </c>
      <c r="Y133">
        <v>3200.05</v>
      </c>
      <c r="Z133">
        <v>3410</v>
      </c>
      <c r="AA133">
        <v>2901</v>
      </c>
      <c r="AB133">
        <v>3430</v>
      </c>
      <c r="AC133" s="1">
        <f>(Table2[[#This Row],[Close Price]]/Table2[[#This Row],[Day Low]])-1</f>
        <v>5.6499117201293636E-2</v>
      </c>
      <c r="AD133" s="1">
        <f>(Table2[[#This Row],[Day High]]/Table2[[#This Row],[Close Price]])-1</f>
        <v>8.6220920774362497E-3</v>
      </c>
      <c r="AE133" s="1">
        <f>(Table2[[#This Row],[Close Price]]/Table2[[#This Row],[Current Week Low]])-1</f>
        <v>5.6499117201293636E-2</v>
      </c>
      <c r="AF133" s="1">
        <f>(Table2[[#This Row],[Current Week High]]/Table2[[#This Row],[Close Price]])-1</f>
        <v>8.6220920774362497E-3</v>
      </c>
      <c r="AG133" s="1">
        <f>(Table2[[#This Row],[Close Price]]/Table2[[#This Row],[Current Month Low]])-1</f>
        <v>0.16540847983453988</v>
      </c>
      <c r="AH133" s="1">
        <f>(Table2[[#This Row],[Current Month High]]/Table2[[#This Row],[Close Price]])-1</f>
        <v>1.4537764171731915E-2</v>
      </c>
      <c r="AI133">
        <v>1.4537764171731899</v>
      </c>
      <c r="AJ133">
        <v>59.926679280983898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0.2</v>
      </c>
      <c r="AM133" t="s">
        <v>3185</v>
      </c>
      <c r="AN133">
        <v>21.44</v>
      </c>
      <c r="AO133" t="s">
        <v>3185</v>
      </c>
      <c r="AP133">
        <v>8.1770748305315999E-2</v>
      </c>
      <c r="AQ133">
        <f>(Table2[[#This Row],[Sharpe Ratio]]-AVERAGE(Table2[Sharpe Ratio]))/_xlfn.STDEV.P(Table2[Sharpe Ratio])</f>
        <v>0.24537075580894896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4.9996178702428633</v>
      </c>
      <c r="AS133">
        <f>_xlfn.RANK.AVG(Table2[[#This Row],[1Y Return vs Nifty Z-Score]],Table2[1Y Return vs Nifty Z-Score])</f>
        <v>232</v>
      </c>
      <c r="AT133">
        <f>_xlfn.RANK.AVG(Table2[[#This Row],[6M Return vs Nifty Z-Score]],Table2[6M Return vs Nifty Z-Score])</f>
        <v>65</v>
      </c>
      <c r="AU133">
        <f>_xlfn.RANK.AVG(Table2[[#This Row],[Sharpe Ratio Z-Score]],Table2[Sharpe Ratio Z-Score])</f>
        <v>285</v>
      </c>
      <c r="AV133">
        <f>(Table2[[#This Row],[Rank 1Y]]+Table2[[#This Row],[Rank 6M]]+Table2[[#This Row],[Rank Sharpe]])/3</f>
        <v>194</v>
      </c>
    </row>
    <row r="134" spans="1:48" x14ac:dyDescent="0.3">
      <c r="A134" t="s">
        <v>92</v>
      </c>
      <c r="B134" t="s">
        <v>93</v>
      </c>
      <c r="C134" t="s">
        <v>3145</v>
      </c>
      <c r="D134" t="s">
        <v>94</v>
      </c>
      <c r="E134">
        <v>277005.39539148001</v>
      </c>
      <c r="F134">
        <v>9919.35</v>
      </c>
      <c r="G134">
        <v>57.978262904191197</v>
      </c>
      <c r="H134">
        <f>(Table2[[#This Row],[1Y Return vs Nifty]]-AVERAGE(Table2[1Y Return vs Nifty]))/_xlfn.STDEV.P(Table2[1Y Return vs Nifty])</f>
        <v>0.75994305220109692</v>
      </c>
      <c r="I134">
        <v>-13.3012146060993</v>
      </c>
      <c r="J134">
        <f>(Table2[[#This Row],[1M Return vs Nifty]]-AVERAGE(Table2[1M Return vs Nifty]))/_xlfn.STDEV.P(Table2[1M Return vs Nifty])</f>
        <v>-1.3657464123258183</v>
      </c>
      <c r="K134">
        <v>0.85083540972697902</v>
      </c>
      <c r="L134">
        <f>(Table2[[#This Row],[6M Return vs Nifty]]-AVERAGE(Table2[6M Return vs Nifty]))/_xlfn.STDEV.P(Table2[6M Return vs Nifty])</f>
        <v>-0.1803161508877526</v>
      </c>
      <c r="M134">
        <v>2.10457189905275</v>
      </c>
      <c r="N134">
        <f>(Table2[[#This Row],[1W Return vs Nifty]]-AVERAGE(Table2[1W Return vs Nifty]))/_xlfn.STDEV.P(Table2[1W Return vs Nifty])</f>
        <v>0.79181482319237351</v>
      </c>
      <c r="O134">
        <v>10264.02</v>
      </c>
      <c r="P134">
        <v>10610.8179067402</v>
      </c>
      <c r="Q134">
        <v>9452.6951656837191</v>
      </c>
      <c r="R134">
        <v>42.172822950317098</v>
      </c>
      <c r="S134" s="1">
        <f>(Table2[[#This Row],[Close Price]]-Table2[[#This Row],[20D EMA]])/Table2[[#This Row],[20D EMA]]</f>
        <v>-3.3580410014789536E-2</v>
      </c>
      <c r="T134" s="1">
        <f>(Table2[[#This Row],[Close Price]]-Table2[[#This Row],[50D EMA]])/Table2[[#This Row],[50D EMA]]</f>
        <v>-6.5166315435586306E-2</v>
      </c>
      <c r="U134" s="1">
        <f>(Table2[[#This Row],[Close Price]]-Table2[[#This Row],[200D EMA]])/Table2[[#This Row],[200D EMA]]</f>
        <v>4.9367384236655203E-2</v>
      </c>
      <c r="V134">
        <v>0.96318692204079803</v>
      </c>
      <c r="W134">
        <v>9800</v>
      </c>
      <c r="X134">
        <v>10032.9</v>
      </c>
      <c r="Y134">
        <v>9800</v>
      </c>
      <c r="Z134">
        <v>10032.9</v>
      </c>
      <c r="AA134">
        <v>9365</v>
      </c>
      <c r="AB134">
        <v>10079.799999999999</v>
      </c>
      <c r="AC134" s="1">
        <f>(Table2[[#This Row],[Close Price]]/Table2[[#This Row],[Day Low]])-1</f>
        <v>1.2178571428571372E-2</v>
      </c>
      <c r="AD134" s="1">
        <f>(Table2[[#This Row],[Day High]]/Table2[[#This Row],[Close Price]])-1</f>
        <v>1.1447322657230474E-2</v>
      </c>
      <c r="AE134" s="1">
        <f>(Table2[[#This Row],[Close Price]]/Table2[[#This Row],[Current Week Low]])-1</f>
        <v>1.2178571428571372E-2</v>
      </c>
      <c r="AF134" s="1">
        <f>(Table2[[#This Row],[Current Week High]]/Table2[[#This Row],[Close Price]])-1</f>
        <v>1.1447322657230474E-2</v>
      </c>
      <c r="AG134" s="1">
        <f>(Table2[[#This Row],[Close Price]]/Table2[[#This Row],[Current Month Low]])-1</f>
        <v>5.919380672717578E-2</v>
      </c>
      <c r="AH134" s="1">
        <f>(Table2[[#This Row],[Current Month High]]/Table2[[#This Row],[Close Price]])-1</f>
        <v>1.6175455044937337E-2</v>
      </c>
      <c r="AI134">
        <v>28.7785994041948</v>
      </c>
      <c r="AJ134">
        <v>85.110849848841099</v>
      </c>
      <c r="AK134" t="str">
        <f>IF(AND(Table2[[#This Row],[20D EMA]]&gt;Table2[[#This Row],[50D EMA]],Table2[[#This Row],[50D EMA]]&gt;Table2[[#This Row],[200D EMA]]),"Uptrend","Downtrend/NoTrend")</f>
        <v>Downtrend/NoTrend</v>
      </c>
      <c r="AL134">
        <v>0.04</v>
      </c>
      <c r="AM134" t="s">
        <v>3185</v>
      </c>
      <c r="AN134">
        <v>-3.72</v>
      </c>
      <c r="AO134" t="s">
        <v>3184</v>
      </c>
      <c r="AP134">
        <v>0.158944913866053</v>
      </c>
      <c r="AQ134">
        <f>(Table2[[#This Row],[Sharpe Ratio]]-AVERAGE(Table2[Sharpe Ratio]))/_xlfn.STDEV.P(Table2[Sharpe Ratio])</f>
        <v>1.1572061409052596</v>
      </c>
      <c r="AR1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4">
        <f>_xlfn.RANK.AVG(Table2[[#This Row],[1Y Return vs Nifty Z-Score]],Table2[1Y Return vs Nifty Z-Score])</f>
        <v>127</v>
      </c>
      <c r="AT134">
        <f>_xlfn.RANK.AVG(Table2[[#This Row],[6M Return vs Nifty Z-Score]],Table2[6M Return vs Nifty Z-Score])</f>
        <v>368</v>
      </c>
      <c r="AU134">
        <f>_xlfn.RANK.AVG(Table2[[#This Row],[Sharpe Ratio Z-Score]],Table2[Sharpe Ratio Z-Score])</f>
        <v>89</v>
      </c>
      <c r="AV134">
        <f>(Table2[[#This Row],[Rank 1Y]]+Table2[[#This Row],[Rank 6M]]+Table2[[#This Row],[Rank Sharpe]])/3</f>
        <v>194.66666666666666</v>
      </c>
    </row>
    <row r="135" spans="1:48" x14ac:dyDescent="0.3">
      <c r="A135" t="s">
        <v>280</v>
      </c>
      <c r="B135" t="s">
        <v>281</v>
      </c>
      <c r="C135" t="s">
        <v>3153</v>
      </c>
      <c r="D135" t="s">
        <v>282</v>
      </c>
      <c r="E135">
        <v>92330.170268425005</v>
      </c>
      <c r="F135">
        <v>10203.35</v>
      </c>
      <c r="G135">
        <v>39.836257579396502</v>
      </c>
      <c r="H135">
        <f>(Table2[[#This Row],[1Y Return vs Nifty]]-AVERAGE(Table2[1Y Return vs Nifty]))/_xlfn.STDEV.P(Table2[1Y Return vs Nifty])</f>
        <v>0.41745414307731021</v>
      </c>
      <c r="I135">
        <v>-7.1941312273267304</v>
      </c>
      <c r="J135">
        <f>(Table2[[#This Row],[1M Return vs Nifty]]-AVERAGE(Table2[1M Return vs Nifty]))/_xlfn.STDEV.P(Table2[1M Return vs Nifty])</f>
        <v>-0.71407147730438203</v>
      </c>
      <c r="K135">
        <v>8.1518704777545601</v>
      </c>
      <c r="L135">
        <f>(Table2[[#This Row],[6M Return vs Nifty]]-AVERAGE(Table2[6M Return vs Nifty]))/_xlfn.STDEV.P(Table2[6M Return vs Nifty])</f>
        <v>6.4311404848087075E-2</v>
      </c>
      <c r="M135">
        <v>-2.5444747311095801</v>
      </c>
      <c r="N135">
        <f>(Table2[[#This Row],[1W Return vs Nifty]]-AVERAGE(Table2[1W Return vs Nifty]))/_xlfn.STDEV.P(Table2[1W Return vs Nifty])</f>
        <v>-0.1937227522589422</v>
      </c>
      <c r="O135">
        <v>10485.69</v>
      </c>
      <c r="P135">
        <v>10701.593373434</v>
      </c>
      <c r="Q135">
        <v>9533.3809041768509</v>
      </c>
      <c r="R135">
        <v>42.151203777086501</v>
      </c>
      <c r="S135" s="1">
        <f>(Table2[[#This Row],[Close Price]]-Table2[[#This Row],[20D EMA]])/Table2[[#This Row],[20D EMA]]</f>
        <v>-2.6926220401327916E-2</v>
      </c>
      <c r="T135" s="1">
        <f>(Table2[[#This Row],[Close Price]]-Table2[[#This Row],[50D EMA]])/Table2[[#This Row],[50D EMA]]</f>
        <v>-4.6557868164833816E-2</v>
      </c>
      <c r="U135" s="1">
        <f>(Table2[[#This Row],[Close Price]]-Table2[[#This Row],[200D EMA]])/Table2[[#This Row],[200D EMA]]</f>
        <v>7.0276127908580316E-2</v>
      </c>
      <c r="V135">
        <v>1.0570215853712599</v>
      </c>
      <c r="W135">
        <v>10075.4</v>
      </c>
      <c r="X135">
        <v>10350</v>
      </c>
      <c r="Y135">
        <v>10075.4</v>
      </c>
      <c r="Z135">
        <v>10350</v>
      </c>
      <c r="AA135">
        <v>9680</v>
      </c>
      <c r="AB135">
        <v>10533.6</v>
      </c>
      <c r="AC135" s="1">
        <f>(Table2[[#This Row],[Close Price]]/Table2[[#This Row],[Day Low]])-1</f>
        <v>1.2699247672549152E-2</v>
      </c>
      <c r="AD135" s="1">
        <f>(Table2[[#This Row],[Day High]]/Table2[[#This Row],[Close Price]])-1</f>
        <v>1.4372730524778499E-2</v>
      </c>
      <c r="AE135" s="1">
        <f>(Table2[[#This Row],[Close Price]]/Table2[[#This Row],[Current Week Low]])-1</f>
        <v>1.2699247672549152E-2</v>
      </c>
      <c r="AF135" s="1">
        <f>(Table2[[#This Row],[Current Week High]]/Table2[[#This Row],[Close Price]])-1</f>
        <v>1.4372730524778499E-2</v>
      </c>
      <c r="AG135" s="1">
        <f>(Table2[[#This Row],[Close Price]]/Table2[[#This Row],[Current Month Low]])-1</f>
        <v>5.406508264462806E-2</v>
      </c>
      <c r="AH135" s="1">
        <f>(Table2[[#This Row],[Current Month High]]/Table2[[#This Row],[Close Price]])-1</f>
        <v>3.2366820701044352E-2</v>
      </c>
      <c r="AI135">
        <v>30.329744642690802</v>
      </c>
      <c r="AJ135">
        <v>72.664506248572096</v>
      </c>
      <c r="AK135" t="str">
        <f>IF(AND(Table2[[#This Row],[20D EMA]]&gt;Table2[[#This Row],[50D EMA]],Table2[[#This Row],[50D EMA]]&gt;Table2[[#This Row],[200D EMA]]),"Uptrend","Downtrend/NoTrend")</f>
        <v>Downtrend/NoTrend</v>
      </c>
      <c r="AL135">
        <v>0.04</v>
      </c>
      <c r="AM135" t="s">
        <v>3185</v>
      </c>
      <c r="AN135">
        <v>-2.13</v>
      </c>
      <c r="AO135" t="s">
        <v>3184</v>
      </c>
      <c r="AP135">
        <v>0.14821722376604299</v>
      </c>
      <c r="AQ135">
        <f>(Table2[[#This Row],[Sharpe Ratio]]-AVERAGE(Table2[Sharpe Ratio]))/_xlfn.STDEV.P(Table2[Sharpe Ratio])</f>
        <v>1.0304553381921673</v>
      </c>
      <c r="AR1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5">
        <f>_xlfn.RANK.AVG(Table2[[#This Row],[1Y Return vs Nifty Z-Score]],Table2[1Y Return vs Nifty Z-Score])</f>
        <v>185</v>
      </c>
      <c r="AT135">
        <f>_xlfn.RANK.AVG(Table2[[#This Row],[6M Return vs Nifty Z-Score]],Table2[6M Return vs Nifty Z-Score])</f>
        <v>285</v>
      </c>
      <c r="AU135">
        <f>_xlfn.RANK.AVG(Table2[[#This Row],[Sharpe Ratio Z-Score]],Table2[Sharpe Ratio Z-Score])</f>
        <v>114</v>
      </c>
      <c r="AV135">
        <f>(Table2[[#This Row],[Rank 1Y]]+Table2[[#This Row],[Rank 6M]]+Table2[[#This Row],[Rank Sharpe]])/3</f>
        <v>194.66666666666666</v>
      </c>
    </row>
    <row r="136" spans="1:48" x14ac:dyDescent="0.3">
      <c r="A136" t="s">
        <v>903</v>
      </c>
      <c r="B136" t="s">
        <v>904</v>
      </c>
      <c r="C136" t="s">
        <v>3149</v>
      </c>
      <c r="D136" t="s">
        <v>457</v>
      </c>
      <c r="E136">
        <v>16857.232535075</v>
      </c>
      <c r="F136">
        <v>1180.75</v>
      </c>
      <c r="G136">
        <v>27.5095646155807</v>
      </c>
      <c r="H136">
        <f>(Table2[[#This Row],[1Y Return vs Nifty]]-AVERAGE(Table2[1Y Return vs Nifty]))/_xlfn.STDEV.P(Table2[1Y Return vs Nifty])</f>
        <v>0.18474802538527899</v>
      </c>
      <c r="I136">
        <v>-1.90488772532151</v>
      </c>
      <c r="J136">
        <f>(Table2[[#This Row],[1M Return vs Nifty]]-AVERAGE(Table2[1M Return vs Nifty]))/_xlfn.STDEV.P(Table2[1M Return vs Nifty])</f>
        <v>-0.14966663759600815</v>
      </c>
      <c r="K136">
        <v>8.4043064860558907</v>
      </c>
      <c r="L136">
        <f>(Table2[[#This Row],[6M Return vs Nifty]]-AVERAGE(Table2[6M Return vs Nifty]))/_xlfn.STDEV.P(Table2[6M Return vs Nifty])</f>
        <v>7.2769493751247138E-2</v>
      </c>
      <c r="M136">
        <v>-6.7263945335402102</v>
      </c>
      <c r="N136">
        <f>(Table2[[#This Row],[1W Return vs Nifty]]-AVERAGE(Table2[1W Return vs Nifty]))/_xlfn.STDEV.P(Table2[1W Return vs Nifty])</f>
        <v>-1.0802355000726636</v>
      </c>
      <c r="O136">
        <v>1255.75</v>
      </c>
      <c r="P136">
        <v>1262.4108166323399</v>
      </c>
      <c r="Q136">
        <v>1158.32513288478</v>
      </c>
      <c r="R136">
        <v>29.9558742506706</v>
      </c>
      <c r="S136" s="1">
        <f>(Table2[[#This Row],[Close Price]]-Table2[[#This Row],[20D EMA]])/Table2[[#This Row],[20D EMA]]</f>
        <v>-5.9725263786581724E-2</v>
      </c>
      <c r="T136" s="1">
        <f>(Table2[[#This Row],[Close Price]]-Table2[[#This Row],[50D EMA]])/Table2[[#This Row],[50D EMA]]</f>
        <v>-6.4686404422754973E-2</v>
      </c>
      <c r="U136" s="1">
        <f>(Table2[[#This Row],[Close Price]]-Table2[[#This Row],[200D EMA]])/Table2[[#This Row],[200D EMA]]</f>
        <v>1.9359734567246583E-2</v>
      </c>
      <c r="V136">
        <v>1.0502352968426401</v>
      </c>
      <c r="W136">
        <v>1177.05</v>
      </c>
      <c r="X136">
        <v>1222.55</v>
      </c>
      <c r="Y136">
        <v>1177.05</v>
      </c>
      <c r="Z136">
        <v>1222.55</v>
      </c>
      <c r="AA136">
        <v>1177.05</v>
      </c>
      <c r="AB136">
        <v>1334.6</v>
      </c>
      <c r="AC136" s="1">
        <f>(Table2[[#This Row],[Close Price]]/Table2[[#This Row],[Day Low]])-1</f>
        <v>3.1434518499640074E-3</v>
      </c>
      <c r="AD136" s="1">
        <f>(Table2[[#This Row],[Day High]]/Table2[[#This Row],[Close Price]])-1</f>
        <v>3.5401228033029808E-2</v>
      </c>
      <c r="AE136" s="1">
        <f>(Table2[[#This Row],[Close Price]]/Table2[[#This Row],[Current Week Low]])-1</f>
        <v>3.1434518499640074E-3</v>
      </c>
      <c r="AF136" s="1">
        <f>(Table2[[#This Row],[Current Week High]]/Table2[[#This Row],[Close Price]])-1</f>
        <v>3.5401228033029808E-2</v>
      </c>
      <c r="AG136" s="1">
        <f>(Table2[[#This Row],[Close Price]]/Table2[[#This Row],[Current Month Low]])-1</f>
        <v>3.1434518499640074E-3</v>
      </c>
      <c r="AH136" s="1">
        <f>(Table2[[#This Row],[Current Month High]]/Table2[[#This Row],[Close Price]])-1</f>
        <v>0.13029853906415401</v>
      </c>
      <c r="AI136">
        <v>30.738937116239601</v>
      </c>
      <c r="AJ136">
        <v>54.548429319371699</v>
      </c>
      <c r="AK136" t="str">
        <f>IF(AND(Table2[[#This Row],[20D EMA]]&gt;Table2[[#This Row],[50D EMA]],Table2[[#This Row],[50D EMA]]&gt;Table2[[#This Row],[200D EMA]]),"Uptrend","Downtrend/NoTrend")</f>
        <v>Downtrend/NoTrend</v>
      </c>
      <c r="AL136">
        <v>-0.04</v>
      </c>
      <c r="AM136" t="s">
        <v>3184</v>
      </c>
      <c r="AN136">
        <v>-5.74</v>
      </c>
      <c r="AO136" t="s">
        <v>3184</v>
      </c>
      <c r="AP136">
        <v>0.172677838357358</v>
      </c>
      <c r="AQ136">
        <f>(Table2[[#This Row],[Sharpe Ratio]]-AVERAGE(Table2[Sharpe Ratio]))/_xlfn.STDEV.P(Table2[Sharpe Ratio])</f>
        <v>1.3194646687564298</v>
      </c>
      <c r="AR1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6">
        <f>_xlfn.RANK.AVG(Table2[[#This Row],[1Y Return vs Nifty Z-Score]],Table2[1Y Return vs Nifty Z-Score])</f>
        <v>240</v>
      </c>
      <c r="AT136">
        <f>_xlfn.RANK.AVG(Table2[[#This Row],[6M Return vs Nifty Z-Score]],Table2[6M Return vs Nifty Z-Score])</f>
        <v>280</v>
      </c>
      <c r="AU136">
        <f>_xlfn.RANK.AVG(Table2[[#This Row],[Sharpe Ratio Z-Score]],Table2[Sharpe Ratio Z-Score])</f>
        <v>65</v>
      </c>
      <c r="AV136">
        <f>(Table2[[#This Row],[Rank 1Y]]+Table2[[#This Row],[Rank 6M]]+Table2[[#This Row],[Rank Sharpe]])/3</f>
        <v>195</v>
      </c>
    </row>
    <row r="137" spans="1:48" x14ac:dyDescent="0.3">
      <c r="A137" t="s">
        <v>772</v>
      </c>
      <c r="B137" t="s">
        <v>773</v>
      </c>
      <c r="C137" t="s">
        <v>3142</v>
      </c>
      <c r="D137" t="s">
        <v>224</v>
      </c>
      <c r="E137">
        <v>20305.769</v>
      </c>
      <c r="F137">
        <v>1250</v>
      </c>
      <c r="G137">
        <v>72.914688668732097</v>
      </c>
      <c r="H137">
        <f>(Table2[[#This Row],[1Y Return vs Nifty]]-AVERAGE(Table2[1Y Return vs Nifty]))/_xlfn.STDEV.P(Table2[1Y Return vs Nifty])</f>
        <v>1.0419163001812743</v>
      </c>
      <c r="I137">
        <v>-1.8136416106957001</v>
      </c>
      <c r="J137">
        <f>(Table2[[#This Row],[1M Return vs Nifty]]-AVERAGE(Table2[1M Return vs Nifty]))/_xlfn.STDEV.P(Table2[1M Return vs Nifty])</f>
        <v>-0.13992994298554678</v>
      </c>
      <c r="K137">
        <v>-1.3270525002946201</v>
      </c>
      <c r="L137">
        <f>(Table2[[#This Row],[6M Return vs Nifty]]-AVERAGE(Table2[6M Return vs Nifty]))/_xlfn.STDEV.P(Table2[6M Return vs Nifty])</f>
        <v>-0.2532881871991946</v>
      </c>
      <c r="M137">
        <v>-3.8743405972455598</v>
      </c>
      <c r="N137">
        <f>(Table2[[#This Row],[1W Return vs Nifty]]-AVERAGE(Table2[1W Return vs Nifty]))/_xlfn.STDEV.P(Table2[1W Return vs Nifty])</f>
        <v>-0.47563706408449474</v>
      </c>
      <c r="O137">
        <v>1265.17</v>
      </c>
      <c r="P137">
        <v>1285.7858386372</v>
      </c>
      <c r="Q137">
        <v>1162.96352037157</v>
      </c>
      <c r="R137">
        <v>46.772287732452099</v>
      </c>
      <c r="S137" s="1">
        <f>(Table2[[#This Row],[Close Price]]-Table2[[#This Row],[20D EMA]])/Table2[[#This Row],[20D EMA]]</f>
        <v>-1.1990483492337055E-2</v>
      </c>
      <c r="T137" s="1">
        <f>(Table2[[#This Row],[Close Price]]-Table2[[#This Row],[50D EMA]])/Table2[[#This Row],[50D EMA]]</f>
        <v>-2.7831881143697498E-2</v>
      </c>
      <c r="U137" s="1">
        <f>(Table2[[#This Row],[Close Price]]-Table2[[#This Row],[200D EMA]])/Table2[[#This Row],[200D EMA]]</f>
        <v>7.4840249159854669E-2</v>
      </c>
      <c r="V137">
        <v>0.83594217308234697</v>
      </c>
      <c r="W137">
        <v>1221.9000000000001</v>
      </c>
      <c r="X137">
        <v>1266</v>
      </c>
      <c r="Y137">
        <v>1221.9000000000001</v>
      </c>
      <c r="Z137">
        <v>1266</v>
      </c>
      <c r="AA137">
        <v>1221.9000000000001</v>
      </c>
      <c r="AB137">
        <v>1320</v>
      </c>
      <c r="AC137" s="1">
        <f>(Table2[[#This Row],[Close Price]]/Table2[[#This Row],[Day Low]])-1</f>
        <v>2.2996971928963106E-2</v>
      </c>
      <c r="AD137" s="1">
        <f>(Table2[[#This Row],[Day High]]/Table2[[#This Row],[Close Price]])-1</f>
        <v>1.2799999999999923E-2</v>
      </c>
      <c r="AE137" s="1">
        <f>(Table2[[#This Row],[Close Price]]/Table2[[#This Row],[Current Week Low]])-1</f>
        <v>2.2996971928963106E-2</v>
      </c>
      <c r="AF137" s="1">
        <f>(Table2[[#This Row],[Current Week High]]/Table2[[#This Row],[Close Price]])-1</f>
        <v>1.2799999999999923E-2</v>
      </c>
      <c r="AG137" s="1">
        <f>(Table2[[#This Row],[Close Price]]/Table2[[#This Row],[Current Month Low]])-1</f>
        <v>2.2996971928963106E-2</v>
      </c>
      <c r="AH137" s="1">
        <f>(Table2[[#This Row],[Current Month High]]/Table2[[#This Row],[Close Price]])-1</f>
        <v>5.600000000000005E-2</v>
      </c>
      <c r="AI137">
        <v>15.92</v>
      </c>
      <c r="AJ137">
        <v>99.968005119180901</v>
      </c>
      <c r="AK137" t="str">
        <f>IF(AND(Table2[[#This Row],[20D EMA]]&gt;Table2[[#This Row],[50D EMA]],Table2[[#This Row],[50D EMA]]&gt;Table2[[#This Row],[200D EMA]]),"Uptrend","Downtrend/NoTrend")</f>
        <v>Downtrend/NoTrend</v>
      </c>
      <c r="AL137">
        <v>0.03</v>
      </c>
      <c r="AM137" t="s">
        <v>3185</v>
      </c>
      <c r="AN137">
        <v>2.79</v>
      </c>
      <c r="AO137" t="s">
        <v>3185</v>
      </c>
      <c r="AP137">
        <v>0.155332345870585</v>
      </c>
      <c r="AQ137">
        <f>(Table2[[#This Row],[Sharpe Ratio]]-AVERAGE(Table2[Sharpe Ratio]))/_xlfn.STDEV.P(Table2[Sharpe Ratio])</f>
        <v>1.1145225912303145</v>
      </c>
      <c r="AR1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7">
        <f>_xlfn.RANK.AVG(Table2[[#This Row],[1Y Return vs Nifty Z-Score]],Table2[1Y Return vs Nifty Z-Score])</f>
        <v>92</v>
      </c>
      <c r="AT137">
        <f>_xlfn.RANK.AVG(Table2[[#This Row],[6M Return vs Nifty Z-Score]],Table2[6M Return vs Nifty Z-Score])</f>
        <v>400</v>
      </c>
      <c r="AU137">
        <f>_xlfn.RANK.AVG(Table2[[#This Row],[Sharpe Ratio Z-Score]],Table2[Sharpe Ratio Z-Score])</f>
        <v>95</v>
      </c>
      <c r="AV137">
        <f>(Table2[[#This Row],[Rank 1Y]]+Table2[[#This Row],[Rank 6M]]+Table2[[#This Row],[Rank Sharpe]])/3</f>
        <v>195.66666666666666</v>
      </c>
    </row>
    <row r="138" spans="1:48" x14ac:dyDescent="0.3">
      <c r="A138" t="s">
        <v>736</v>
      </c>
      <c r="B138" t="s">
        <v>737</v>
      </c>
      <c r="C138" t="s">
        <v>3139</v>
      </c>
      <c r="D138" t="s">
        <v>392</v>
      </c>
      <c r="E138">
        <v>23262.046645529899</v>
      </c>
      <c r="F138">
        <v>4720.1000000000004</v>
      </c>
      <c r="G138">
        <v>65.609054758631203</v>
      </c>
      <c r="H138">
        <f>(Table2[[#This Row],[1Y Return vs Nifty]]-AVERAGE(Table2[1Y Return vs Nifty]))/_xlfn.STDEV.P(Table2[1Y Return vs Nifty])</f>
        <v>0.90399887906197962</v>
      </c>
      <c r="I138">
        <v>6.7586441991055404</v>
      </c>
      <c r="J138">
        <f>(Table2[[#This Row],[1M Return vs Nifty]]-AVERAGE(Table2[1M Return vs Nifty]))/_xlfn.STDEV.P(Table2[1M Return vs Nifty])</f>
        <v>0.77480192681416982</v>
      </c>
      <c r="K138">
        <v>41.514608069547002</v>
      </c>
      <c r="L138">
        <f>(Table2[[#This Row],[6M Return vs Nifty]]-AVERAGE(Table2[6M Return vs Nifty]))/_xlfn.STDEV.P(Table2[6M Return vs Nifty])</f>
        <v>1.1821590625694822</v>
      </c>
      <c r="M138">
        <v>2.0381603505940702</v>
      </c>
      <c r="N138">
        <f>(Table2[[#This Row],[1W Return vs Nifty]]-AVERAGE(Table2[1W Return vs Nifty]))/_xlfn.STDEV.P(Table2[1W Return vs Nifty])</f>
        <v>0.77773643644845536</v>
      </c>
      <c r="O138">
        <v>4551.87</v>
      </c>
      <c r="P138">
        <v>4458.8706838787402</v>
      </c>
      <c r="Q138">
        <v>3833.7342972752499</v>
      </c>
      <c r="R138">
        <v>69.692003622942806</v>
      </c>
      <c r="S138" s="1">
        <f>(Table2[[#This Row],[Close Price]]-Table2[[#This Row],[20D EMA]])/Table2[[#This Row],[20D EMA]]</f>
        <v>3.6958436862212778E-2</v>
      </c>
      <c r="T138" s="1">
        <f>(Table2[[#This Row],[Close Price]]-Table2[[#This Row],[50D EMA]])/Table2[[#This Row],[50D EMA]]</f>
        <v>5.8586430206587325E-2</v>
      </c>
      <c r="U138" s="1">
        <f>(Table2[[#This Row],[Close Price]]-Table2[[#This Row],[200D EMA]])/Table2[[#This Row],[200D EMA]]</f>
        <v>0.23120165196495676</v>
      </c>
      <c r="V138">
        <v>0.90751269221506903</v>
      </c>
      <c r="W138">
        <v>4620</v>
      </c>
      <c r="X138">
        <v>4769.8999999999996</v>
      </c>
      <c r="Y138">
        <v>4620</v>
      </c>
      <c r="Z138">
        <v>4769.8999999999996</v>
      </c>
      <c r="AA138">
        <v>4460.25</v>
      </c>
      <c r="AB138">
        <v>4787.25</v>
      </c>
      <c r="AC138" s="1">
        <f>(Table2[[#This Row],[Close Price]]/Table2[[#This Row],[Day Low]])-1</f>
        <v>2.1666666666666723E-2</v>
      </c>
      <c r="AD138" s="1">
        <f>(Table2[[#This Row],[Day High]]/Table2[[#This Row],[Close Price]])-1</f>
        <v>1.0550623927459091E-2</v>
      </c>
      <c r="AE138" s="1">
        <f>(Table2[[#This Row],[Close Price]]/Table2[[#This Row],[Current Week Low]])-1</f>
        <v>2.1666666666666723E-2</v>
      </c>
      <c r="AF138" s="1">
        <f>(Table2[[#This Row],[Current Week High]]/Table2[[#This Row],[Close Price]])-1</f>
        <v>1.0550623927459091E-2</v>
      </c>
      <c r="AG138" s="1">
        <f>(Table2[[#This Row],[Close Price]]/Table2[[#This Row],[Current Month Low]])-1</f>
        <v>5.8259066195841092E-2</v>
      </c>
      <c r="AH138" s="1">
        <f>(Table2[[#This Row],[Current Month High]]/Table2[[#This Row],[Close Price]])-1</f>
        <v>1.422639350861199E-2</v>
      </c>
      <c r="AI138">
        <v>5.2912014575962196</v>
      </c>
      <c r="AJ138">
        <v>91.628605647240306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0.03</v>
      </c>
      <c r="AM138" t="s">
        <v>3185</v>
      </c>
      <c r="AN138">
        <v>4.88</v>
      </c>
      <c r="AO138" t="s">
        <v>3185</v>
      </c>
      <c r="AP138">
        <v>4.0124735239160998E-2</v>
      </c>
      <c r="AQ138">
        <f>(Table2[[#This Row],[Sharpe Ratio]]-AVERAGE(Table2[Sharpe Ratio]))/_xlfn.STDEV.P(Table2[Sharpe Ratio])</f>
        <v>-0.24668909460844488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3.3920072102856418</v>
      </c>
      <c r="AS138">
        <f>_xlfn.RANK.AVG(Table2[[#This Row],[1Y Return vs Nifty Z-Score]],Table2[1Y Return vs Nifty Z-Score])</f>
        <v>107</v>
      </c>
      <c r="AT138">
        <f>_xlfn.RANK.AVG(Table2[[#This Row],[6M Return vs Nifty Z-Score]],Table2[6M Return vs Nifty Z-Score])</f>
        <v>74</v>
      </c>
      <c r="AU138">
        <f>_xlfn.RANK.AVG(Table2[[#This Row],[Sharpe Ratio Z-Score]],Table2[Sharpe Ratio Z-Score])</f>
        <v>410</v>
      </c>
      <c r="AV138">
        <f>(Table2[[#This Row],[Rank 1Y]]+Table2[[#This Row],[Rank 6M]]+Table2[[#This Row],[Rank Sharpe]])/3</f>
        <v>197</v>
      </c>
    </row>
    <row r="139" spans="1:48" x14ac:dyDescent="0.3">
      <c r="A139" t="s">
        <v>971</v>
      </c>
      <c r="B139" t="s">
        <v>972</v>
      </c>
      <c r="C139" t="s">
        <v>3145</v>
      </c>
      <c r="D139" t="s">
        <v>537</v>
      </c>
      <c r="E139">
        <v>14943.57953886</v>
      </c>
      <c r="F139">
        <v>539.1</v>
      </c>
      <c r="G139">
        <v>43.067107331429803</v>
      </c>
      <c r="H139">
        <f>(Table2[[#This Row],[1Y Return vs Nifty]]-AVERAGE(Table2[1Y Return vs Nifty]))/_xlfn.STDEV.P(Table2[1Y Return vs Nifty])</f>
        <v>0.47844686065767861</v>
      </c>
      <c r="I139">
        <v>-4.8017871559959104</v>
      </c>
      <c r="J139">
        <f>(Table2[[#This Row],[1M Return vs Nifty]]-AVERAGE(Table2[1M Return vs Nifty]))/_xlfn.STDEV.P(Table2[1M Return vs Nifty])</f>
        <v>-0.4587891157351231</v>
      </c>
      <c r="K139">
        <v>-1.96103291200068</v>
      </c>
      <c r="L139">
        <f>(Table2[[#This Row],[6M Return vs Nifty]]-AVERAGE(Table2[6M Return vs Nifty]))/_xlfn.STDEV.P(Table2[6M Return vs Nifty])</f>
        <v>-0.27453025453006047</v>
      </c>
      <c r="M139">
        <v>-3.0079625878118099</v>
      </c>
      <c r="N139">
        <f>(Table2[[#This Row],[1W Return vs Nifty]]-AVERAGE(Table2[1W Return vs Nifty]))/_xlfn.STDEV.P(Table2[1W Return vs Nifty])</f>
        <v>-0.29197616524514253</v>
      </c>
      <c r="O139">
        <v>567.54999999999995</v>
      </c>
      <c r="P139">
        <v>583.91552680892198</v>
      </c>
      <c r="Q139">
        <v>529.92064013345998</v>
      </c>
      <c r="R139">
        <v>36.068599788975902</v>
      </c>
      <c r="S139" s="1">
        <f>(Table2[[#This Row],[Close Price]]-Table2[[#This Row],[20D EMA]])/Table2[[#This Row],[20D EMA]]</f>
        <v>-5.0127742049158548E-2</v>
      </c>
      <c r="T139" s="1">
        <f>(Table2[[#This Row],[Close Price]]-Table2[[#This Row],[50D EMA]])/Table2[[#This Row],[50D EMA]]</f>
        <v>-7.6750017342126955E-2</v>
      </c>
      <c r="U139" s="1">
        <f>(Table2[[#This Row],[Close Price]]-Table2[[#This Row],[200D EMA]])/Table2[[#This Row],[200D EMA]]</f>
        <v>1.732214065907723E-2</v>
      </c>
      <c r="V139">
        <v>0.45679984243570598</v>
      </c>
      <c r="W139">
        <v>527.45000000000005</v>
      </c>
      <c r="X139">
        <v>553.45000000000005</v>
      </c>
      <c r="Y139">
        <v>527.45000000000005</v>
      </c>
      <c r="Z139">
        <v>553.45000000000005</v>
      </c>
      <c r="AA139">
        <v>527.45000000000005</v>
      </c>
      <c r="AB139">
        <v>589.95000000000005</v>
      </c>
      <c r="AC139" s="1">
        <f>(Table2[[#This Row],[Close Price]]/Table2[[#This Row],[Day Low]])-1</f>
        <v>2.2087401649445448E-2</v>
      </c>
      <c r="AD139" s="1">
        <f>(Table2[[#This Row],[Day High]]/Table2[[#This Row],[Close Price]])-1</f>
        <v>2.6618438137636868E-2</v>
      </c>
      <c r="AE139" s="1">
        <f>(Table2[[#This Row],[Close Price]]/Table2[[#This Row],[Current Week Low]])-1</f>
        <v>2.2087401649445448E-2</v>
      </c>
      <c r="AF139" s="1">
        <f>(Table2[[#This Row],[Current Week High]]/Table2[[#This Row],[Close Price]])-1</f>
        <v>2.6618438137636868E-2</v>
      </c>
      <c r="AG139" s="1">
        <f>(Table2[[#This Row],[Close Price]]/Table2[[#This Row],[Current Month Low]])-1</f>
        <v>2.2087401649445448E-2</v>
      </c>
      <c r="AH139" s="1">
        <f>(Table2[[#This Row],[Current Month High]]/Table2[[#This Row],[Close Price]])-1</f>
        <v>9.432387312186985E-2</v>
      </c>
      <c r="AI139">
        <v>34.297903913930597</v>
      </c>
      <c r="AJ139">
        <v>72.843860211606298</v>
      </c>
      <c r="AK139" t="str">
        <f>IF(AND(Table2[[#This Row],[20D EMA]]&gt;Table2[[#This Row],[50D EMA]],Table2[[#This Row],[50D EMA]]&gt;Table2[[#This Row],[200D EMA]]),"Uptrend","Downtrend/NoTrend")</f>
        <v>Downtrend/NoTrend</v>
      </c>
      <c r="AL139">
        <v>-0.11</v>
      </c>
      <c r="AM139" t="s">
        <v>3184</v>
      </c>
      <c r="AN139">
        <v>-0.31</v>
      </c>
      <c r="AO139" t="s">
        <v>3184</v>
      </c>
      <c r="AP139">
        <v>0.23072334553679</v>
      </c>
      <c r="AQ139">
        <f>(Table2[[#This Row],[Sharpe Ratio]]-AVERAGE(Table2[Sharpe Ratio]))/_xlfn.STDEV.P(Table2[Sharpe Ratio])</f>
        <v>2.0052893486541747</v>
      </c>
      <c r="AR1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9">
        <f>_xlfn.RANK.AVG(Table2[[#This Row],[1Y Return vs Nifty Z-Score]],Table2[1Y Return vs Nifty Z-Score])</f>
        <v>168</v>
      </c>
      <c r="AT139">
        <f>_xlfn.RANK.AVG(Table2[[#This Row],[6M Return vs Nifty Z-Score]],Table2[6M Return vs Nifty Z-Score])</f>
        <v>406</v>
      </c>
      <c r="AU139">
        <f>_xlfn.RANK.AVG(Table2[[#This Row],[Sharpe Ratio Z-Score]],Table2[Sharpe Ratio Z-Score])</f>
        <v>17</v>
      </c>
      <c r="AV139">
        <f>(Table2[[#This Row],[Rank 1Y]]+Table2[[#This Row],[Rank 6M]]+Table2[[#This Row],[Rank Sharpe]])/3</f>
        <v>197</v>
      </c>
    </row>
    <row r="140" spans="1:48" x14ac:dyDescent="0.3">
      <c r="A140" t="s">
        <v>1602</v>
      </c>
      <c r="B140" t="s">
        <v>1603</v>
      </c>
      <c r="C140" t="s">
        <v>3137</v>
      </c>
      <c r="D140" t="s">
        <v>282</v>
      </c>
      <c r="E140">
        <v>5807.9524779499998</v>
      </c>
      <c r="F140">
        <v>1179.5</v>
      </c>
      <c r="G140">
        <v>65.719480901563401</v>
      </c>
      <c r="H140">
        <f>(Table2[[#This Row],[1Y Return vs Nifty]]-AVERAGE(Table2[1Y Return vs Nifty]))/_xlfn.STDEV.P(Table2[1Y Return vs Nifty])</f>
        <v>0.90608352894243727</v>
      </c>
      <c r="I140">
        <v>-5.2403050902599704</v>
      </c>
      <c r="J140">
        <f>(Table2[[#This Row],[1M Return vs Nifty]]-AVERAGE(Table2[1M Return vs Nifty]))/_xlfn.STDEV.P(Table2[1M Return vs Nifty])</f>
        <v>-0.50558250770199376</v>
      </c>
      <c r="K140">
        <v>18.048080874147399</v>
      </c>
      <c r="L140">
        <f>(Table2[[#This Row],[6M Return vs Nifty]]-AVERAGE(Table2[6M Return vs Nifty]))/_xlfn.STDEV.P(Table2[6M Return vs Nifty])</f>
        <v>0.39589257625193869</v>
      </c>
      <c r="M140">
        <v>0.22001949236690199</v>
      </c>
      <c r="N140">
        <f>(Table2[[#This Row],[1W Return vs Nifty]]-AVERAGE(Table2[1W Return vs Nifty]))/_xlfn.STDEV.P(Table2[1W Return vs Nifty])</f>
        <v>0.39231416048741341</v>
      </c>
      <c r="O140">
        <v>1214.3800000000001</v>
      </c>
      <c r="P140">
        <v>1255.41288023985</v>
      </c>
      <c r="Q140">
        <v>1110.6608110299501</v>
      </c>
      <c r="R140">
        <v>43.922720216891101</v>
      </c>
      <c r="S140" s="1">
        <f>(Table2[[#This Row],[Close Price]]-Table2[[#This Row],[20D EMA]])/Table2[[#This Row],[20D EMA]]</f>
        <v>-2.8722475666595387E-2</v>
      </c>
      <c r="T140" s="1">
        <f>(Table2[[#This Row],[Close Price]]-Table2[[#This Row],[50D EMA]])/Table2[[#This Row],[50D EMA]]</f>
        <v>-6.046845737742202E-2</v>
      </c>
      <c r="U140" s="1">
        <f>(Table2[[#This Row],[Close Price]]-Table2[[#This Row],[200D EMA]])/Table2[[#This Row],[200D EMA]]</f>
        <v>6.1980388869769532E-2</v>
      </c>
      <c r="V140">
        <v>0.62179592623740099</v>
      </c>
      <c r="W140">
        <v>1152.05</v>
      </c>
      <c r="X140">
        <v>1194.95</v>
      </c>
      <c r="Y140">
        <v>1152.05</v>
      </c>
      <c r="Z140">
        <v>1194.95</v>
      </c>
      <c r="AA140">
        <v>1140.3499999999999</v>
      </c>
      <c r="AB140">
        <v>1280</v>
      </c>
      <c r="AC140" s="1">
        <f>(Table2[[#This Row],[Close Price]]/Table2[[#This Row],[Day Low]])-1</f>
        <v>2.382709083807133E-2</v>
      </c>
      <c r="AD140" s="1">
        <f>(Table2[[#This Row],[Day High]]/Table2[[#This Row],[Close Price]])-1</f>
        <v>1.309877066553633E-2</v>
      </c>
      <c r="AE140" s="1">
        <f>(Table2[[#This Row],[Close Price]]/Table2[[#This Row],[Current Week Low]])-1</f>
        <v>2.382709083807133E-2</v>
      </c>
      <c r="AF140" s="1">
        <f>(Table2[[#This Row],[Current Week High]]/Table2[[#This Row],[Close Price]])-1</f>
        <v>1.309877066553633E-2</v>
      </c>
      <c r="AG140" s="1">
        <f>(Table2[[#This Row],[Close Price]]/Table2[[#This Row],[Current Month Low]])-1</f>
        <v>3.4331564870434539E-2</v>
      </c>
      <c r="AH140" s="1">
        <f>(Table2[[#This Row],[Current Month High]]/Table2[[#This Row],[Close Price]])-1</f>
        <v>8.5205595591352212E-2</v>
      </c>
      <c r="AI140">
        <v>28.3213225943196</v>
      </c>
      <c r="AJ140">
        <v>93.360655737704903</v>
      </c>
      <c r="AK140" t="str">
        <f>IF(AND(Table2[[#This Row],[20D EMA]]&gt;Table2[[#This Row],[50D EMA]],Table2[[#This Row],[50D EMA]]&gt;Table2[[#This Row],[200D EMA]]),"Uptrend","Downtrend/NoTrend")</f>
        <v>Downtrend/NoTrend</v>
      </c>
      <c r="AL140">
        <v>-0.09</v>
      </c>
      <c r="AM140" t="s">
        <v>3184</v>
      </c>
      <c r="AN140">
        <v>2.2400000000000002</v>
      </c>
      <c r="AO140" t="s">
        <v>3185</v>
      </c>
      <c r="AP140">
        <v>7.7030796313870997E-2</v>
      </c>
      <c r="AQ140">
        <f>(Table2[[#This Row],[Sharpe Ratio]]-AVERAGE(Table2[Sharpe Ratio]))/_xlfn.STDEV.P(Table2[Sharpe Ratio])</f>
        <v>0.18936683379626756</v>
      </c>
      <c r="AR1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0">
        <f>_xlfn.RANK.AVG(Table2[[#This Row],[1Y Return vs Nifty Z-Score]],Table2[1Y Return vs Nifty Z-Score])</f>
        <v>106</v>
      </c>
      <c r="AT140">
        <f>_xlfn.RANK.AVG(Table2[[#This Row],[6M Return vs Nifty Z-Score]],Table2[6M Return vs Nifty Z-Score])</f>
        <v>195</v>
      </c>
      <c r="AU140">
        <f>_xlfn.RANK.AVG(Table2[[#This Row],[Sharpe Ratio Z-Score]],Table2[Sharpe Ratio Z-Score])</f>
        <v>293</v>
      </c>
      <c r="AV140">
        <f>(Table2[[#This Row],[Rank 1Y]]+Table2[[#This Row],[Rank 6M]]+Table2[[#This Row],[Rank Sharpe]])/3</f>
        <v>198</v>
      </c>
    </row>
    <row r="141" spans="1:48" x14ac:dyDescent="0.3">
      <c r="A141" t="s">
        <v>1810</v>
      </c>
      <c r="B141" t="s">
        <v>1811</v>
      </c>
      <c r="C141" t="s">
        <v>3150</v>
      </c>
      <c r="D141" t="s">
        <v>854</v>
      </c>
      <c r="E141">
        <v>4315.8299006249999</v>
      </c>
      <c r="F141">
        <v>348.75</v>
      </c>
      <c r="G141">
        <v>58.697518920407802</v>
      </c>
      <c r="H141">
        <f>(Table2[[#This Row],[1Y Return vs Nifty]]-AVERAGE(Table2[1Y Return vs Nifty]))/_xlfn.STDEV.P(Table2[1Y Return vs Nifty])</f>
        <v>0.77352133111594634</v>
      </c>
      <c r="I141">
        <v>-2.6976766371898</v>
      </c>
      <c r="J141">
        <f>(Table2[[#This Row],[1M Return vs Nifty]]-AVERAGE(Table2[1M Return vs Nifty]))/_xlfn.STDEV.P(Table2[1M Return vs Nifty])</f>
        <v>-0.23426359339053016</v>
      </c>
      <c r="K141">
        <v>38.6620796996229</v>
      </c>
      <c r="L141">
        <f>(Table2[[#This Row],[6M Return vs Nifty]]-AVERAGE(Table2[6M Return vs Nifty]))/_xlfn.STDEV.P(Table2[6M Return vs Nifty])</f>
        <v>1.0865826085051151</v>
      </c>
      <c r="M141">
        <v>0.29878663140642697</v>
      </c>
      <c r="N141">
        <f>(Table2[[#This Row],[1W Return vs Nifty]]-AVERAGE(Table2[1W Return vs Nifty]))/_xlfn.STDEV.P(Table2[1W Return vs Nifty])</f>
        <v>0.4090117721505469</v>
      </c>
      <c r="O141">
        <v>363.47</v>
      </c>
      <c r="P141">
        <v>367.17992157861403</v>
      </c>
      <c r="Q141">
        <v>315.68474899923399</v>
      </c>
      <c r="R141">
        <v>40.735876862043398</v>
      </c>
      <c r="S141" s="1">
        <f>(Table2[[#This Row],[Close Price]]-Table2[[#This Row],[20D EMA]])/Table2[[#This Row],[20D EMA]]</f>
        <v>-4.0498528076595111E-2</v>
      </c>
      <c r="T141" s="1">
        <f>(Table2[[#This Row],[Close Price]]-Table2[[#This Row],[50D EMA]])/Table2[[#This Row],[50D EMA]]</f>
        <v>-5.0193162794355414E-2</v>
      </c>
      <c r="U141" s="1">
        <f>(Table2[[#This Row],[Close Price]]-Table2[[#This Row],[200D EMA]])/Table2[[#This Row],[200D EMA]]</f>
        <v>0.10474136335565024</v>
      </c>
      <c r="V141">
        <v>1.1094836646857</v>
      </c>
      <c r="W141">
        <v>343.55</v>
      </c>
      <c r="X141">
        <v>352.75</v>
      </c>
      <c r="Y141">
        <v>343.55</v>
      </c>
      <c r="Z141">
        <v>352.75</v>
      </c>
      <c r="AA141">
        <v>330.7</v>
      </c>
      <c r="AB141">
        <v>374.95</v>
      </c>
      <c r="AC141" s="1">
        <f>(Table2[[#This Row],[Close Price]]/Table2[[#This Row],[Day Low]])-1</f>
        <v>1.5136079173337258E-2</v>
      </c>
      <c r="AD141" s="1">
        <f>(Table2[[#This Row],[Day High]]/Table2[[#This Row],[Close Price]])-1</f>
        <v>1.1469534050179142E-2</v>
      </c>
      <c r="AE141" s="1">
        <f>(Table2[[#This Row],[Close Price]]/Table2[[#This Row],[Current Week Low]])-1</f>
        <v>1.5136079173337258E-2</v>
      </c>
      <c r="AF141" s="1">
        <f>(Table2[[#This Row],[Current Week High]]/Table2[[#This Row],[Close Price]])-1</f>
        <v>1.1469534050179142E-2</v>
      </c>
      <c r="AG141" s="1">
        <f>(Table2[[#This Row],[Close Price]]/Table2[[#This Row],[Current Month Low]])-1</f>
        <v>5.4581191412156116E-2</v>
      </c>
      <c r="AH141" s="1">
        <f>(Table2[[#This Row],[Current Month High]]/Table2[[#This Row],[Close Price]])-1</f>
        <v>7.5125448028673825E-2</v>
      </c>
      <c r="AI141">
        <v>18.121863799283101</v>
      </c>
      <c r="AJ141">
        <v>87.5</v>
      </c>
      <c r="AK141" t="str">
        <f>IF(AND(Table2[[#This Row],[20D EMA]]&gt;Table2[[#This Row],[50D EMA]],Table2[[#This Row],[50D EMA]]&gt;Table2[[#This Row],[200D EMA]]),"Uptrend","Downtrend/NoTrend")</f>
        <v>Downtrend/NoTrend</v>
      </c>
      <c r="AL141">
        <v>-7.0000000000000007E-2</v>
      </c>
      <c r="AM141" t="s">
        <v>3184</v>
      </c>
      <c r="AN141">
        <v>-5.87</v>
      </c>
      <c r="AO141" t="s">
        <v>3184</v>
      </c>
      <c r="AP141">
        <v>4.8780327892335003E-2</v>
      </c>
      <c r="AQ141">
        <f>(Table2[[#This Row],[Sharpe Ratio]]-AVERAGE(Table2[Sharpe Ratio]))/_xlfn.STDEV.P(Table2[Sharpe Ratio])</f>
        <v>-0.14442073054129803</v>
      </c>
      <c r="AR1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1">
        <f>_xlfn.RANK.AVG(Table2[[#This Row],[1Y Return vs Nifty Z-Score]],Table2[1Y Return vs Nifty Z-Score])</f>
        <v>124</v>
      </c>
      <c r="AT141">
        <f>_xlfn.RANK.AVG(Table2[[#This Row],[6M Return vs Nifty Z-Score]],Table2[6M Return vs Nifty Z-Score])</f>
        <v>81</v>
      </c>
      <c r="AU141">
        <f>_xlfn.RANK.AVG(Table2[[#This Row],[Sharpe Ratio Z-Score]],Table2[Sharpe Ratio Z-Score])</f>
        <v>389</v>
      </c>
      <c r="AV141">
        <f>(Table2[[#This Row],[Rank 1Y]]+Table2[[#This Row],[Rank 6M]]+Table2[[#This Row],[Rank Sharpe]])/3</f>
        <v>198</v>
      </c>
    </row>
    <row r="142" spans="1:48" x14ac:dyDescent="0.3">
      <c r="A142" t="s">
        <v>486</v>
      </c>
      <c r="B142" t="s">
        <v>487</v>
      </c>
      <c r="C142" t="s">
        <v>3139</v>
      </c>
      <c r="D142" t="s">
        <v>138</v>
      </c>
      <c r="E142">
        <v>42978.791100000002</v>
      </c>
      <c r="F142">
        <v>214.69</v>
      </c>
      <c r="G142">
        <v>141.099711203705</v>
      </c>
      <c r="H142">
        <f>(Table2[[#This Row],[1Y Return vs Nifty]]-AVERAGE(Table2[1Y Return vs Nifty]))/_xlfn.STDEV.P(Table2[1Y Return vs Nifty])</f>
        <v>2.329128687594018</v>
      </c>
      <c r="I142">
        <v>1.1734288228888701</v>
      </c>
      <c r="J142">
        <f>(Table2[[#This Row],[1M Return vs Nifty]]-AVERAGE(Table2[1M Return vs Nifty]))/_xlfn.STDEV.P(Table2[1M Return vs Nifty])</f>
        <v>0.17881450669346102</v>
      </c>
      <c r="K142">
        <v>-10.225815638007999</v>
      </c>
      <c r="L142">
        <f>(Table2[[#This Row],[6M Return vs Nifty]]-AVERAGE(Table2[6M Return vs Nifty]))/_xlfn.STDEV.P(Table2[6M Return vs Nifty])</f>
        <v>-0.5514490171593105</v>
      </c>
      <c r="M142">
        <v>-0.754468399966988</v>
      </c>
      <c r="N142">
        <f>(Table2[[#This Row],[1W Return vs Nifty]]-AVERAGE(Table2[1W Return vs Nifty]))/_xlfn.STDEV.P(Table2[1W Return vs Nifty])</f>
        <v>0.1857353689376563</v>
      </c>
      <c r="O142">
        <v>219.31</v>
      </c>
      <c r="P142">
        <v>232.44615467308699</v>
      </c>
      <c r="Q142">
        <v>224.31385752348299</v>
      </c>
      <c r="R142">
        <v>43.761155776756098</v>
      </c>
      <c r="S142" s="1">
        <f>(Table2[[#This Row],[Close Price]]-Table2[[#This Row],[20D EMA]])/Table2[[#This Row],[20D EMA]]</f>
        <v>-2.1066070858601998E-2</v>
      </c>
      <c r="T142" s="1">
        <f>(Table2[[#This Row],[Close Price]]-Table2[[#This Row],[50D EMA]])/Table2[[#This Row],[50D EMA]]</f>
        <v>-7.6388248702411565E-2</v>
      </c>
      <c r="U142" s="1">
        <f>(Table2[[#This Row],[Close Price]]-Table2[[#This Row],[200D EMA]])/Table2[[#This Row],[200D EMA]]</f>
        <v>-4.2903535384457882E-2</v>
      </c>
      <c r="V142">
        <v>0.66162720660275598</v>
      </c>
      <c r="W142">
        <v>212.42</v>
      </c>
      <c r="X142">
        <v>224.03</v>
      </c>
      <c r="Y142">
        <v>212.42</v>
      </c>
      <c r="Z142">
        <v>224.03</v>
      </c>
      <c r="AA142">
        <v>212.42</v>
      </c>
      <c r="AB142">
        <v>231.74</v>
      </c>
      <c r="AC142" s="1">
        <f>(Table2[[#This Row],[Close Price]]/Table2[[#This Row],[Day Low]])-1</f>
        <v>1.068637604745315E-2</v>
      </c>
      <c r="AD142" s="1">
        <f>(Table2[[#This Row],[Day High]]/Table2[[#This Row],[Close Price]])-1</f>
        <v>4.350458801061996E-2</v>
      </c>
      <c r="AE142" s="1">
        <f>(Table2[[#This Row],[Close Price]]/Table2[[#This Row],[Current Week Low]])-1</f>
        <v>1.068637604745315E-2</v>
      </c>
      <c r="AF142" s="1">
        <f>(Table2[[#This Row],[Current Week High]]/Table2[[#This Row],[Close Price]])-1</f>
        <v>4.350458801061996E-2</v>
      </c>
      <c r="AG142" s="1">
        <f>(Table2[[#This Row],[Close Price]]/Table2[[#This Row],[Current Month Low]])-1</f>
        <v>1.068637604745315E-2</v>
      </c>
      <c r="AH142" s="1">
        <f>(Table2[[#This Row],[Current Month High]]/Table2[[#This Row],[Close Price]])-1</f>
        <v>7.9416833573990431E-2</v>
      </c>
      <c r="AI142">
        <v>64.749173226512596</v>
      </c>
      <c r="AJ142">
        <v>168.02746566791501</v>
      </c>
      <c r="AK142" t="str">
        <f>IF(AND(Table2[[#This Row],[20D EMA]]&gt;Table2[[#This Row],[50D EMA]],Table2[[#This Row],[50D EMA]]&gt;Table2[[#This Row],[200D EMA]]),"Uptrend","Downtrend/NoTrend")</f>
        <v>Downtrend/NoTrend</v>
      </c>
      <c r="AL142">
        <v>-0.27</v>
      </c>
      <c r="AM142" t="s">
        <v>3184</v>
      </c>
      <c r="AN142">
        <v>5.05</v>
      </c>
      <c r="AO142" t="s">
        <v>3185</v>
      </c>
      <c r="AP142">
        <v>0.16583075644707401</v>
      </c>
      <c r="AQ142">
        <f>(Table2[[#This Row],[Sharpe Ratio]]-AVERAGE(Table2[Sharpe Ratio]))/_xlfn.STDEV.P(Table2[Sharpe Ratio])</f>
        <v>1.2385643891734113</v>
      </c>
      <c r="AR1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2">
        <f>_xlfn.RANK.AVG(Table2[[#This Row],[1Y Return vs Nifty Z-Score]],Table2[1Y Return vs Nifty Z-Score])</f>
        <v>24</v>
      </c>
      <c r="AT142">
        <f>_xlfn.RANK.AVG(Table2[[#This Row],[6M Return vs Nifty Z-Score]],Table2[6M Return vs Nifty Z-Score])</f>
        <v>501</v>
      </c>
      <c r="AU142">
        <f>_xlfn.RANK.AVG(Table2[[#This Row],[Sharpe Ratio Z-Score]],Table2[Sharpe Ratio Z-Score])</f>
        <v>71</v>
      </c>
      <c r="AV142">
        <f>(Table2[[#This Row],[Rank 1Y]]+Table2[[#This Row],[Rank 6M]]+Table2[[#This Row],[Rank Sharpe]])/3</f>
        <v>198.66666666666666</v>
      </c>
    </row>
    <row r="143" spans="1:48" x14ac:dyDescent="0.3">
      <c r="A143" t="s">
        <v>715</v>
      </c>
      <c r="B143" t="s">
        <v>716</v>
      </c>
      <c r="C143" t="s">
        <v>3143</v>
      </c>
      <c r="D143" t="s">
        <v>51</v>
      </c>
      <c r="E143">
        <v>24990.304611750002</v>
      </c>
      <c r="F143">
        <v>1395.25</v>
      </c>
      <c r="G143">
        <v>51.924003302452903</v>
      </c>
      <c r="H143">
        <f>(Table2[[#This Row],[1Y Return vs Nifty]]-AVERAGE(Table2[1Y Return vs Nifty]))/_xlfn.STDEV.P(Table2[1Y Return vs Nifty])</f>
        <v>0.64564936032803355</v>
      </c>
      <c r="I143">
        <v>1.45493192861272</v>
      </c>
      <c r="J143">
        <f>(Table2[[#This Row],[1M Return vs Nifty]]-AVERAGE(Table2[1M Return vs Nifty]))/_xlfn.STDEV.P(Table2[1M Return vs Nifty])</f>
        <v>0.20885315309029354</v>
      </c>
      <c r="K143">
        <v>33.717447296424801</v>
      </c>
      <c r="L143">
        <f>(Table2[[#This Row],[6M Return vs Nifty]]-AVERAGE(Table2[6M Return vs Nifty]))/_xlfn.STDEV.P(Table2[6M Return vs Nifty])</f>
        <v>0.92090838183229873</v>
      </c>
      <c r="M143">
        <v>-1.5933605334323599</v>
      </c>
      <c r="N143">
        <f>(Table2[[#This Row],[1W Return vs Nifty]]-AVERAGE(Table2[1W Return vs Nifty]))/_xlfn.STDEV.P(Table2[1W Return vs Nifty])</f>
        <v>7.9011192407939437E-3</v>
      </c>
      <c r="O143">
        <v>1399.6</v>
      </c>
      <c r="P143">
        <v>1405.31393144865</v>
      </c>
      <c r="Q143">
        <v>1222.45345037945</v>
      </c>
      <c r="R143">
        <v>48.327235114570598</v>
      </c>
      <c r="S143" s="1">
        <f>(Table2[[#This Row],[Close Price]]-Table2[[#This Row],[20D EMA]])/Table2[[#This Row],[20D EMA]]</f>
        <v>-3.1080308659616387E-3</v>
      </c>
      <c r="T143" s="1">
        <f>(Table2[[#This Row],[Close Price]]-Table2[[#This Row],[50D EMA]])/Table2[[#This Row],[50D EMA]]</f>
        <v>-7.1613404118720534E-3</v>
      </c>
      <c r="U143" s="1">
        <f>(Table2[[#This Row],[Close Price]]-Table2[[#This Row],[200D EMA]])/Table2[[#This Row],[200D EMA]]</f>
        <v>0.14135225318143105</v>
      </c>
      <c r="V143">
        <v>0.38072566109123201</v>
      </c>
      <c r="W143">
        <v>1388.05</v>
      </c>
      <c r="X143">
        <v>1425</v>
      </c>
      <c r="Y143">
        <v>1388.05</v>
      </c>
      <c r="Z143">
        <v>1425</v>
      </c>
      <c r="AA143">
        <v>1388.05</v>
      </c>
      <c r="AB143">
        <v>1460.15</v>
      </c>
      <c r="AC143" s="1">
        <f>(Table2[[#This Row],[Close Price]]/Table2[[#This Row],[Day Low]])-1</f>
        <v>5.1871330283490558E-3</v>
      </c>
      <c r="AD143" s="1">
        <f>(Table2[[#This Row],[Day High]]/Table2[[#This Row],[Close Price]])-1</f>
        <v>2.1322343666009713E-2</v>
      </c>
      <c r="AE143" s="1">
        <f>(Table2[[#This Row],[Close Price]]/Table2[[#This Row],[Current Week Low]])-1</f>
        <v>5.1871330283490558E-3</v>
      </c>
      <c r="AF143" s="1">
        <f>(Table2[[#This Row],[Current Week High]]/Table2[[#This Row],[Close Price]])-1</f>
        <v>2.1322343666009713E-2</v>
      </c>
      <c r="AG143" s="1">
        <f>(Table2[[#This Row],[Close Price]]/Table2[[#This Row],[Current Month Low]])-1</f>
        <v>5.1871330283490558E-3</v>
      </c>
      <c r="AH143" s="1">
        <f>(Table2[[#This Row],[Current Month High]]/Table2[[#This Row],[Close Price]])-1</f>
        <v>4.6514961476437966E-2</v>
      </c>
      <c r="AI143">
        <v>17.469987457444901</v>
      </c>
      <c r="AJ143">
        <v>85.427603163000796</v>
      </c>
      <c r="AK143" t="str">
        <f>IF(AND(Table2[[#This Row],[20D EMA]]&gt;Table2[[#This Row],[50D EMA]],Table2[[#This Row],[50D EMA]]&gt;Table2[[#This Row],[200D EMA]]),"Uptrend","Downtrend/NoTrend")</f>
        <v>Downtrend/NoTrend</v>
      </c>
      <c r="AL143">
        <v>-0.1</v>
      </c>
      <c r="AM143" t="s">
        <v>3184</v>
      </c>
      <c r="AN143">
        <v>4.1100000000000003</v>
      </c>
      <c r="AO143" t="s">
        <v>3185</v>
      </c>
      <c r="AP143">
        <v>5.6803060471034998E-2</v>
      </c>
      <c r="AQ143">
        <f>(Table2[[#This Row],[Sharpe Ratio]]-AVERAGE(Table2[Sharpe Ratio]))/_xlfn.STDEV.P(Table2[Sharpe Ratio])</f>
        <v>-4.9629793739185003E-2</v>
      </c>
      <c r="AR1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3">
        <f>_xlfn.RANK.AVG(Table2[[#This Row],[1Y Return vs Nifty Z-Score]],Table2[1Y Return vs Nifty Z-Score])</f>
        <v>138</v>
      </c>
      <c r="AT143">
        <f>_xlfn.RANK.AVG(Table2[[#This Row],[6M Return vs Nifty Z-Score]],Table2[6M Return vs Nifty Z-Score])</f>
        <v>97</v>
      </c>
      <c r="AU143">
        <f>_xlfn.RANK.AVG(Table2[[#This Row],[Sharpe Ratio Z-Score]],Table2[Sharpe Ratio Z-Score])</f>
        <v>363</v>
      </c>
      <c r="AV143">
        <f>(Table2[[#This Row],[Rank 1Y]]+Table2[[#This Row],[Rank 6M]]+Table2[[#This Row],[Rank Sharpe]])/3</f>
        <v>199.33333333333334</v>
      </c>
    </row>
    <row r="144" spans="1:48" x14ac:dyDescent="0.3">
      <c r="A144" t="s">
        <v>55</v>
      </c>
      <c r="B144" t="s">
        <v>56</v>
      </c>
      <c r="C144" t="s">
        <v>3144</v>
      </c>
      <c r="D144" t="s">
        <v>57</v>
      </c>
      <c r="E144">
        <v>380642.62909017003</v>
      </c>
      <c r="F144">
        <v>392.55</v>
      </c>
      <c r="G144">
        <v>36.242023753256099</v>
      </c>
      <c r="H144">
        <f>(Table2[[#This Row],[1Y Return vs Nifty]]-AVERAGE(Table2[1Y Return vs Nifty]))/_xlfn.STDEV.P(Table2[1Y Return vs Nifty])</f>
        <v>0.34960137816999026</v>
      </c>
      <c r="I144">
        <v>-2.9070477257298002</v>
      </c>
      <c r="J144">
        <f>(Table2[[#This Row],[1M Return vs Nifty]]-AVERAGE(Table2[1M Return vs Nifty]))/_xlfn.STDEV.P(Table2[1M Return vs Nifty])</f>
        <v>-0.25660517316884568</v>
      </c>
      <c r="K144">
        <v>2.4109380943305698</v>
      </c>
      <c r="L144">
        <f>(Table2[[#This Row],[6M Return vs Nifty]]-AVERAGE(Table2[6M Return vs Nifty]))/_xlfn.STDEV.P(Table2[6M Return vs Nifty])</f>
        <v>-0.12804354804781012</v>
      </c>
      <c r="M144">
        <v>-3.3833039717459998</v>
      </c>
      <c r="N144">
        <f>(Table2[[#This Row],[1W Return vs Nifty]]-AVERAGE(Table2[1W Return vs Nifty]))/_xlfn.STDEV.P(Table2[1W Return vs Nifty])</f>
        <v>-0.37154366949194911</v>
      </c>
      <c r="O144">
        <v>408.27</v>
      </c>
      <c r="P144">
        <v>410.33352978793101</v>
      </c>
      <c r="Q144">
        <v>370.738416768006</v>
      </c>
      <c r="R144">
        <v>30.898840814253798</v>
      </c>
      <c r="S144" s="1">
        <f>(Table2[[#This Row],[Close Price]]-Table2[[#This Row],[20D EMA]])/Table2[[#This Row],[20D EMA]]</f>
        <v>-3.850393122198538E-2</v>
      </c>
      <c r="T144" s="1">
        <f>(Table2[[#This Row],[Close Price]]-Table2[[#This Row],[50D EMA]])/Table2[[#This Row],[50D EMA]]</f>
        <v>-4.3339207003439136E-2</v>
      </c>
      <c r="U144" s="1">
        <f>(Table2[[#This Row],[Close Price]]-Table2[[#This Row],[200D EMA]])/Table2[[#This Row],[200D EMA]]</f>
        <v>5.8832811075100605E-2</v>
      </c>
      <c r="V144">
        <v>0.70118336447185903</v>
      </c>
      <c r="W144">
        <v>391.8</v>
      </c>
      <c r="X144">
        <v>400.9</v>
      </c>
      <c r="Y144">
        <v>391.8</v>
      </c>
      <c r="Z144">
        <v>400.9</v>
      </c>
      <c r="AA144">
        <v>391.8</v>
      </c>
      <c r="AB144">
        <v>415.45</v>
      </c>
      <c r="AC144" s="1">
        <f>(Table2[[#This Row],[Close Price]]/Table2[[#This Row],[Day Low]])-1</f>
        <v>1.9142419601838601E-3</v>
      </c>
      <c r="AD144" s="1">
        <f>(Table2[[#This Row],[Day High]]/Table2[[#This Row],[Close Price]])-1</f>
        <v>2.1271175646414342E-2</v>
      </c>
      <c r="AE144" s="1">
        <f>(Table2[[#This Row],[Close Price]]/Table2[[#This Row],[Current Week Low]])-1</f>
        <v>1.9142419601838601E-3</v>
      </c>
      <c r="AF144" s="1">
        <f>(Table2[[#This Row],[Current Week High]]/Table2[[#This Row],[Close Price]])-1</f>
        <v>2.1271175646414342E-2</v>
      </c>
      <c r="AG144" s="1">
        <f>(Table2[[#This Row],[Close Price]]/Table2[[#This Row],[Current Month Low]])-1</f>
        <v>1.9142419601838601E-3</v>
      </c>
      <c r="AH144" s="1">
        <f>(Table2[[#This Row],[Current Month High]]/Table2[[#This Row],[Close Price]])-1</f>
        <v>5.8336517641064844E-2</v>
      </c>
      <c r="AI144">
        <v>14.240224175264199</v>
      </c>
      <c r="AJ144">
        <v>61.543209876543202</v>
      </c>
      <c r="AK144" t="str">
        <f>IF(AND(Table2[[#This Row],[20D EMA]]&gt;Table2[[#This Row],[50D EMA]],Table2[[#This Row],[50D EMA]]&gt;Table2[[#This Row],[200D EMA]]),"Uptrend","Downtrend/NoTrend")</f>
        <v>Downtrend/NoTrend</v>
      </c>
      <c r="AL144">
        <v>0.11</v>
      </c>
      <c r="AM144" t="s">
        <v>3185</v>
      </c>
      <c r="AN144">
        <v>-4.7</v>
      </c>
      <c r="AO144" t="s">
        <v>3184</v>
      </c>
      <c r="AP144">
        <v>0.184636806419021</v>
      </c>
      <c r="AQ144">
        <f>(Table2[[#This Row],[Sharpe Ratio]]-AVERAGE(Table2[Sharpe Ratio]))/_xlfn.STDEV.P(Table2[Sharpe Ratio])</f>
        <v>1.4607633814620296</v>
      </c>
      <c r="AR1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4">
        <f>_xlfn.RANK.AVG(Table2[[#This Row],[1Y Return vs Nifty Z-Score]],Table2[1Y Return vs Nifty Z-Score])</f>
        <v>196</v>
      </c>
      <c r="AT144">
        <f>_xlfn.RANK.AVG(Table2[[#This Row],[6M Return vs Nifty Z-Score]],Table2[6M Return vs Nifty Z-Score])</f>
        <v>354</v>
      </c>
      <c r="AU144">
        <f>_xlfn.RANK.AVG(Table2[[#This Row],[Sharpe Ratio Z-Score]],Table2[Sharpe Ratio Z-Score])</f>
        <v>50</v>
      </c>
      <c r="AV144">
        <f>(Table2[[#This Row],[Rank 1Y]]+Table2[[#This Row],[Rank 6M]]+Table2[[#This Row],[Rank Sharpe]])/3</f>
        <v>200</v>
      </c>
    </row>
    <row r="145" spans="1:48" x14ac:dyDescent="0.3">
      <c r="A145" t="s">
        <v>1124</v>
      </c>
      <c r="B145" t="s">
        <v>1125</v>
      </c>
      <c r="C145" t="s">
        <v>3143</v>
      </c>
      <c r="D145" t="s">
        <v>249</v>
      </c>
      <c r="E145">
        <v>10996.746853299999</v>
      </c>
      <c r="F145">
        <v>1071.5</v>
      </c>
      <c r="G145">
        <v>43.472213314257303</v>
      </c>
      <c r="H145">
        <f>(Table2[[#This Row],[1Y Return vs Nifty]]-AVERAGE(Table2[1Y Return vs Nifty]))/_xlfn.STDEV.P(Table2[1Y Return vs Nifty])</f>
        <v>0.48609454368136773</v>
      </c>
      <c r="I145">
        <v>16.395119793986701</v>
      </c>
      <c r="J145">
        <f>(Table2[[#This Row],[1M Return vs Nifty]]-AVERAGE(Table2[1M Return vs Nifty]))/_xlfn.STDEV.P(Table2[1M Return vs Nifty])</f>
        <v>1.8030914093121133</v>
      </c>
      <c r="K145">
        <v>30.533620572020698</v>
      </c>
      <c r="L145">
        <f>(Table2[[#This Row],[6M Return vs Nifty]]-AVERAGE(Table2[6M Return vs Nifty]))/_xlfn.STDEV.P(Table2[6M Return vs Nifty])</f>
        <v>0.81423148708786197</v>
      </c>
      <c r="M145">
        <v>14.763291729883299</v>
      </c>
      <c r="N145">
        <f>(Table2[[#This Row],[1W Return vs Nifty]]-AVERAGE(Table2[1W Return vs Nifty]))/_xlfn.STDEV.P(Table2[1W Return vs Nifty])</f>
        <v>3.4752992110352676</v>
      </c>
      <c r="O145">
        <v>993.38</v>
      </c>
      <c r="P145">
        <v>953.23237305238297</v>
      </c>
      <c r="Q145">
        <v>809.07860133372003</v>
      </c>
      <c r="R145">
        <v>64.924289357036798</v>
      </c>
      <c r="S145" s="1">
        <f>(Table2[[#This Row],[Close Price]]-Table2[[#This Row],[20D EMA]])/Table2[[#This Row],[20D EMA]]</f>
        <v>7.8640600777144701E-2</v>
      </c>
      <c r="T145" s="1">
        <f>(Table2[[#This Row],[Close Price]]-Table2[[#This Row],[50D EMA]])/Table2[[#This Row],[50D EMA]]</f>
        <v>0.1240700906631062</v>
      </c>
      <c r="U145" s="1">
        <f>(Table2[[#This Row],[Close Price]]-Table2[[#This Row],[200D EMA]])/Table2[[#This Row],[200D EMA]]</f>
        <v>0.32434598842892798</v>
      </c>
      <c r="V145">
        <v>1.0459491210015801</v>
      </c>
      <c r="W145">
        <v>1063.7</v>
      </c>
      <c r="X145">
        <v>1126</v>
      </c>
      <c r="Y145">
        <v>1063.7</v>
      </c>
      <c r="Z145">
        <v>1126</v>
      </c>
      <c r="AA145">
        <v>951.9</v>
      </c>
      <c r="AB145">
        <v>1138.6500000000001</v>
      </c>
      <c r="AC145" s="1">
        <f>(Table2[[#This Row],[Close Price]]/Table2[[#This Row],[Day Low]])-1</f>
        <v>7.332894613142793E-3</v>
      </c>
      <c r="AD145" s="1">
        <f>(Table2[[#This Row],[Day High]]/Table2[[#This Row],[Close Price]])-1</f>
        <v>5.0863275781614536E-2</v>
      </c>
      <c r="AE145" s="1">
        <f>(Table2[[#This Row],[Close Price]]/Table2[[#This Row],[Current Week Low]])-1</f>
        <v>7.332894613142793E-3</v>
      </c>
      <c r="AF145" s="1">
        <f>(Table2[[#This Row],[Current Week High]]/Table2[[#This Row],[Close Price]])-1</f>
        <v>5.0863275781614536E-2</v>
      </c>
      <c r="AG145" s="1">
        <f>(Table2[[#This Row],[Close Price]]/Table2[[#This Row],[Current Month Low]])-1</f>
        <v>0.12564344994222076</v>
      </c>
      <c r="AH145" s="1">
        <f>(Table2[[#This Row],[Current Month High]]/Table2[[#This Row],[Close Price]])-1</f>
        <v>6.2669155389640796E-2</v>
      </c>
      <c r="AI145">
        <v>6.2669155389640796</v>
      </c>
      <c r="AJ145">
        <v>84.486914600550904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0.17</v>
      </c>
      <c r="AM145" t="s">
        <v>3185</v>
      </c>
      <c r="AN145">
        <v>14.69</v>
      </c>
      <c r="AO145" t="s">
        <v>3185</v>
      </c>
      <c r="AP145">
        <v>6.8135013468912001E-2</v>
      </c>
      <c r="AQ145">
        <f>(Table2[[#This Row],[Sharpe Ratio]]-AVERAGE(Table2[Sharpe Ratio]))/_xlfn.STDEV.P(Table2[Sharpe Ratio])</f>
        <v>8.4260552215775428E-2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6.6629772033323862</v>
      </c>
      <c r="AS145">
        <f>_xlfn.RANK.AVG(Table2[[#This Row],[1Y Return vs Nifty Z-Score]],Table2[1Y Return vs Nifty Z-Score])</f>
        <v>166</v>
      </c>
      <c r="AT145">
        <f>_xlfn.RANK.AVG(Table2[[#This Row],[6M Return vs Nifty Z-Score]],Table2[6M Return vs Nifty Z-Score])</f>
        <v>113</v>
      </c>
      <c r="AU145">
        <f>_xlfn.RANK.AVG(Table2[[#This Row],[Sharpe Ratio Z-Score]],Table2[Sharpe Ratio Z-Score])</f>
        <v>324</v>
      </c>
      <c r="AV145">
        <f>(Table2[[#This Row],[Rank 1Y]]+Table2[[#This Row],[Rank 6M]]+Table2[[#This Row],[Rank Sharpe]])/3</f>
        <v>201</v>
      </c>
    </row>
    <row r="146" spans="1:48" x14ac:dyDescent="0.3">
      <c r="A146" t="s">
        <v>542</v>
      </c>
      <c r="B146" t="s">
        <v>543</v>
      </c>
      <c r="C146" t="s">
        <v>3148</v>
      </c>
      <c r="D146" t="s">
        <v>246</v>
      </c>
      <c r="E146">
        <v>36057.266740999999</v>
      </c>
      <c r="F146">
        <v>5633</v>
      </c>
      <c r="G146">
        <v>98.441348763289</v>
      </c>
      <c r="H146">
        <f>(Table2[[#This Row],[1Y Return vs Nifty]]-AVERAGE(Table2[1Y Return vs Nifty]))/_xlfn.STDEV.P(Table2[1Y Return vs Nifty])</f>
        <v>1.5238144042133561</v>
      </c>
      <c r="I146">
        <v>2.96036445545136</v>
      </c>
      <c r="J146">
        <f>(Table2[[#This Row],[1M Return vs Nifty]]-AVERAGE(Table2[1M Return vs Nifty]))/_xlfn.STDEV.P(Table2[1M Return vs Nifty])</f>
        <v>0.36949491663927986</v>
      </c>
      <c r="K146">
        <v>119.000486641843</v>
      </c>
      <c r="L146">
        <f>(Table2[[#This Row],[6M Return vs Nifty]]-AVERAGE(Table2[6M Return vs Nifty]))/_xlfn.STDEV.P(Table2[6M Return vs Nifty])</f>
        <v>3.7783910902983529</v>
      </c>
      <c r="M146">
        <v>0.13676469387836801</v>
      </c>
      <c r="N146">
        <f>(Table2[[#This Row],[1W Return vs Nifty]]-AVERAGE(Table2[1W Return vs Nifty]))/_xlfn.STDEV.P(Table2[1W Return vs Nifty])</f>
        <v>0.37466522323762447</v>
      </c>
      <c r="O146">
        <v>5503.15</v>
      </c>
      <c r="P146">
        <v>5292.6972380183797</v>
      </c>
      <c r="Q146">
        <v>4116.4081475427602</v>
      </c>
      <c r="R146">
        <v>55.02420196125</v>
      </c>
      <c r="S146" s="1">
        <f>(Table2[[#This Row],[Close Price]]-Table2[[#This Row],[20D EMA]])/Table2[[#This Row],[20D EMA]]</f>
        <v>2.3595577078582335E-2</v>
      </c>
      <c r="T146" s="1">
        <f>(Table2[[#This Row],[Close Price]]-Table2[[#This Row],[50D EMA]])/Table2[[#This Row],[50D EMA]]</f>
        <v>6.4296661357684581E-2</v>
      </c>
      <c r="U146" s="1">
        <f>(Table2[[#This Row],[Close Price]]-Table2[[#This Row],[200D EMA]])/Table2[[#This Row],[200D EMA]]</f>
        <v>0.36842601561814292</v>
      </c>
      <c r="V146">
        <v>1.05245507977735</v>
      </c>
      <c r="W146">
        <v>5464.85</v>
      </c>
      <c r="X146">
        <v>5746.65</v>
      </c>
      <c r="Y146">
        <v>5464.85</v>
      </c>
      <c r="Z146">
        <v>5746.65</v>
      </c>
      <c r="AA146">
        <v>5230.1000000000004</v>
      </c>
      <c r="AB146">
        <v>6037.95</v>
      </c>
      <c r="AC146" s="1">
        <f>(Table2[[#This Row],[Close Price]]/Table2[[#This Row],[Day Low]])-1</f>
        <v>3.0769371528953204E-2</v>
      </c>
      <c r="AD146" s="1">
        <f>(Table2[[#This Row],[Day High]]/Table2[[#This Row],[Close Price]])-1</f>
        <v>2.0175750044381324E-2</v>
      </c>
      <c r="AE146" s="1">
        <f>(Table2[[#This Row],[Close Price]]/Table2[[#This Row],[Current Week Low]])-1</f>
        <v>3.0769371528953204E-2</v>
      </c>
      <c r="AF146" s="1">
        <f>(Table2[[#This Row],[Current Week High]]/Table2[[#This Row],[Close Price]])-1</f>
        <v>2.0175750044381324E-2</v>
      </c>
      <c r="AG146" s="1">
        <f>(Table2[[#This Row],[Close Price]]/Table2[[#This Row],[Current Month Low]])-1</f>
        <v>7.7034855930096846E-2</v>
      </c>
      <c r="AH146" s="1">
        <f>(Table2[[#This Row],[Current Month High]]/Table2[[#This Row],[Close Price]])-1</f>
        <v>7.1888869163855729E-2</v>
      </c>
      <c r="AI146">
        <v>7.1888869163855702</v>
      </c>
      <c r="AJ146">
        <v>147.51191862381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0.18</v>
      </c>
      <c r="AM146" t="s">
        <v>3185</v>
      </c>
      <c r="AN146">
        <v>2.19</v>
      </c>
      <c r="AO146" t="s">
        <v>3185</v>
      </c>
      <c r="AQ146">
        <f>(Table2[[#This Row],[Sharpe Ratio]]-AVERAGE(Table2[Sharpe Ratio]))/_xlfn.STDEV.P(Table2[Sharpe Ratio])</f>
        <v>-0.72077460162819162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5.3255910327604212</v>
      </c>
      <c r="AS146">
        <f>_xlfn.RANK.AVG(Table2[[#This Row],[1Y Return vs Nifty Z-Score]],Table2[1Y Return vs Nifty Z-Score])</f>
        <v>53</v>
      </c>
      <c r="AT146">
        <f>_xlfn.RANK.AVG(Table2[[#This Row],[6M Return vs Nifty Z-Score]],Table2[6M Return vs Nifty Z-Score])</f>
        <v>8</v>
      </c>
      <c r="AU146">
        <f>_xlfn.RANK.AVG(Table2[[#This Row],[Sharpe Ratio Z-Score]],Table2[Sharpe Ratio Z-Score])</f>
        <v>544.5</v>
      </c>
      <c r="AV146">
        <f>(Table2[[#This Row],[Rank 1Y]]+Table2[[#This Row],[Rank 6M]]+Table2[[#This Row],[Rank Sharpe]])/3</f>
        <v>201.83333333333334</v>
      </c>
    </row>
    <row r="147" spans="1:48" x14ac:dyDescent="0.3">
      <c r="A147" t="s">
        <v>572</v>
      </c>
      <c r="B147" t="s">
        <v>573</v>
      </c>
      <c r="C147" t="s">
        <v>3144</v>
      </c>
      <c r="D147" t="s">
        <v>149</v>
      </c>
      <c r="E147">
        <v>34333.122438840001</v>
      </c>
      <c r="F147">
        <v>247.6</v>
      </c>
      <c r="G147">
        <v>40.186335895451798</v>
      </c>
      <c r="H147">
        <f>(Table2[[#This Row],[1Y Return vs Nifty]]-AVERAGE(Table2[1Y Return vs Nifty]))/_xlfn.STDEV.P(Table2[1Y Return vs Nifty])</f>
        <v>0.42406300127281554</v>
      </c>
      <c r="I147">
        <v>-2.3231361524315002</v>
      </c>
      <c r="J147">
        <f>(Table2[[#This Row],[1M Return vs Nifty]]-AVERAGE(Table2[1M Return vs Nifty]))/_xlfn.STDEV.P(Table2[1M Return vs Nifty])</f>
        <v>-0.19429711005805297</v>
      </c>
      <c r="K147">
        <v>4.2498407814997501</v>
      </c>
      <c r="L147">
        <f>(Table2[[#This Row],[6M Return vs Nifty]]-AVERAGE(Table2[6M Return vs Nifty]))/_xlfn.STDEV.P(Table2[6M Return vs Nifty])</f>
        <v>-6.6429507653974207E-2</v>
      </c>
      <c r="M147">
        <v>-2.3136692036407598</v>
      </c>
      <c r="N147">
        <f>(Table2[[#This Row],[1W Return vs Nifty]]-AVERAGE(Table2[1W Return vs Nifty]))/_xlfn.STDEV.P(Table2[1W Return vs Nifty])</f>
        <v>-0.14479497457940518</v>
      </c>
      <c r="O147">
        <v>256.60000000000002</v>
      </c>
      <c r="P147">
        <v>261.72528213358299</v>
      </c>
      <c r="Q147">
        <v>242.23839992034999</v>
      </c>
      <c r="R147">
        <v>36.7654865010389</v>
      </c>
      <c r="S147" s="1">
        <f>(Table2[[#This Row],[Close Price]]-Table2[[#This Row],[20D EMA]])/Table2[[#This Row],[20D EMA]]</f>
        <v>-3.5074045206547264E-2</v>
      </c>
      <c r="T147" s="1">
        <f>(Table2[[#This Row],[Close Price]]-Table2[[#This Row],[50D EMA]])/Table2[[#This Row],[50D EMA]]</f>
        <v>-5.39698802440245E-2</v>
      </c>
      <c r="U147" s="1">
        <f>(Table2[[#This Row],[Close Price]]-Table2[[#This Row],[200D EMA]])/Table2[[#This Row],[200D EMA]]</f>
        <v>2.213356792900276E-2</v>
      </c>
      <c r="V147">
        <v>0.34465690027953799</v>
      </c>
      <c r="W147">
        <v>246.5</v>
      </c>
      <c r="X147">
        <v>252.2</v>
      </c>
      <c r="Y147">
        <v>246.5</v>
      </c>
      <c r="Z147">
        <v>252.2</v>
      </c>
      <c r="AA147">
        <v>246.5</v>
      </c>
      <c r="AB147">
        <v>263.85000000000002</v>
      </c>
      <c r="AC147" s="1">
        <f>(Table2[[#This Row],[Close Price]]/Table2[[#This Row],[Day Low]])-1</f>
        <v>4.4624746450303565E-3</v>
      </c>
      <c r="AD147" s="1">
        <f>(Table2[[#This Row],[Day High]]/Table2[[#This Row],[Close Price]])-1</f>
        <v>1.8578352180937063E-2</v>
      </c>
      <c r="AE147" s="1">
        <f>(Table2[[#This Row],[Close Price]]/Table2[[#This Row],[Current Week Low]])-1</f>
        <v>4.4624746450303565E-3</v>
      </c>
      <c r="AF147" s="1">
        <f>(Table2[[#This Row],[Current Week High]]/Table2[[#This Row],[Close Price]])-1</f>
        <v>1.8578352180937063E-2</v>
      </c>
      <c r="AG147" s="1">
        <f>(Table2[[#This Row],[Close Price]]/Table2[[#This Row],[Current Month Low]])-1</f>
        <v>4.4624746450303565E-3</v>
      </c>
      <c r="AH147" s="1">
        <f>(Table2[[#This Row],[Current Month High]]/Table2[[#This Row],[Close Price]])-1</f>
        <v>6.5630048465266766E-2</v>
      </c>
      <c r="AI147">
        <v>25.928917609046799</v>
      </c>
      <c r="AJ147">
        <v>70.758620689655103</v>
      </c>
      <c r="AK147" t="str">
        <f>IF(AND(Table2[[#This Row],[20D EMA]]&gt;Table2[[#This Row],[50D EMA]],Table2[[#This Row],[50D EMA]]&gt;Table2[[#This Row],[200D EMA]]),"Uptrend","Downtrend/NoTrend")</f>
        <v>Downtrend/NoTrend</v>
      </c>
      <c r="AL147">
        <v>0.02</v>
      </c>
      <c r="AM147" t="s">
        <v>3185</v>
      </c>
      <c r="AN147">
        <v>1.5</v>
      </c>
      <c r="AO147" t="s">
        <v>3185</v>
      </c>
      <c r="AP147">
        <v>0.15682676523483</v>
      </c>
      <c r="AQ147">
        <f>(Table2[[#This Row],[Sharpe Ratio]]-AVERAGE(Table2[Sharpe Ratio]))/_xlfn.STDEV.P(Table2[Sharpe Ratio])</f>
        <v>1.1321795940186281</v>
      </c>
      <c r="AR1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7">
        <f>_xlfn.RANK.AVG(Table2[[#This Row],[1Y Return vs Nifty Z-Score]],Table2[1Y Return vs Nifty Z-Score])</f>
        <v>183</v>
      </c>
      <c r="AT147">
        <f>_xlfn.RANK.AVG(Table2[[#This Row],[6M Return vs Nifty Z-Score]],Table2[6M Return vs Nifty Z-Score])</f>
        <v>330</v>
      </c>
      <c r="AU147">
        <f>_xlfn.RANK.AVG(Table2[[#This Row],[Sharpe Ratio Z-Score]],Table2[Sharpe Ratio Z-Score])</f>
        <v>94</v>
      </c>
      <c r="AV147">
        <f>(Table2[[#This Row],[Rank 1Y]]+Table2[[#This Row],[Rank 6M]]+Table2[[#This Row],[Rank Sharpe]])/3</f>
        <v>202.33333333333334</v>
      </c>
    </row>
    <row r="148" spans="1:48" x14ac:dyDescent="0.3">
      <c r="A148" t="s">
        <v>921</v>
      </c>
      <c r="B148" t="s">
        <v>922</v>
      </c>
      <c r="C148" t="s">
        <v>3139</v>
      </c>
      <c r="D148" t="s">
        <v>211</v>
      </c>
      <c r="E148">
        <v>16372.291679554901</v>
      </c>
      <c r="F148">
        <v>3944.15</v>
      </c>
      <c r="G148">
        <v>62.844345970727197</v>
      </c>
      <c r="H148">
        <f>(Table2[[#This Row],[1Y Return vs Nifty]]-AVERAGE(Table2[1Y Return vs Nifty]))/_xlfn.STDEV.P(Table2[1Y Return vs Nifty])</f>
        <v>0.8518060767855915</v>
      </c>
      <c r="I148">
        <v>-3.7747448923219</v>
      </c>
      <c r="J148">
        <f>(Table2[[#This Row],[1M Return vs Nifty]]-AVERAGE(Table2[1M Return vs Nifty]))/_xlfn.STDEV.P(Table2[1M Return vs Nifty])</f>
        <v>-0.34919544246542095</v>
      </c>
      <c r="K148">
        <v>-9.6357040001623702</v>
      </c>
      <c r="L148">
        <f>(Table2[[#This Row],[6M Return vs Nifty]]-AVERAGE(Table2[6M Return vs Nifty]))/_xlfn.STDEV.P(Table2[6M Return vs Nifty])</f>
        <v>-0.53167681140596268</v>
      </c>
      <c r="M148">
        <v>-6.0888366887823899</v>
      </c>
      <c r="N148">
        <f>(Table2[[#This Row],[1W Return vs Nifty]]-AVERAGE(Table2[1W Return vs Nifty]))/_xlfn.STDEV.P(Table2[1W Return vs Nifty])</f>
        <v>-0.94508150775603905</v>
      </c>
      <c r="O148">
        <v>4002.82</v>
      </c>
      <c r="P148">
        <v>3964.1701911472701</v>
      </c>
      <c r="Q148">
        <v>3597.5062030348099</v>
      </c>
      <c r="R148">
        <v>42.731594360920198</v>
      </c>
      <c r="S148" s="1">
        <f>(Table2[[#This Row],[Close Price]]-Table2[[#This Row],[20D EMA]])/Table2[[#This Row],[20D EMA]]</f>
        <v>-1.4657166697478295E-2</v>
      </c>
      <c r="T148" s="1">
        <f>(Table2[[#This Row],[Close Price]]-Table2[[#This Row],[50D EMA]])/Table2[[#This Row],[50D EMA]]</f>
        <v>-5.0502854776464465E-3</v>
      </c>
      <c r="U148" s="1">
        <f>(Table2[[#This Row],[Close Price]]-Table2[[#This Row],[200D EMA]])/Table2[[#This Row],[200D EMA]]</f>
        <v>9.6356691941980793E-2</v>
      </c>
      <c r="V148">
        <v>0.72429069945886204</v>
      </c>
      <c r="W148">
        <v>3872.45</v>
      </c>
      <c r="X148">
        <v>4025.75</v>
      </c>
      <c r="Y148">
        <v>3872.45</v>
      </c>
      <c r="Z148">
        <v>4025.75</v>
      </c>
      <c r="AA148">
        <v>3872.45</v>
      </c>
      <c r="AB148">
        <v>4189.8999999999996</v>
      </c>
      <c r="AC148" s="1">
        <f>(Table2[[#This Row],[Close Price]]/Table2[[#This Row],[Day Low]])-1</f>
        <v>1.8515410140866884E-2</v>
      </c>
      <c r="AD148" s="1">
        <f>(Table2[[#This Row],[Day High]]/Table2[[#This Row],[Close Price]])-1</f>
        <v>2.0688868323973431E-2</v>
      </c>
      <c r="AE148" s="1">
        <f>(Table2[[#This Row],[Close Price]]/Table2[[#This Row],[Current Week Low]])-1</f>
        <v>1.8515410140866884E-2</v>
      </c>
      <c r="AF148" s="1">
        <f>(Table2[[#This Row],[Current Week High]]/Table2[[#This Row],[Close Price]])-1</f>
        <v>2.0688868323973431E-2</v>
      </c>
      <c r="AG148" s="1">
        <f>(Table2[[#This Row],[Close Price]]/Table2[[#This Row],[Current Month Low]])-1</f>
        <v>1.8515410140866884E-2</v>
      </c>
      <c r="AH148" s="1">
        <f>(Table2[[#This Row],[Current Month High]]/Table2[[#This Row],[Close Price]])-1</f>
        <v>6.2307468022260615E-2</v>
      </c>
      <c r="AI148">
        <v>11.101251220161499</v>
      </c>
      <c r="AJ148">
        <v>89.937636945895804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0.06</v>
      </c>
      <c r="AM148" t="s">
        <v>3185</v>
      </c>
      <c r="AN148">
        <v>-3.59</v>
      </c>
      <c r="AO148" t="s">
        <v>3184</v>
      </c>
      <c r="AP148">
        <v>0.260387386689306</v>
      </c>
      <c r="AQ148">
        <f>(Table2[[#This Row],[Sharpe Ratio]]-AVERAGE(Table2[Sharpe Ratio]))/_xlfn.STDEV.P(Table2[Sharpe Ratio])</f>
        <v>2.3557786891126677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1.3816310042708366</v>
      </c>
      <c r="AS148">
        <f>_xlfn.RANK.AVG(Table2[[#This Row],[1Y Return vs Nifty Z-Score]],Table2[1Y Return vs Nifty Z-Score])</f>
        <v>113</v>
      </c>
      <c r="AT148">
        <f>_xlfn.RANK.AVG(Table2[[#This Row],[6M Return vs Nifty Z-Score]],Table2[6M Return vs Nifty Z-Score])</f>
        <v>493</v>
      </c>
      <c r="AU148">
        <f>_xlfn.RANK.AVG(Table2[[#This Row],[Sharpe Ratio Z-Score]],Table2[Sharpe Ratio Z-Score])</f>
        <v>5</v>
      </c>
      <c r="AV148">
        <f>(Table2[[#This Row],[Rank 1Y]]+Table2[[#This Row],[Rank 6M]]+Table2[[#This Row],[Rank Sharpe]])/3</f>
        <v>203.66666666666666</v>
      </c>
    </row>
    <row r="149" spans="1:48" x14ac:dyDescent="0.3">
      <c r="A149" t="s">
        <v>118</v>
      </c>
      <c r="B149" t="s">
        <v>119</v>
      </c>
      <c r="C149" t="s">
        <v>3151</v>
      </c>
      <c r="D149" t="s">
        <v>120</v>
      </c>
      <c r="E149">
        <v>225211.17706456999</v>
      </c>
      <c r="F149">
        <v>258.62</v>
      </c>
      <c r="G149">
        <v>85.556373950642296</v>
      </c>
      <c r="H149">
        <f>(Table2[[#This Row],[1Y Return vs Nifty]]-AVERAGE(Table2[1Y Return vs Nifty]))/_xlfn.STDEV.P(Table2[1Y Return vs Nifty])</f>
        <v>1.2805689146069981</v>
      </c>
      <c r="I149">
        <v>-6.5839207675671796</v>
      </c>
      <c r="J149">
        <f>(Table2[[#This Row],[1M Return vs Nifty]]-AVERAGE(Table2[1M Return vs Nifty]))/_xlfn.STDEV.P(Table2[1M Return vs Nifty])</f>
        <v>-0.64895711140339951</v>
      </c>
      <c r="K149">
        <v>23.644907886294</v>
      </c>
      <c r="L149">
        <f>(Table2[[#This Row],[6M Return vs Nifty]]-AVERAGE(Table2[6M Return vs Nifty]))/_xlfn.STDEV.P(Table2[6M Return vs Nifty])</f>
        <v>0.58341915284015755</v>
      </c>
      <c r="M149">
        <v>1.4013540032128899</v>
      </c>
      <c r="N149">
        <f>(Table2[[#This Row],[1W Return vs Nifty]]-AVERAGE(Table2[1W Return vs Nifty]))/_xlfn.STDEV.P(Table2[1W Return vs Nifty])</f>
        <v>0.64274175182681648</v>
      </c>
      <c r="O149">
        <v>256.14</v>
      </c>
      <c r="P149">
        <v>258.49523798213698</v>
      </c>
      <c r="Q149">
        <v>215.11051723583401</v>
      </c>
      <c r="R149">
        <v>56.150766338885603</v>
      </c>
      <c r="S149" s="1">
        <f>(Table2[[#This Row],[Close Price]]-Table2[[#This Row],[20D EMA]])/Table2[[#This Row],[20D EMA]]</f>
        <v>9.6822050441165708E-3</v>
      </c>
      <c r="T149" s="1">
        <f>(Table2[[#This Row],[Close Price]]-Table2[[#This Row],[50D EMA]])/Table2[[#This Row],[50D EMA]]</f>
        <v>4.8264725817363617E-4</v>
      </c>
      <c r="U149" s="1">
        <f>(Table2[[#This Row],[Close Price]]-Table2[[#This Row],[200D EMA]])/Table2[[#This Row],[200D EMA]]</f>
        <v>0.20226571588996209</v>
      </c>
      <c r="V149">
        <v>0.76427967394402796</v>
      </c>
      <c r="W149">
        <v>244</v>
      </c>
      <c r="X149">
        <v>259.5</v>
      </c>
      <c r="Y149">
        <v>244</v>
      </c>
      <c r="Z149">
        <v>259.5</v>
      </c>
      <c r="AA149">
        <v>239.45</v>
      </c>
      <c r="AB149">
        <v>262.45</v>
      </c>
      <c r="AC149" s="1">
        <f>(Table2[[#This Row],[Close Price]]/Table2[[#This Row],[Day Low]])-1</f>
        <v>5.9918032786885345E-2</v>
      </c>
      <c r="AD149" s="1">
        <f>(Table2[[#This Row],[Day High]]/Table2[[#This Row],[Close Price]])-1</f>
        <v>3.402675740468597E-3</v>
      </c>
      <c r="AE149" s="1">
        <f>(Table2[[#This Row],[Close Price]]/Table2[[#This Row],[Current Week Low]])-1</f>
        <v>5.9918032786885345E-2</v>
      </c>
      <c r="AF149" s="1">
        <f>(Table2[[#This Row],[Current Week High]]/Table2[[#This Row],[Close Price]])-1</f>
        <v>3.402675740468597E-3</v>
      </c>
      <c r="AG149" s="1">
        <f>(Table2[[#This Row],[Close Price]]/Table2[[#This Row],[Current Month Low]])-1</f>
        <v>8.0058467320943905E-2</v>
      </c>
      <c r="AH149" s="1">
        <f>(Table2[[#This Row],[Current Month High]]/Table2[[#This Row],[Close Price]])-1</f>
        <v>1.480937282499406E-2</v>
      </c>
      <c r="AI149">
        <v>15.323640863042201</v>
      </c>
      <c r="AJ149">
        <v>129.884444444444</v>
      </c>
      <c r="AK149" t="str">
        <f>IF(AND(Table2[[#This Row],[20D EMA]]&gt;Table2[[#This Row],[50D EMA]],Table2[[#This Row],[50D EMA]]&gt;Table2[[#This Row],[200D EMA]]),"Uptrend","Downtrend/NoTrend")</f>
        <v>Downtrend/NoTrend</v>
      </c>
      <c r="AL149">
        <v>-0.05</v>
      </c>
      <c r="AM149" t="s">
        <v>3184</v>
      </c>
      <c r="AN149">
        <v>1.7</v>
      </c>
      <c r="AO149" t="s">
        <v>3185</v>
      </c>
      <c r="AP149">
        <v>5.2270136015429999E-2</v>
      </c>
      <c r="AQ149">
        <f>(Table2[[#This Row],[Sharpe Ratio]]-AVERAGE(Table2[Sharpe Ratio]))/_xlfn.STDEV.P(Table2[Sharpe Ratio])</f>
        <v>-0.10318762473816259</v>
      </c>
      <c r="AR1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9">
        <f>_xlfn.RANK.AVG(Table2[[#This Row],[1Y Return vs Nifty Z-Score]],Table2[1Y Return vs Nifty Z-Score])</f>
        <v>77</v>
      </c>
      <c r="AT149">
        <f>_xlfn.RANK.AVG(Table2[[#This Row],[6M Return vs Nifty Z-Score]],Table2[6M Return vs Nifty Z-Score])</f>
        <v>159</v>
      </c>
      <c r="AU149">
        <f>_xlfn.RANK.AVG(Table2[[#This Row],[Sharpe Ratio Z-Score]],Table2[Sharpe Ratio Z-Score])</f>
        <v>378</v>
      </c>
      <c r="AV149">
        <f>(Table2[[#This Row],[Rank 1Y]]+Table2[[#This Row],[Rank 6M]]+Table2[[#This Row],[Rank Sharpe]])/3</f>
        <v>204.66666666666666</v>
      </c>
    </row>
    <row r="150" spans="1:48" x14ac:dyDescent="0.3">
      <c r="A150" t="s">
        <v>388</v>
      </c>
      <c r="B150" t="s">
        <v>389</v>
      </c>
      <c r="C150" t="s">
        <v>3148</v>
      </c>
      <c r="D150" t="s">
        <v>258</v>
      </c>
      <c r="E150">
        <v>58738.104334650001</v>
      </c>
      <c r="F150">
        <v>5214.95</v>
      </c>
      <c r="G150">
        <v>54.583333971142899</v>
      </c>
      <c r="H150">
        <f>(Table2[[#This Row],[1Y Return vs Nifty]]-AVERAGE(Table2[1Y Return vs Nifty]))/_xlfn.STDEV.P(Table2[1Y Return vs Nifty])</f>
        <v>0.69585281046561498</v>
      </c>
      <c r="I150">
        <v>4.21403542879154</v>
      </c>
      <c r="J150">
        <f>(Table2[[#This Row],[1M Return vs Nifty]]-AVERAGE(Table2[1M Return vs Nifty]))/_xlfn.STDEV.P(Table2[1M Return vs Nifty])</f>
        <v>0.50327169671886085</v>
      </c>
      <c r="K150">
        <v>3.6824261451176898</v>
      </c>
      <c r="L150">
        <f>(Table2[[#This Row],[6M Return vs Nifty]]-AVERAGE(Table2[6M Return vs Nifty]))/_xlfn.STDEV.P(Table2[6M Return vs Nifty])</f>
        <v>-8.544123055265393E-2</v>
      </c>
      <c r="M150">
        <v>3.3623349586443601</v>
      </c>
      <c r="N150">
        <f>(Table2[[#This Row],[1W Return vs Nifty]]-AVERAGE(Table2[1W Return vs Nifty]))/_xlfn.STDEV.P(Table2[1W Return vs Nifty])</f>
        <v>1.0584442753901593</v>
      </c>
      <c r="O150">
        <v>5098.51</v>
      </c>
      <c r="P150">
        <v>5023.9858976042397</v>
      </c>
      <c r="Q150">
        <v>4528.9263434547101</v>
      </c>
      <c r="R150">
        <v>61.393396019432799</v>
      </c>
      <c r="S150" s="1">
        <f>(Table2[[#This Row],[Close Price]]-Table2[[#This Row],[20D EMA]])/Table2[[#This Row],[20D EMA]]</f>
        <v>2.2838044840551377E-2</v>
      </c>
      <c r="T150" s="1">
        <f>(Table2[[#This Row],[Close Price]]-Table2[[#This Row],[50D EMA]])/Table2[[#This Row],[50D EMA]]</f>
        <v>3.8010477395413106E-2</v>
      </c>
      <c r="U150" s="1">
        <f>(Table2[[#This Row],[Close Price]]-Table2[[#This Row],[200D EMA]])/Table2[[#This Row],[200D EMA]]</f>
        <v>0.15147600215153509</v>
      </c>
      <c r="V150">
        <v>0.74634864854975502</v>
      </c>
      <c r="W150">
        <v>5086.5</v>
      </c>
      <c r="X150">
        <v>5287.95</v>
      </c>
      <c r="Y150">
        <v>5086.5</v>
      </c>
      <c r="Z150">
        <v>5287.95</v>
      </c>
      <c r="AA150">
        <v>4901.3</v>
      </c>
      <c r="AB150">
        <v>5287.95</v>
      </c>
      <c r="AC150" s="1">
        <f>(Table2[[#This Row],[Close Price]]/Table2[[#This Row],[Day Low]])-1</f>
        <v>2.5253121006586055E-2</v>
      </c>
      <c r="AD150" s="1">
        <f>(Table2[[#This Row],[Day High]]/Table2[[#This Row],[Close Price]])-1</f>
        <v>1.3998216665548124E-2</v>
      </c>
      <c r="AE150" s="1">
        <f>(Table2[[#This Row],[Close Price]]/Table2[[#This Row],[Current Week Low]])-1</f>
        <v>2.5253121006586055E-2</v>
      </c>
      <c r="AF150" s="1">
        <f>(Table2[[#This Row],[Current Week High]]/Table2[[#This Row],[Close Price]])-1</f>
        <v>1.3998216665548124E-2</v>
      </c>
      <c r="AG150" s="1">
        <f>(Table2[[#This Row],[Close Price]]/Table2[[#This Row],[Current Month Low]])-1</f>
        <v>6.3993226286903404E-2</v>
      </c>
      <c r="AH150" s="1">
        <f>(Table2[[#This Row],[Current Month High]]/Table2[[#This Row],[Close Price]])-1</f>
        <v>1.3998216665548124E-2</v>
      </c>
      <c r="AI150">
        <v>11.984774542421301</v>
      </c>
      <c r="AJ150">
        <v>108.577142285771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0.25</v>
      </c>
      <c r="AM150" t="s">
        <v>3185</v>
      </c>
      <c r="AN150">
        <v>0.6</v>
      </c>
      <c r="AO150" t="s">
        <v>3185</v>
      </c>
      <c r="AP150">
        <v>0.13004954954301301</v>
      </c>
      <c r="AQ150">
        <f>(Table2[[#This Row],[Sharpe Ratio]]-AVERAGE(Table2[Sharpe Ratio]))/_xlfn.STDEV.P(Table2[Sharpe Ratio])</f>
        <v>0.81579894247871743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2.9879264945006989</v>
      </c>
      <c r="AS150">
        <f>_xlfn.RANK.AVG(Table2[[#This Row],[1Y Return vs Nifty Z-Score]],Table2[1Y Return vs Nifty Z-Score])</f>
        <v>132</v>
      </c>
      <c r="AT150">
        <f>_xlfn.RANK.AVG(Table2[[#This Row],[6M Return vs Nifty Z-Score]],Table2[6M Return vs Nifty Z-Score])</f>
        <v>336</v>
      </c>
      <c r="AU150">
        <f>_xlfn.RANK.AVG(Table2[[#This Row],[Sharpe Ratio Z-Score]],Table2[Sharpe Ratio Z-Score])</f>
        <v>149</v>
      </c>
      <c r="AV150">
        <f>(Table2[[#This Row],[Rank 1Y]]+Table2[[#This Row],[Rank 6M]]+Table2[[#This Row],[Rank Sharpe]])/3</f>
        <v>205.66666666666666</v>
      </c>
    </row>
    <row r="151" spans="1:48" x14ac:dyDescent="0.3">
      <c r="A151" t="s">
        <v>836</v>
      </c>
      <c r="B151" t="s">
        <v>837</v>
      </c>
      <c r="C151" t="s">
        <v>3148</v>
      </c>
      <c r="D151" t="s">
        <v>171</v>
      </c>
      <c r="E151">
        <v>18396.6644529</v>
      </c>
      <c r="F151">
        <v>769.4</v>
      </c>
      <c r="G151">
        <v>102.05010363944299</v>
      </c>
      <c r="H151">
        <f>(Table2[[#This Row],[1Y Return vs Nifty]]-AVERAGE(Table2[1Y Return vs Nifty]))/_xlfn.STDEV.P(Table2[1Y Return vs Nifty])</f>
        <v>1.5919413008106105</v>
      </c>
      <c r="I151">
        <v>-6.6635531184731596</v>
      </c>
      <c r="J151">
        <f>(Table2[[#This Row],[1M Return vs Nifty]]-AVERAGE(Table2[1M Return vs Nifty]))/_xlfn.STDEV.P(Table2[1M Return vs Nifty])</f>
        <v>-0.65745452397887483</v>
      </c>
      <c r="K151">
        <v>-11.420823773869699</v>
      </c>
      <c r="L151">
        <f>(Table2[[#This Row],[6M Return vs Nifty]]-AVERAGE(Table2[6M Return vs Nifty]))/_xlfn.STDEV.P(Table2[6M Return vs Nifty])</f>
        <v>-0.59148880831720529</v>
      </c>
      <c r="M151">
        <v>-1.13253952224343</v>
      </c>
      <c r="N151">
        <f>(Table2[[#This Row],[1W Return vs Nifty]]-AVERAGE(Table2[1W Return vs Nifty]))/_xlfn.STDEV.P(Table2[1W Return vs Nifty])</f>
        <v>0.10558919557404937</v>
      </c>
      <c r="O151">
        <v>783.81</v>
      </c>
      <c r="P151">
        <v>794.90059953250397</v>
      </c>
      <c r="Q151">
        <v>722.64952248368195</v>
      </c>
      <c r="R151">
        <v>44.993674189998501</v>
      </c>
      <c r="S151" s="1">
        <f>(Table2[[#This Row],[Close Price]]-Table2[[#This Row],[20D EMA]])/Table2[[#This Row],[20D EMA]]</f>
        <v>-1.8384557482042804E-2</v>
      </c>
      <c r="T151" s="1">
        <f>(Table2[[#This Row],[Close Price]]-Table2[[#This Row],[50D EMA]])/Table2[[#This Row],[50D EMA]]</f>
        <v>-3.2080236884336706E-2</v>
      </c>
      <c r="U151" s="1">
        <f>(Table2[[#This Row],[Close Price]]-Table2[[#This Row],[200D EMA]])/Table2[[#This Row],[200D EMA]]</f>
        <v>6.4693154927496263E-2</v>
      </c>
      <c r="V151">
        <v>0.36227456590205198</v>
      </c>
      <c r="W151">
        <v>765.75</v>
      </c>
      <c r="X151">
        <v>785.35</v>
      </c>
      <c r="Y151">
        <v>765.75</v>
      </c>
      <c r="Z151">
        <v>785.35</v>
      </c>
      <c r="AA151">
        <v>751.3</v>
      </c>
      <c r="AB151">
        <v>817.8</v>
      </c>
      <c r="AC151" s="1">
        <f>(Table2[[#This Row],[Close Price]]/Table2[[#This Row],[Day Low]])-1</f>
        <v>4.7665687234736964E-3</v>
      </c>
      <c r="AD151" s="1">
        <f>(Table2[[#This Row],[Day High]]/Table2[[#This Row],[Close Price]])-1</f>
        <v>2.0730439303353387E-2</v>
      </c>
      <c r="AE151" s="1">
        <f>(Table2[[#This Row],[Close Price]]/Table2[[#This Row],[Current Week Low]])-1</f>
        <v>4.7665687234736964E-3</v>
      </c>
      <c r="AF151" s="1">
        <f>(Table2[[#This Row],[Current Week High]]/Table2[[#This Row],[Close Price]])-1</f>
        <v>2.0730439303353387E-2</v>
      </c>
      <c r="AG151" s="1">
        <f>(Table2[[#This Row],[Close Price]]/Table2[[#This Row],[Current Month Low]])-1</f>
        <v>2.4091574604019783E-2</v>
      </c>
      <c r="AH151" s="1">
        <f>(Table2[[#This Row],[Current Month High]]/Table2[[#This Row],[Close Price]])-1</f>
        <v>6.2906160644658149E-2</v>
      </c>
      <c r="AI151">
        <v>27.3719781648037</v>
      </c>
      <c r="AJ151">
        <v>136.33850407003499</v>
      </c>
      <c r="AK151" t="str">
        <f>IF(AND(Table2[[#This Row],[20D EMA]]&gt;Table2[[#This Row],[50D EMA]],Table2[[#This Row],[50D EMA]]&gt;Table2[[#This Row],[200D EMA]]),"Uptrend","Downtrend/NoTrend")</f>
        <v>Downtrend/NoTrend</v>
      </c>
      <c r="AL151">
        <v>0.03</v>
      </c>
      <c r="AM151" t="s">
        <v>3185</v>
      </c>
      <c r="AN151">
        <v>2.1800000000000002</v>
      </c>
      <c r="AO151" t="s">
        <v>3185</v>
      </c>
      <c r="AP151">
        <v>0.18953446173937699</v>
      </c>
      <c r="AQ151">
        <f>(Table2[[#This Row],[Sharpe Ratio]]-AVERAGE(Table2[Sharpe Ratio]))/_xlfn.STDEV.P(Table2[Sharpe Ratio])</f>
        <v>1.518630614527104</v>
      </c>
      <c r="AR1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1">
        <f>_xlfn.RANK.AVG(Table2[[#This Row],[1Y Return vs Nifty Z-Score]],Table2[1Y Return vs Nifty Z-Score])</f>
        <v>52</v>
      </c>
      <c r="AT151">
        <f>_xlfn.RANK.AVG(Table2[[#This Row],[6M Return vs Nifty Z-Score]],Table2[6M Return vs Nifty Z-Score])</f>
        <v>521</v>
      </c>
      <c r="AU151">
        <f>_xlfn.RANK.AVG(Table2[[#This Row],[Sharpe Ratio Z-Score]],Table2[Sharpe Ratio Z-Score])</f>
        <v>44</v>
      </c>
      <c r="AV151">
        <f>(Table2[[#This Row],[Rank 1Y]]+Table2[[#This Row],[Rank 6M]]+Table2[[#This Row],[Rank Sharpe]])/3</f>
        <v>205.66666666666666</v>
      </c>
    </row>
    <row r="152" spans="1:48" x14ac:dyDescent="0.3">
      <c r="A152" t="s">
        <v>730</v>
      </c>
      <c r="B152" t="s">
        <v>731</v>
      </c>
      <c r="C152" t="s">
        <v>3145</v>
      </c>
      <c r="D152" t="s">
        <v>537</v>
      </c>
      <c r="E152">
        <v>23570.921502739999</v>
      </c>
      <c r="F152">
        <v>1287.8499999999999</v>
      </c>
      <c r="G152">
        <v>77.358838452096904</v>
      </c>
      <c r="H152">
        <f>(Table2[[#This Row],[1Y Return vs Nifty]]-AVERAGE(Table2[1Y Return vs Nifty]))/_xlfn.STDEV.P(Table2[1Y Return vs Nifty])</f>
        <v>1.1258139721330684</v>
      </c>
      <c r="I152">
        <v>-3.1286986630876301</v>
      </c>
      <c r="J152">
        <f>(Table2[[#This Row],[1M Return vs Nifty]]-AVERAGE(Table2[1M Return vs Nifty]))/_xlfn.STDEV.P(Table2[1M Return vs Nifty])</f>
        <v>-0.28025711162152411</v>
      </c>
      <c r="K152">
        <v>11.4039250038907</v>
      </c>
      <c r="L152">
        <f>(Table2[[#This Row],[6M Return vs Nifty]]-AVERAGE(Table2[6M Return vs Nifty]))/_xlfn.STDEV.P(Table2[6M Return vs Nifty])</f>
        <v>0.17327433167091066</v>
      </c>
      <c r="M152">
        <v>-7.7996700961526901</v>
      </c>
      <c r="N152">
        <f>(Table2[[#This Row],[1W Return vs Nifty]]-AVERAGE(Table2[1W Return vs Nifty]))/_xlfn.STDEV.P(Table2[1W Return vs Nifty])</f>
        <v>-1.3077559961902334</v>
      </c>
      <c r="O152">
        <v>1335.35</v>
      </c>
      <c r="P152">
        <v>1372.8326719716099</v>
      </c>
      <c r="Q152">
        <v>1245.5444538748</v>
      </c>
      <c r="R152">
        <v>36.7344674920503</v>
      </c>
      <c r="S152" s="1">
        <f>(Table2[[#This Row],[Close Price]]-Table2[[#This Row],[20D EMA]])/Table2[[#This Row],[20D EMA]]</f>
        <v>-3.5571198562174715E-2</v>
      </c>
      <c r="T152" s="1">
        <f>(Table2[[#This Row],[Close Price]]-Table2[[#This Row],[50D EMA]])/Table2[[#This Row],[50D EMA]]</f>
        <v>-6.1903153754026788E-2</v>
      </c>
      <c r="U152" s="1">
        <f>(Table2[[#This Row],[Close Price]]-Table2[[#This Row],[200D EMA]])/Table2[[#This Row],[200D EMA]]</f>
        <v>3.3965504798797355E-2</v>
      </c>
      <c r="V152">
        <v>1.33390458209136</v>
      </c>
      <c r="W152">
        <v>1276.5999999999999</v>
      </c>
      <c r="X152">
        <v>1304.5999999999999</v>
      </c>
      <c r="Y152">
        <v>1276.5999999999999</v>
      </c>
      <c r="Z152">
        <v>1304.5999999999999</v>
      </c>
      <c r="AA152">
        <v>1276.5999999999999</v>
      </c>
      <c r="AB152">
        <v>1422</v>
      </c>
      <c r="AC152" s="1">
        <f>(Table2[[#This Row],[Close Price]]/Table2[[#This Row],[Day Low]])-1</f>
        <v>8.8124706250978235E-3</v>
      </c>
      <c r="AD152" s="1">
        <f>(Table2[[#This Row],[Day High]]/Table2[[#This Row],[Close Price]])-1</f>
        <v>1.3006173079162853E-2</v>
      </c>
      <c r="AE152" s="1">
        <f>(Table2[[#This Row],[Close Price]]/Table2[[#This Row],[Current Week Low]])-1</f>
        <v>8.8124706250978235E-3</v>
      </c>
      <c r="AF152" s="1">
        <f>(Table2[[#This Row],[Current Week High]]/Table2[[#This Row],[Close Price]])-1</f>
        <v>1.3006173079162853E-2</v>
      </c>
      <c r="AG152" s="1">
        <f>(Table2[[#This Row],[Close Price]]/Table2[[#This Row],[Current Month Low]])-1</f>
        <v>8.8124706250978235E-3</v>
      </c>
      <c r="AH152" s="1">
        <f>(Table2[[#This Row],[Current Month High]]/Table2[[#This Row],[Close Price]])-1</f>
        <v>0.10416585782505727</v>
      </c>
      <c r="AI152">
        <v>37.900376596653302</v>
      </c>
      <c r="AJ152">
        <v>103.773734177215</v>
      </c>
      <c r="AK152" t="str">
        <f>IF(AND(Table2[[#This Row],[20D EMA]]&gt;Table2[[#This Row],[50D EMA]],Table2[[#This Row],[50D EMA]]&gt;Table2[[#This Row],[200D EMA]]),"Uptrend","Downtrend/NoTrend")</f>
        <v>Downtrend/NoTrend</v>
      </c>
      <c r="AL152">
        <v>-0.08</v>
      </c>
      <c r="AM152" t="s">
        <v>3184</v>
      </c>
      <c r="AN152">
        <v>1.92</v>
      </c>
      <c r="AO152" t="s">
        <v>3185</v>
      </c>
      <c r="AP152">
        <v>8.4529713542206994E-2</v>
      </c>
      <c r="AQ152">
        <f>(Table2[[#This Row],[Sharpe Ratio]]-AVERAGE(Table2[Sharpe Ratio]))/_xlfn.STDEV.P(Table2[Sharpe Ratio])</f>
        <v>0.27796873870865302</v>
      </c>
      <c r="AR1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2">
        <f>_xlfn.RANK.AVG(Table2[[#This Row],[1Y Return vs Nifty Z-Score]],Table2[1Y Return vs Nifty Z-Score])</f>
        <v>86</v>
      </c>
      <c r="AT152">
        <f>_xlfn.RANK.AVG(Table2[[#This Row],[6M Return vs Nifty Z-Score]],Table2[6M Return vs Nifty Z-Score])</f>
        <v>258</v>
      </c>
      <c r="AU152">
        <f>_xlfn.RANK.AVG(Table2[[#This Row],[Sharpe Ratio Z-Score]],Table2[Sharpe Ratio Z-Score])</f>
        <v>274</v>
      </c>
      <c r="AV152">
        <f>(Table2[[#This Row],[Rank 1Y]]+Table2[[#This Row],[Rank 6M]]+Table2[[#This Row],[Rank Sharpe]])/3</f>
        <v>206</v>
      </c>
    </row>
    <row r="153" spans="1:48" x14ac:dyDescent="0.3">
      <c r="A153" t="s">
        <v>1154</v>
      </c>
      <c r="B153" t="s">
        <v>1155</v>
      </c>
      <c r="C153" t="s">
        <v>3152</v>
      </c>
      <c r="D153" t="s">
        <v>425</v>
      </c>
      <c r="E153">
        <v>10406.647265469999</v>
      </c>
      <c r="F153">
        <v>1563.7</v>
      </c>
      <c r="G153">
        <v>11.9224597137841</v>
      </c>
      <c r="H153">
        <f>(Table2[[#This Row],[1Y Return vs Nifty]]-AVERAGE(Table2[1Y Return vs Nifty]))/_xlfn.STDEV.P(Table2[1Y Return vs Nifty])</f>
        <v>-0.10950889156746471</v>
      </c>
      <c r="I153">
        <v>2.6423287871669898</v>
      </c>
      <c r="J153">
        <f>(Table2[[#This Row],[1M Return vs Nifty]]-AVERAGE(Table2[1M Return vs Nifty]))/_xlfn.STDEV.P(Table2[1M Return vs Nifty])</f>
        <v>0.33555795187077669</v>
      </c>
      <c r="K153">
        <v>14.156077012899001</v>
      </c>
      <c r="L153">
        <f>(Table2[[#This Row],[6M Return vs Nifty]]-AVERAGE(Table2[6M Return vs Nifty]))/_xlfn.STDEV.P(Table2[6M Return vs Nifty])</f>
        <v>0.26548758810703738</v>
      </c>
      <c r="M153">
        <v>19.7351533793634</v>
      </c>
      <c r="N153">
        <f>(Table2[[#This Row],[1W Return vs Nifty]]-AVERAGE(Table2[1W Return vs Nifty]))/_xlfn.STDEV.P(Table2[1W Return vs Nifty])</f>
        <v>4.5292693828373318</v>
      </c>
      <c r="O153">
        <v>1636.69</v>
      </c>
      <c r="P153">
        <v>1707.14467238314</v>
      </c>
      <c r="Q153">
        <v>1565.5723698383599</v>
      </c>
      <c r="R153">
        <v>32.955209142271201</v>
      </c>
      <c r="S153" s="1">
        <f>(Table2[[#This Row],[Close Price]]-Table2[[#This Row],[20D EMA]])/Table2[[#This Row],[20D EMA]]</f>
        <v>-4.4596105554503301E-2</v>
      </c>
      <c r="T153" s="1">
        <f>(Table2[[#This Row],[Close Price]]-Table2[[#This Row],[50D EMA]])/Table2[[#This Row],[50D EMA]]</f>
        <v>-8.4026078576512231E-2</v>
      </c>
      <c r="U153" s="1">
        <f>(Table2[[#This Row],[Close Price]]-Table2[[#This Row],[200D EMA]])/Table2[[#This Row],[200D EMA]]</f>
        <v>-1.1959650505030239E-3</v>
      </c>
      <c r="V153">
        <v>0.64381552499805805</v>
      </c>
      <c r="W153">
        <v>1561</v>
      </c>
      <c r="X153">
        <v>1599</v>
      </c>
      <c r="Y153">
        <v>1561</v>
      </c>
      <c r="Z153">
        <v>1599</v>
      </c>
      <c r="AA153">
        <v>1325</v>
      </c>
      <c r="AB153">
        <v>1763</v>
      </c>
      <c r="AC153" s="1">
        <f>(Table2[[#This Row],[Close Price]]/Table2[[#This Row],[Day Low]])-1</f>
        <v>1.7296604740550947E-3</v>
      </c>
      <c r="AD153" s="1">
        <f>(Table2[[#This Row],[Day High]]/Table2[[#This Row],[Close Price]])-1</f>
        <v>2.2574662659077704E-2</v>
      </c>
      <c r="AE153" s="1">
        <f>(Table2[[#This Row],[Close Price]]/Table2[[#This Row],[Current Week Low]])-1</f>
        <v>1.7296604740550947E-3</v>
      </c>
      <c r="AF153" s="1">
        <f>(Table2[[#This Row],[Current Week High]]/Table2[[#This Row],[Close Price]])-1</f>
        <v>2.2574662659077704E-2</v>
      </c>
      <c r="AG153" s="1">
        <f>(Table2[[#This Row],[Close Price]]/Table2[[#This Row],[Current Month Low]])-1</f>
        <v>0.1801509433962265</v>
      </c>
      <c r="AH153" s="1">
        <f>(Table2[[#This Row],[Current Month High]]/Table2[[#This Row],[Close Price]])-1</f>
        <v>0.12745411523949612</v>
      </c>
      <c r="AI153">
        <v>52.203108013045899</v>
      </c>
      <c r="AJ153">
        <v>74.058455459853207</v>
      </c>
      <c r="AK153" t="str">
        <f>IF(AND(Table2[[#This Row],[20D EMA]]&gt;Table2[[#This Row],[50D EMA]],Table2[[#This Row],[50D EMA]]&gt;Table2[[#This Row],[200D EMA]]),"Uptrend","Downtrend/NoTrend")</f>
        <v>Downtrend/NoTrend</v>
      </c>
      <c r="AL153">
        <v>-0.2</v>
      </c>
      <c r="AM153" t="s">
        <v>3184</v>
      </c>
      <c r="AN153">
        <v>-3.14</v>
      </c>
      <c r="AO153" t="s">
        <v>3184</v>
      </c>
      <c r="AP153">
        <v>0.18008117863127299</v>
      </c>
      <c r="AQ153">
        <f>(Table2[[#This Row],[Sharpe Ratio]]-AVERAGE(Table2[Sharpe Ratio]))/_xlfn.STDEV.P(Table2[Sharpe Ratio])</f>
        <v>1.4069373039396567</v>
      </c>
      <c r="AR1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3">
        <f>_xlfn.RANK.AVG(Table2[[#This Row],[1Y Return vs Nifty Z-Score]],Table2[1Y Return vs Nifty Z-Score])</f>
        <v>331</v>
      </c>
      <c r="AT153">
        <f>_xlfn.RANK.AVG(Table2[[#This Row],[6M Return vs Nifty Z-Score]],Table2[6M Return vs Nifty Z-Score])</f>
        <v>230</v>
      </c>
      <c r="AU153">
        <f>_xlfn.RANK.AVG(Table2[[#This Row],[Sharpe Ratio Z-Score]],Table2[Sharpe Ratio Z-Score])</f>
        <v>58</v>
      </c>
      <c r="AV153">
        <f>(Table2[[#This Row],[Rank 1Y]]+Table2[[#This Row],[Rank 6M]]+Table2[[#This Row],[Rank Sharpe]])/3</f>
        <v>206.33333333333334</v>
      </c>
    </row>
    <row r="154" spans="1:48" x14ac:dyDescent="0.3">
      <c r="A154" t="s">
        <v>692</v>
      </c>
      <c r="B154" t="s">
        <v>693</v>
      </c>
      <c r="C154" t="s">
        <v>3142</v>
      </c>
      <c r="D154" t="s">
        <v>48</v>
      </c>
      <c r="E154">
        <v>25528.5</v>
      </c>
      <c r="F154">
        <v>94.55</v>
      </c>
      <c r="G154">
        <v>86.928957204808199</v>
      </c>
      <c r="H154">
        <f>(Table2[[#This Row],[1Y Return vs Nifty]]-AVERAGE(Table2[1Y Return vs Nifty]))/_xlfn.STDEV.P(Table2[1Y Return vs Nifty])</f>
        <v>1.3064808539425234</v>
      </c>
      <c r="I154">
        <v>-14.0629408401544</v>
      </c>
      <c r="J154">
        <f>(Table2[[#This Row],[1M Return vs Nifty]]-AVERAGE(Table2[1M Return vs Nifty]))/_xlfn.STDEV.P(Table2[1M Return vs Nifty])</f>
        <v>-1.4470287304627207</v>
      </c>
      <c r="K154">
        <v>-0.36238654341413201</v>
      </c>
      <c r="L154">
        <f>(Table2[[#This Row],[6M Return vs Nifty]]-AVERAGE(Table2[6M Return vs Nifty]))/_xlfn.STDEV.P(Table2[6M Return vs Nifty])</f>
        <v>-0.22096621189919086</v>
      </c>
      <c r="M154">
        <v>-4.8238613681297204</v>
      </c>
      <c r="N154">
        <f>(Table2[[#This Row],[1W Return vs Nifty]]-AVERAGE(Table2[1W Return vs Nifty]))/_xlfn.STDEV.P(Table2[1W Return vs Nifty])</f>
        <v>-0.6769231497749636</v>
      </c>
      <c r="O154">
        <v>100.39</v>
      </c>
      <c r="P154">
        <v>106.73857029395</v>
      </c>
      <c r="Q154">
        <v>97.896526251644403</v>
      </c>
      <c r="R154">
        <v>37.3420472979804</v>
      </c>
      <c r="S154" s="1">
        <f>(Table2[[#This Row],[Close Price]]-Table2[[#This Row],[20D EMA]])/Table2[[#This Row],[20D EMA]]</f>
        <v>-5.8173124813228443E-2</v>
      </c>
      <c r="T154" s="1">
        <f>(Table2[[#This Row],[Close Price]]-Table2[[#This Row],[50D EMA]])/Table2[[#This Row],[50D EMA]]</f>
        <v>-0.1141908708387568</v>
      </c>
      <c r="U154" s="1">
        <f>(Table2[[#This Row],[Close Price]]-Table2[[#This Row],[200D EMA]])/Table2[[#This Row],[200D EMA]]</f>
        <v>-3.4184320729032942E-2</v>
      </c>
      <c r="V154">
        <v>0.29587421853290402</v>
      </c>
      <c r="W154">
        <v>93.91</v>
      </c>
      <c r="X154">
        <v>96.45</v>
      </c>
      <c r="Y154">
        <v>93.91</v>
      </c>
      <c r="Z154">
        <v>96.45</v>
      </c>
      <c r="AA154">
        <v>93.91</v>
      </c>
      <c r="AB154">
        <v>101.89</v>
      </c>
      <c r="AC154" s="1">
        <f>(Table2[[#This Row],[Close Price]]/Table2[[#This Row],[Day Low]])-1</f>
        <v>6.8150356724523409E-3</v>
      </c>
      <c r="AD154" s="1">
        <f>(Table2[[#This Row],[Day High]]/Table2[[#This Row],[Close Price]])-1</f>
        <v>2.0095187731359099E-2</v>
      </c>
      <c r="AE154" s="1">
        <f>(Table2[[#This Row],[Close Price]]/Table2[[#This Row],[Current Week Low]])-1</f>
        <v>6.8150356724523409E-3</v>
      </c>
      <c r="AF154" s="1">
        <f>(Table2[[#This Row],[Current Week High]]/Table2[[#This Row],[Close Price]])-1</f>
        <v>2.0095187731359099E-2</v>
      </c>
      <c r="AG154" s="1">
        <f>(Table2[[#This Row],[Close Price]]/Table2[[#This Row],[Current Month Low]])-1</f>
        <v>6.8150356724523409E-3</v>
      </c>
      <c r="AH154" s="1">
        <f>(Table2[[#This Row],[Current Month High]]/Table2[[#This Row],[Close Price]])-1</f>
        <v>7.7630883130618722E-2</v>
      </c>
      <c r="AI154">
        <v>47.8935307597391</v>
      </c>
      <c r="AJ154">
        <v>122.296238244514</v>
      </c>
      <c r="AK154" t="str">
        <f>IF(AND(Table2[[#This Row],[20D EMA]]&gt;Table2[[#This Row],[50D EMA]],Table2[[#This Row],[50D EMA]]&gt;Table2[[#This Row],[200D EMA]]),"Uptrend","Downtrend/NoTrend")</f>
        <v>Downtrend/NoTrend</v>
      </c>
      <c r="AL154">
        <v>-0.16</v>
      </c>
      <c r="AM154" t="s">
        <v>3184</v>
      </c>
      <c r="AN154">
        <v>2.4700000000000002</v>
      </c>
      <c r="AO154" t="s">
        <v>3185</v>
      </c>
      <c r="AP154">
        <v>0.124275519220089</v>
      </c>
      <c r="AQ154">
        <f>(Table2[[#This Row],[Sharpe Ratio]]-AVERAGE(Table2[Sharpe Ratio]))/_xlfn.STDEV.P(Table2[Sharpe Ratio])</f>
        <v>0.7475770819013251</v>
      </c>
      <c r="AR1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4">
        <f>_xlfn.RANK.AVG(Table2[[#This Row],[1Y Return vs Nifty Z-Score]],Table2[1Y Return vs Nifty Z-Score])</f>
        <v>75</v>
      </c>
      <c r="AT154">
        <f>_xlfn.RANK.AVG(Table2[[#This Row],[6M Return vs Nifty Z-Score]],Table2[6M Return vs Nifty Z-Score])</f>
        <v>382</v>
      </c>
      <c r="AU154">
        <f>_xlfn.RANK.AVG(Table2[[#This Row],[Sharpe Ratio Z-Score]],Table2[Sharpe Ratio Z-Score])</f>
        <v>163</v>
      </c>
      <c r="AV154">
        <f>(Table2[[#This Row],[Rank 1Y]]+Table2[[#This Row],[Rank 6M]]+Table2[[#This Row],[Rank Sharpe]])/3</f>
        <v>206.66666666666666</v>
      </c>
    </row>
    <row r="155" spans="1:48" x14ac:dyDescent="0.3">
      <c r="A155" t="s">
        <v>565</v>
      </c>
      <c r="B155" t="s">
        <v>566</v>
      </c>
      <c r="C155" t="s">
        <v>3139</v>
      </c>
      <c r="D155" t="s">
        <v>211</v>
      </c>
      <c r="E155">
        <v>34767.063599360001</v>
      </c>
      <c r="F155">
        <v>6871.6</v>
      </c>
      <c r="G155">
        <v>87.835309045676894</v>
      </c>
      <c r="H155">
        <f>(Table2[[#This Row],[1Y Return vs Nifty]]-AVERAGE(Table2[1Y Return vs Nifty]))/_xlfn.STDEV.P(Table2[1Y Return vs Nifty])</f>
        <v>1.323591170454073</v>
      </c>
      <c r="I155">
        <v>1.01853567569133</v>
      </c>
      <c r="J155">
        <f>(Table2[[#This Row],[1M Return vs Nifty]]-AVERAGE(Table2[1M Return vs Nifty]))/_xlfn.STDEV.P(Table2[1M Return vs Nifty])</f>
        <v>0.16228616159405124</v>
      </c>
      <c r="K155">
        <v>-3.8731928995171199</v>
      </c>
      <c r="L155">
        <f>(Table2[[#This Row],[6M Return vs Nifty]]-AVERAGE(Table2[6M Return vs Nifty]))/_xlfn.STDEV.P(Table2[6M Return vs Nifty])</f>
        <v>-0.338598844745501</v>
      </c>
      <c r="M155">
        <v>-1.94230517619322</v>
      </c>
      <c r="N155">
        <f>(Table2[[#This Row],[1W Return vs Nifty]]-AVERAGE(Table2[1W Return vs Nifty]))/_xlfn.STDEV.P(Table2[1W Return vs Nifty])</f>
        <v>-6.6070618311181453E-2</v>
      </c>
      <c r="O155">
        <v>6771.44</v>
      </c>
      <c r="P155">
        <v>6754.7317450693099</v>
      </c>
      <c r="Q155">
        <v>6195.8241520214397</v>
      </c>
      <c r="R155">
        <v>58.969346078180699</v>
      </c>
      <c r="S155" s="1">
        <f>(Table2[[#This Row],[Close Price]]-Table2[[#This Row],[20D EMA]])/Table2[[#This Row],[20D EMA]]</f>
        <v>1.4791536216816625E-2</v>
      </c>
      <c r="T155" s="1">
        <f>(Table2[[#This Row],[Close Price]]-Table2[[#This Row],[50D EMA]])/Table2[[#This Row],[50D EMA]]</f>
        <v>1.7301687075286107E-2</v>
      </c>
      <c r="U155" s="1">
        <f>(Table2[[#This Row],[Close Price]]-Table2[[#This Row],[200D EMA]])/Table2[[#This Row],[200D EMA]]</f>
        <v>0.10906956546823285</v>
      </c>
      <c r="V155">
        <v>0.38116302004967401</v>
      </c>
      <c r="W155">
        <v>6685</v>
      </c>
      <c r="X155">
        <v>7140</v>
      </c>
      <c r="Y155">
        <v>6685</v>
      </c>
      <c r="Z155">
        <v>7140</v>
      </c>
      <c r="AA155">
        <v>6600</v>
      </c>
      <c r="AB155">
        <v>7140</v>
      </c>
      <c r="AC155" s="1">
        <f>(Table2[[#This Row],[Close Price]]/Table2[[#This Row],[Day Low]])-1</f>
        <v>2.7913238593866962E-2</v>
      </c>
      <c r="AD155" s="1">
        <f>(Table2[[#This Row],[Day High]]/Table2[[#This Row],[Close Price]])-1</f>
        <v>3.9059316607485739E-2</v>
      </c>
      <c r="AE155" s="1">
        <f>(Table2[[#This Row],[Close Price]]/Table2[[#This Row],[Current Week Low]])-1</f>
        <v>2.7913238593866962E-2</v>
      </c>
      <c r="AF155" s="1">
        <f>(Table2[[#This Row],[Current Week High]]/Table2[[#This Row],[Close Price]])-1</f>
        <v>3.9059316607485739E-2</v>
      </c>
      <c r="AG155" s="1">
        <f>(Table2[[#This Row],[Close Price]]/Table2[[#This Row],[Current Month Low]])-1</f>
        <v>4.1151515151515161E-2</v>
      </c>
      <c r="AH155" s="1">
        <f>(Table2[[#This Row],[Current Month High]]/Table2[[#This Row],[Close Price]])-1</f>
        <v>3.9059316607485739E-2</v>
      </c>
      <c r="AI155">
        <v>41.988037720472597</v>
      </c>
      <c r="AJ155">
        <v>114.7375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0.08</v>
      </c>
      <c r="AM155" t="s">
        <v>3185</v>
      </c>
      <c r="AN155">
        <v>2.41</v>
      </c>
      <c r="AO155" t="s">
        <v>3185</v>
      </c>
      <c r="AP155">
        <v>0.138803762750111</v>
      </c>
      <c r="AQ155">
        <f>(Table2[[#This Row],[Sharpe Ratio]]-AVERAGE(Table2[Sharpe Ratio]))/_xlfn.STDEV.P(Table2[Sharpe Ratio])</f>
        <v>0.91923253729519983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2.0004404062866419</v>
      </c>
      <c r="AS155">
        <f>_xlfn.RANK.AVG(Table2[[#This Row],[1Y Return vs Nifty Z-Score]],Table2[1Y Return vs Nifty Z-Score])</f>
        <v>73</v>
      </c>
      <c r="AT155">
        <f>_xlfn.RANK.AVG(Table2[[#This Row],[6M Return vs Nifty Z-Score]],Table2[6M Return vs Nifty Z-Score])</f>
        <v>421</v>
      </c>
      <c r="AU155">
        <f>_xlfn.RANK.AVG(Table2[[#This Row],[Sharpe Ratio Z-Score]],Table2[Sharpe Ratio Z-Score])</f>
        <v>127</v>
      </c>
      <c r="AV155">
        <f>(Table2[[#This Row],[Rank 1Y]]+Table2[[#This Row],[Rank 6M]]+Table2[[#This Row],[Rank Sharpe]])/3</f>
        <v>207</v>
      </c>
    </row>
    <row r="156" spans="1:48" x14ac:dyDescent="0.3">
      <c r="A156" t="s">
        <v>1277</v>
      </c>
      <c r="B156" t="s">
        <v>1278</v>
      </c>
      <c r="C156" t="s">
        <v>3145</v>
      </c>
      <c r="D156" t="s">
        <v>206</v>
      </c>
      <c r="E156">
        <v>9039.6846321600005</v>
      </c>
      <c r="F156">
        <v>2052.15</v>
      </c>
      <c r="G156">
        <v>69.623586001702293</v>
      </c>
      <c r="H156">
        <f>(Table2[[#This Row],[1Y Return vs Nifty]]-AVERAGE(Table2[1Y Return vs Nifty]))/_xlfn.STDEV.P(Table2[1Y Return vs Nifty])</f>
        <v>0.97978611434647456</v>
      </c>
      <c r="I156">
        <v>-4.5150805237962599</v>
      </c>
      <c r="J156">
        <f>(Table2[[#This Row],[1M Return vs Nifty]]-AVERAGE(Table2[1M Return vs Nifty]))/_xlfn.STDEV.P(Table2[1M Return vs Nifty])</f>
        <v>-0.42819521119497028</v>
      </c>
      <c r="K156">
        <v>-3.1102388841136199</v>
      </c>
      <c r="L156">
        <f>(Table2[[#This Row],[6M Return vs Nifty]]-AVERAGE(Table2[6M Return vs Nifty]))/_xlfn.STDEV.P(Table2[6M Return vs Nifty])</f>
        <v>-0.3130354041938555</v>
      </c>
      <c r="M156">
        <v>-7.8997881045168201</v>
      </c>
      <c r="N156">
        <f>(Table2[[#This Row],[1W Return vs Nifty]]-AVERAGE(Table2[1W Return vs Nifty]))/_xlfn.STDEV.P(Table2[1W Return vs Nifty])</f>
        <v>-1.3289797151742597</v>
      </c>
      <c r="O156">
        <v>2074.41</v>
      </c>
      <c r="P156">
        <v>2095.1834447773599</v>
      </c>
      <c r="Q156">
        <v>1893.6150776029201</v>
      </c>
      <c r="R156">
        <v>48.518305120801202</v>
      </c>
      <c r="S156" s="1">
        <f>(Table2[[#This Row],[Close Price]]-Table2[[#This Row],[20D EMA]])/Table2[[#This Row],[20D EMA]]</f>
        <v>-1.073076199979742E-2</v>
      </c>
      <c r="T156" s="1">
        <f>(Table2[[#This Row],[Close Price]]-Table2[[#This Row],[50D EMA]])/Table2[[#This Row],[50D EMA]]</f>
        <v>-2.0539225281026727E-2</v>
      </c>
      <c r="U156" s="1">
        <f>(Table2[[#This Row],[Close Price]]-Table2[[#This Row],[200D EMA]])/Table2[[#This Row],[200D EMA]]</f>
        <v>8.3720775289646179E-2</v>
      </c>
      <c r="V156">
        <v>0.40673903531511901</v>
      </c>
      <c r="W156">
        <v>1967.85</v>
      </c>
      <c r="X156">
        <v>2069.1999999999998</v>
      </c>
      <c r="Y156">
        <v>1967.85</v>
      </c>
      <c r="Z156">
        <v>2069.1999999999998</v>
      </c>
      <c r="AA156">
        <v>1967.85</v>
      </c>
      <c r="AB156">
        <v>2170</v>
      </c>
      <c r="AC156" s="1">
        <f>(Table2[[#This Row],[Close Price]]/Table2[[#This Row],[Day Low]])-1</f>
        <v>4.2838630993216054E-2</v>
      </c>
      <c r="AD156" s="1">
        <f>(Table2[[#This Row],[Day High]]/Table2[[#This Row],[Close Price]])-1</f>
        <v>8.3083595253756748E-3</v>
      </c>
      <c r="AE156" s="1">
        <f>(Table2[[#This Row],[Close Price]]/Table2[[#This Row],[Current Week Low]])-1</f>
        <v>4.2838630993216054E-2</v>
      </c>
      <c r="AF156" s="1">
        <f>(Table2[[#This Row],[Current Week High]]/Table2[[#This Row],[Close Price]])-1</f>
        <v>8.3083595253756748E-3</v>
      </c>
      <c r="AG156" s="1">
        <f>(Table2[[#This Row],[Close Price]]/Table2[[#This Row],[Current Month Low]])-1</f>
        <v>4.2838630993216054E-2</v>
      </c>
      <c r="AH156" s="1">
        <f>(Table2[[#This Row],[Current Month High]]/Table2[[#This Row],[Close Price]])-1</f>
        <v>5.742757595692316E-2</v>
      </c>
      <c r="AI156">
        <v>16.901785931827501</v>
      </c>
      <c r="AJ156">
        <v>106.661631419939</v>
      </c>
      <c r="AK156" t="str">
        <f>IF(AND(Table2[[#This Row],[20D EMA]]&gt;Table2[[#This Row],[50D EMA]],Table2[[#This Row],[50D EMA]]&gt;Table2[[#This Row],[200D EMA]]),"Uptrend","Downtrend/NoTrend")</f>
        <v>Downtrend/NoTrend</v>
      </c>
      <c r="AL156">
        <v>0.04</v>
      </c>
      <c r="AM156" t="s">
        <v>3185</v>
      </c>
      <c r="AN156">
        <v>3.44</v>
      </c>
      <c r="AO156" t="s">
        <v>3185</v>
      </c>
      <c r="AP156">
        <v>0.14865435727336401</v>
      </c>
      <c r="AQ156">
        <f>(Table2[[#This Row],[Sharpe Ratio]]-AVERAGE(Table2[Sharpe Ratio]))/_xlfn.STDEV.P(Table2[Sharpe Ratio])</f>
        <v>1.0356201987007383</v>
      </c>
      <c r="AR1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6">
        <f>_xlfn.RANK.AVG(Table2[[#This Row],[1Y Return vs Nifty Z-Score]],Table2[1Y Return vs Nifty Z-Score])</f>
        <v>97</v>
      </c>
      <c r="AT156">
        <f>_xlfn.RANK.AVG(Table2[[#This Row],[6M Return vs Nifty Z-Score]],Table2[6M Return vs Nifty Z-Score])</f>
        <v>414</v>
      </c>
      <c r="AU156">
        <f>_xlfn.RANK.AVG(Table2[[#This Row],[Sharpe Ratio Z-Score]],Table2[Sharpe Ratio Z-Score])</f>
        <v>113</v>
      </c>
      <c r="AV156">
        <f>(Table2[[#This Row],[Rank 1Y]]+Table2[[#This Row],[Rank 6M]]+Table2[[#This Row],[Rank Sharpe]])/3</f>
        <v>208</v>
      </c>
    </row>
    <row r="157" spans="1:48" x14ac:dyDescent="0.3">
      <c r="A157" t="s">
        <v>349</v>
      </c>
      <c r="B157" t="s">
        <v>350</v>
      </c>
      <c r="C157" t="s">
        <v>3152</v>
      </c>
      <c r="D157" t="s">
        <v>141</v>
      </c>
      <c r="E157">
        <v>69444.481654200004</v>
      </c>
      <c r="F157">
        <v>1612.25</v>
      </c>
      <c r="G157">
        <v>60.8579152742494</v>
      </c>
      <c r="H157">
        <f>(Table2[[#This Row],[1Y Return vs Nifty]]-AVERAGE(Table2[1Y Return vs Nifty]))/_xlfn.STDEV.P(Table2[1Y Return vs Nifty])</f>
        <v>0.81430578560461186</v>
      </c>
      <c r="I157">
        <v>-11.7584635369116</v>
      </c>
      <c r="J157">
        <f>(Table2[[#This Row],[1M Return vs Nifty]]-AVERAGE(Table2[1M Return vs Nifty]))/_xlfn.STDEV.P(Table2[1M Return vs Nifty])</f>
        <v>-1.2011224600376131</v>
      </c>
      <c r="K157">
        <v>-0.71376769295392195</v>
      </c>
      <c r="L157">
        <f>(Table2[[#This Row],[6M Return vs Nifty]]-AVERAGE(Table2[6M Return vs Nifty]))/_xlfn.STDEV.P(Table2[6M Return vs Nifty])</f>
        <v>-0.23273954416545953</v>
      </c>
      <c r="M157">
        <v>-4.2788626452285001</v>
      </c>
      <c r="N157">
        <f>(Table2[[#This Row],[1W Return vs Nifty]]-AVERAGE(Table2[1W Return vs Nifty]))/_xlfn.STDEV.P(Table2[1W Return vs Nifty])</f>
        <v>-0.56139049056105117</v>
      </c>
      <c r="O157">
        <v>1676.97</v>
      </c>
      <c r="P157">
        <v>1733.6386362348101</v>
      </c>
      <c r="Q157">
        <v>1558.2199434342201</v>
      </c>
      <c r="R157">
        <v>41.317161503026803</v>
      </c>
      <c r="S157" s="1">
        <f>(Table2[[#This Row],[Close Price]]-Table2[[#This Row],[20D EMA]])/Table2[[#This Row],[20D EMA]]</f>
        <v>-3.8593415505345965E-2</v>
      </c>
      <c r="T157" s="1">
        <f>(Table2[[#This Row],[Close Price]]-Table2[[#This Row],[50D EMA]])/Table2[[#This Row],[50D EMA]]</f>
        <v>-7.0019572532397559E-2</v>
      </c>
      <c r="U157" s="1">
        <f>(Table2[[#This Row],[Close Price]]-Table2[[#This Row],[200D EMA]])/Table2[[#This Row],[200D EMA]]</f>
        <v>3.4674217072784341E-2</v>
      </c>
      <c r="V157">
        <v>0.47073215481942898</v>
      </c>
      <c r="W157">
        <v>1557.1</v>
      </c>
      <c r="X157">
        <v>1646</v>
      </c>
      <c r="Y157">
        <v>1557.1</v>
      </c>
      <c r="Z157">
        <v>1646</v>
      </c>
      <c r="AA157">
        <v>1555.15</v>
      </c>
      <c r="AB157">
        <v>1713</v>
      </c>
      <c r="AC157" s="1">
        <f>(Table2[[#This Row],[Close Price]]/Table2[[#This Row],[Day Low]])-1</f>
        <v>3.541840601117463E-2</v>
      </c>
      <c r="AD157" s="1">
        <f>(Table2[[#This Row],[Day High]]/Table2[[#This Row],[Close Price]])-1</f>
        <v>2.0933478058613675E-2</v>
      </c>
      <c r="AE157" s="1">
        <f>(Table2[[#This Row],[Close Price]]/Table2[[#This Row],[Current Week Low]])-1</f>
        <v>3.541840601117463E-2</v>
      </c>
      <c r="AF157" s="1">
        <f>(Table2[[#This Row],[Current Week High]]/Table2[[#This Row],[Close Price]])-1</f>
        <v>2.0933478058613675E-2</v>
      </c>
      <c r="AG157" s="1">
        <f>(Table2[[#This Row],[Close Price]]/Table2[[#This Row],[Current Month Low]])-1</f>
        <v>3.6716715429379709E-2</v>
      </c>
      <c r="AH157" s="1">
        <f>(Table2[[#This Row],[Current Month High]]/Table2[[#This Row],[Close Price]])-1</f>
        <v>6.2490308574972842E-2</v>
      </c>
      <c r="AI157">
        <v>28.689719336331201</v>
      </c>
      <c r="AJ157">
        <v>91.934523809523796</v>
      </c>
      <c r="AK157" t="str">
        <f>IF(AND(Table2[[#This Row],[20D EMA]]&gt;Table2[[#This Row],[50D EMA]],Table2[[#This Row],[50D EMA]]&gt;Table2[[#This Row],[200D EMA]]),"Uptrend","Downtrend/NoTrend")</f>
        <v>Downtrend/NoTrend</v>
      </c>
      <c r="AL157">
        <v>0.01</v>
      </c>
      <c r="AM157" t="s">
        <v>3185</v>
      </c>
      <c r="AN157">
        <v>-4.71</v>
      </c>
      <c r="AO157" t="s">
        <v>3184</v>
      </c>
      <c r="AP157">
        <v>0.14703201594722101</v>
      </c>
      <c r="AQ157">
        <f>(Table2[[#This Row],[Sharpe Ratio]]-AVERAGE(Table2[Sharpe Ratio]))/_xlfn.STDEV.P(Table2[Sharpe Ratio])</f>
        <v>1.0164517604399186</v>
      </c>
      <c r="AR1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7">
        <f>_xlfn.RANK.AVG(Table2[[#This Row],[1Y Return vs Nifty Z-Score]],Table2[1Y Return vs Nifty Z-Score])</f>
        <v>120</v>
      </c>
      <c r="AT157">
        <f>_xlfn.RANK.AVG(Table2[[#This Row],[6M Return vs Nifty Z-Score]],Table2[6M Return vs Nifty Z-Score])</f>
        <v>390</v>
      </c>
      <c r="AU157">
        <f>_xlfn.RANK.AVG(Table2[[#This Row],[Sharpe Ratio Z-Score]],Table2[Sharpe Ratio Z-Score])</f>
        <v>116</v>
      </c>
      <c r="AV157">
        <f>(Table2[[#This Row],[Rank 1Y]]+Table2[[#This Row],[Rank 6M]]+Table2[[#This Row],[Rank Sharpe]])/3</f>
        <v>208.66666666666666</v>
      </c>
    </row>
    <row r="158" spans="1:48" x14ac:dyDescent="0.3">
      <c r="A158" t="s">
        <v>1510</v>
      </c>
      <c r="B158" t="s">
        <v>1511</v>
      </c>
      <c r="C158" t="s">
        <v>3148</v>
      </c>
      <c r="D158" t="s">
        <v>258</v>
      </c>
      <c r="E158">
        <v>6644.4901818799999</v>
      </c>
      <c r="F158">
        <v>2930.6</v>
      </c>
      <c r="G158">
        <v>14.973373715905</v>
      </c>
      <c r="H158">
        <f>(Table2[[#This Row],[1Y Return vs Nifty]]-AVERAGE(Table2[1Y Return vs Nifty]))/_xlfn.STDEV.P(Table2[1Y Return vs Nifty])</f>
        <v>-5.1913042061853466E-2</v>
      </c>
      <c r="I158">
        <v>0.12992829381761101</v>
      </c>
      <c r="J158">
        <f>(Table2[[#This Row],[1M Return vs Nifty]]-AVERAGE(Table2[1M Return vs Nifty]))/_xlfn.STDEV.P(Table2[1M Return vs Nifty])</f>
        <v>6.7464604080207158E-2</v>
      </c>
      <c r="K158">
        <v>23.5389635813873</v>
      </c>
      <c r="L158">
        <f>(Table2[[#This Row],[6M Return vs Nifty]]-AVERAGE(Table2[6M Return vs Nifty]))/_xlfn.STDEV.P(Table2[6M Return vs Nifty])</f>
        <v>0.5798693963861784</v>
      </c>
      <c r="M158">
        <v>-1.5784415225483099</v>
      </c>
      <c r="N158">
        <f>(Table2[[#This Row],[1W Return vs Nifty]]-AVERAGE(Table2[1W Return vs Nifty]))/_xlfn.STDEV.P(Table2[1W Return vs Nifty])</f>
        <v>1.106375601010616E-2</v>
      </c>
      <c r="O158">
        <v>3026.76</v>
      </c>
      <c r="P158">
        <v>3103.3409047884202</v>
      </c>
      <c r="Q158">
        <v>2796.0865382439802</v>
      </c>
      <c r="R158">
        <v>39.061493963397801</v>
      </c>
      <c r="S158" s="1">
        <f>(Table2[[#This Row],[Close Price]]-Table2[[#This Row],[20D EMA]])/Table2[[#This Row],[20D EMA]]</f>
        <v>-3.176994542018538E-2</v>
      </c>
      <c r="T158" s="1">
        <f>(Table2[[#This Row],[Close Price]]-Table2[[#This Row],[50D EMA]])/Table2[[#This Row],[50D EMA]]</f>
        <v>-5.5662883997656523E-2</v>
      </c>
      <c r="U158" s="1">
        <f>(Table2[[#This Row],[Close Price]]-Table2[[#This Row],[200D EMA]])/Table2[[#This Row],[200D EMA]]</f>
        <v>4.8107760584727086E-2</v>
      </c>
      <c r="V158">
        <v>0.27396486624595301</v>
      </c>
      <c r="W158">
        <v>2902.5</v>
      </c>
      <c r="X158">
        <v>3009.3</v>
      </c>
      <c r="Y158">
        <v>2902.5</v>
      </c>
      <c r="Z158">
        <v>3009.3</v>
      </c>
      <c r="AA158">
        <v>2902.5</v>
      </c>
      <c r="AB158">
        <v>3146</v>
      </c>
      <c r="AC158" s="1">
        <f>(Table2[[#This Row],[Close Price]]/Table2[[#This Row],[Day Low]])-1</f>
        <v>9.6813092161929237E-3</v>
      </c>
      <c r="AD158" s="1">
        <f>(Table2[[#This Row],[Day High]]/Table2[[#This Row],[Close Price]])-1</f>
        <v>2.6854569030232867E-2</v>
      </c>
      <c r="AE158" s="1">
        <f>(Table2[[#This Row],[Close Price]]/Table2[[#This Row],[Current Week Low]])-1</f>
        <v>9.6813092161929237E-3</v>
      </c>
      <c r="AF158" s="1">
        <f>(Table2[[#This Row],[Current Week High]]/Table2[[#This Row],[Close Price]])-1</f>
        <v>2.6854569030232867E-2</v>
      </c>
      <c r="AG158" s="1">
        <f>(Table2[[#This Row],[Close Price]]/Table2[[#This Row],[Current Month Low]])-1</f>
        <v>9.6813092161929237E-3</v>
      </c>
      <c r="AH158" s="1">
        <f>(Table2[[#This Row],[Current Month High]]/Table2[[#This Row],[Close Price]])-1</f>
        <v>7.3500307104347185E-2</v>
      </c>
      <c r="AI158">
        <v>34.204599740667398</v>
      </c>
      <c r="AJ158">
        <v>91.230016313213696</v>
      </c>
      <c r="AK158" t="str">
        <f>IF(AND(Table2[[#This Row],[20D EMA]]&gt;Table2[[#This Row],[50D EMA]],Table2[[#This Row],[50D EMA]]&gt;Table2[[#This Row],[200D EMA]]),"Uptrend","Downtrend/NoTrend")</f>
        <v>Downtrend/NoTrend</v>
      </c>
      <c r="AL158">
        <v>-0.22</v>
      </c>
      <c r="AM158" t="s">
        <v>3184</v>
      </c>
      <c r="AN158">
        <v>0.19</v>
      </c>
      <c r="AO158" t="s">
        <v>3185</v>
      </c>
      <c r="AP158">
        <v>0.12881275153912</v>
      </c>
      <c r="AQ158">
        <f>(Table2[[#This Row],[Sharpe Ratio]]-AVERAGE(Table2[Sharpe Ratio]))/_xlfn.STDEV.P(Table2[Sharpe Ratio])</f>
        <v>0.80118581156927371</v>
      </c>
      <c r="AR1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8">
        <f>_xlfn.RANK.AVG(Table2[[#This Row],[1Y Return vs Nifty Z-Score]],Table2[1Y Return vs Nifty Z-Score])</f>
        <v>313</v>
      </c>
      <c r="AT158">
        <f>_xlfn.RANK.AVG(Table2[[#This Row],[6M Return vs Nifty Z-Score]],Table2[6M Return vs Nifty Z-Score])</f>
        <v>160</v>
      </c>
      <c r="AU158">
        <f>_xlfn.RANK.AVG(Table2[[#This Row],[Sharpe Ratio Z-Score]],Table2[Sharpe Ratio Z-Score])</f>
        <v>153</v>
      </c>
      <c r="AV158">
        <f>(Table2[[#This Row],[Rank 1Y]]+Table2[[#This Row],[Rank 6M]]+Table2[[#This Row],[Rank Sharpe]])/3</f>
        <v>208.66666666666666</v>
      </c>
    </row>
    <row r="159" spans="1:48" x14ac:dyDescent="0.3">
      <c r="A159" t="s">
        <v>1161</v>
      </c>
      <c r="B159" t="s">
        <v>1162</v>
      </c>
      <c r="C159" t="s">
        <v>3148</v>
      </c>
      <c r="D159" t="s">
        <v>171</v>
      </c>
      <c r="E159">
        <v>10346.8797952</v>
      </c>
      <c r="F159">
        <v>10227.1</v>
      </c>
      <c r="G159">
        <v>70.595132573341701</v>
      </c>
      <c r="H159">
        <f>(Table2[[#This Row],[1Y Return vs Nifty]]-AVERAGE(Table2[1Y Return vs Nifty]))/_xlfn.STDEV.P(Table2[1Y Return vs Nifty])</f>
        <v>0.99812719183634691</v>
      </c>
      <c r="I159">
        <v>-20.016094032206201</v>
      </c>
      <c r="J159">
        <f>(Table2[[#This Row],[1M Return vs Nifty]]-AVERAGE(Table2[1M Return vs Nifty]))/_xlfn.STDEV.P(Table2[1M Return vs Nifty])</f>
        <v>-2.0822780760157427</v>
      </c>
      <c r="K159">
        <v>-7.9382826952177101</v>
      </c>
      <c r="L159">
        <f>(Table2[[#This Row],[6M Return vs Nifty]]-AVERAGE(Table2[6M Return vs Nifty]))/_xlfn.STDEV.P(Table2[6M Return vs Nifty])</f>
        <v>-0.47480322827513544</v>
      </c>
      <c r="M159">
        <v>-14.4761595137182</v>
      </c>
      <c r="N159">
        <f>(Table2[[#This Row],[1W Return vs Nifty]]-AVERAGE(Table2[1W Return vs Nifty]))/_xlfn.STDEV.P(Table2[1W Return vs Nifty])</f>
        <v>-2.7230851414012656</v>
      </c>
      <c r="O159">
        <v>11552.09</v>
      </c>
      <c r="P159">
        <v>12347.9691079106</v>
      </c>
      <c r="Q159">
        <v>10997.5457222799</v>
      </c>
      <c r="R159">
        <v>30.115140852848199</v>
      </c>
      <c r="S159" s="1">
        <f>(Table2[[#This Row],[Close Price]]-Table2[[#This Row],[20D EMA]])/Table2[[#This Row],[20D EMA]]</f>
        <v>-0.11469699422355606</v>
      </c>
      <c r="T159" s="1">
        <f>(Table2[[#This Row],[Close Price]]-Table2[[#This Row],[50D EMA]])/Table2[[#This Row],[50D EMA]]</f>
        <v>-0.17175853692020385</v>
      </c>
      <c r="U159" s="1">
        <f>(Table2[[#This Row],[Close Price]]-Table2[[#This Row],[200D EMA]])/Table2[[#This Row],[200D EMA]]</f>
        <v>-7.0056150866375136E-2</v>
      </c>
      <c r="V159">
        <v>2.4128075531197002</v>
      </c>
      <c r="W159">
        <v>9990</v>
      </c>
      <c r="X159">
        <v>10403.85</v>
      </c>
      <c r="Y159">
        <v>9990</v>
      </c>
      <c r="Z159">
        <v>10403.85</v>
      </c>
      <c r="AA159">
        <v>9990</v>
      </c>
      <c r="AB159">
        <v>12024.95</v>
      </c>
      <c r="AC159" s="1">
        <f>(Table2[[#This Row],[Close Price]]/Table2[[#This Row],[Day Low]])-1</f>
        <v>2.3733733733733775E-2</v>
      </c>
      <c r="AD159" s="1">
        <f>(Table2[[#This Row],[Day High]]/Table2[[#This Row],[Close Price]])-1</f>
        <v>1.7282514104682623E-2</v>
      </c>
      <c r="AE159" s="1">
        <f>(Table2[[#This Row],[Close Price]]/Table2[[#This Row],[Current Week Low]])-1</f>
        <v>2.3733733733733775E-2</v>
      </c>
      <c r="AF159" s="1">
        <f>(Table2[[#This Row],[Current Week High]]/Table2[[#This Row],[Close Price]])-1</f>
        <v>1.7282514104682623E-2</v>
      </c>
      <c r="AG159" s="1">
        <f>(Table2[[#This Row],[Close Price]]/Table2[[#This Row],[Current Month Low]])-1</f>
        <v>2.3733733733733775E-2</v>
      </c>
      <c r="AH159" s="1">
        <f>(Table2[[#This Row],[Current Month High]]/Table2[[#This Row],[Close Price]])-1</f>
        <v>0.17579274672194467</v>
      </c>
      <c r="AI159">
        <v>44.713555162264903</v>
      </c>
      <c r="AJ159">
        <v>106.56635023227599</v>
      </c>
      <c r="AK159" t="str">
        <f>IF(AND(Table2[[#This Row],[20D EMA]]&gt;Table2[[#This Row],[50D EMA]],Table2[[#This Row],[50D EMA]]&gt;Table2[[#This Row],[200D EMA]]),"Uptrend","Downtrend/NoTrend")</f>
        <v>Downtrend/NoTrend</v>
      </c>
      <c r="AL159">
        <v>-0.24</v>
      </c>
      <c r="AM159" t="s">
        <v>3184</v>
      </c>
      <c r="AN159">
        <v>-19.13</v>
      </c>
      <c r="AO159" t="s">
        <v>3184</v>
      </c>
      <c r="AP159">
        <v>0.17894649599804699</v>
      </c>
      <c r="AQ159">
        <f>(Table2[[#This Row],[Sharpe Ratio]]-AVERAGE(Table2[Sharpe Ratio]))/_xlfn.STDEV.P(Table2[Sharpe Ratio])</f>
        <v>1.3935306960636642</v>
      </c>
      <c r="AR1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9">
        <f>_xlfn.RANK.AVG(Table2[[#This Row],[1Y Return vs Nifty Z-Score]],Table2[1Y Return vs Nifty Z-Score])</f>
        <v>96</v>
      </c>
      <c r="AT159">
        <f>_xlfn.RANK.AVG(Table2[[#This Row],[6M Return vs Nifty Z-Score]],Table2[6M Return vs Nifty Z-Score])</f>
        <v>471</v>
      </c>
      <c r="AU159">
        <f>_xlfn.RANK.AVG(Table2[[#This Row],[Sharpe Ratio Z-Score]],Table2[Sharpe Ratio Z-Score])</f>
        <v>60</v>
      </c>
      <c r="AV159">
        <f>(Table2[[#This Row],[Rank 1Y]]+Table2[[#This Row],[Rank 6M]]+Table2[[#This Row],[Rank Sharpe]])/3</f>
        <v>209</v>
      </c>
    </row>
    <row r="160" spans="1:48" x14ac:dyDescent="0.3">
      <c r="A160" t="s">
        <v>861</v>
      </c>
      <c r="B160" t="s">
        <v>862</v>
      </c>
      <c r="C160" t="s">
        <v>3148</v>
      </c>
      <c r="D160" t="s">
        <v>114</v>
      </c>
      <c r="E160">
        <v>17947.609886279999</v>
      </c>
      <c r="F160">
        <v>11813.55</v>
      </c>
      <c r="G160">
        <v>126.83173529594301</v>
      </c>
      <c r="H160">
        <f>(Table2[[#This Row],[1Y Return vs Nifty]]-AVERAGE(Table2[1Y Return vs Nifty]))/_xlfn.STDEV.P(Table2[1Y Return vs Nifty])</f>
        <v>2.0597745882775924</v>
      </c>
      <c r="I160">
        <v>-10.325826371042799</v>
      </c>
      <c r="J160">
        <f>(Table2[[#This Row],[1M Return vs Nifty]]-AVERAGE(Table2[1M Return vs Nifty]))/_xlfn.STDEV.P(Table2[1M Return vs Nifty])</f>
        <v>-1.0482485472264722</v>
      </c>
      <c r="K160">
        <v>52.726385475341303</v>
      </c>
      <c r="L160">
        <f>(Table2[[#This Row],[6M Return vs Nifty]]-AVERAGE(Table2[6M Return vs Nifty]))/_xlfn.STDEV.P(Table2[6M Return vs Nifty])</f>
        <v>1.5578194554697362</v>
      </c>
      <c r="M160">
        <v>-3.6443860211407602</v>
      </c>
      <c r="N160">
        <f>(Table2[[#This Row],[1W Return vs Nifty]]-AVERAGE(Table2[1W Return vs Nifty]))/_xlfn.STDEV.P(Table2[1W Return vs Nifty])</f>
        <v>-0.42688967705509295</v>
      </c>
      <c r="O160">
        <v>12264.06</v>
      </c>
      <c r="P160">
        <v>12846.2436589139</v>
      </c>
      <c r="Q160">
        <v>11164.5740716286</v>
      </c>
      <c r="R160">
        <v>31.8684438680657</v>
      </c>
      <c r="S160" s="1">
        <f>(Table2[[#This Row],[Close Price]]-Table2[[#This Row],[20D EMA]])/Table2[[#This Row],[20D EMA]]</f>
        <v>-3.6734164705652148E-2</v>
      </c>
      <c r="T160" s="1">
        <f>(Table2[[#This Row],[Close Price]]-Table2[[#This Row],[50D EMA]])/Table2[[#This Row],[50D EMA]]</f>
        <v>-8.0388764710789443E-2</v>
      </c>
      <c r="U160" s="1">
        <f>(Table2[[#This Row],[Close Price]]-Table2[[#This Row],[200D EMA]])/Table2[[#This Row],[200D EMA]]</f>
        <v>5.8128140330993547E-2</v>
      </c>
      <c r="V160">
        <v>1.0172068595696</v>
      </c>
      <c r="W160">
        <v>11220.6</v>
      </c>
      <c r="X160">
        <v>11950</v>
      </c>
      <c r="Y160">
        <v>11220.6</v>
      </c>
      <c r="Z160">
        <v>11950</v>
      </c>
      <c r="AA160">
        <v>11220.6</v>
      </c>
      <c r="AB160">
        <v>12599</v>
      </c>
      <c r="AC160" s="1">
        <f>(Table2[[#This Row],[Close Price]]/Table2[[#This Row],[Day Low]])-1</f>
        <v>5.2844767659483427E-2</v>
      </c>
      <c r="AD160" s="1">
        <f>(Table2[[#This Row],[Day High]]/Table2[[#This Row],[Close Price]])-1</f>
        <v>1.1550296058339793E-2</v>
      </c>
      <c r="AE160" s="1">
        <f>(Table2[[#This Row],[Close Price]]/Table2[[#This Row],[Current Week Low]])-1</f>
        <v>5.2844767659483427E-2</v>
      </c>
      <c r="AF160" s="1">
        <f>(Table2[[#This Row],[Current Week High]]/Table2[[#This Row],[Close Price]])-1</f>
        <v>1.1550296058339793E-2</v>
      </c>
      <c r="AG160" s="1">
        <f>(Table2[[#This Row],[Close Price]]/Table2[[#This Row],[Current Month Low]])-1</f>
        <v>5.2844767659483427E-2</v>
      </c>
      <c r="AH160" s="1">
        <f>(Table2[[#This Row],[Current Month High]]/Table2[[#This Row],[Close Price]])-1</f>
        <v>6.6487211718746719E-2</v>
      </c>
      <c r="AI160">
        <v>32.916015930858997</v>
      </c>
      <c r="AJ160">
        <v>164.323671227359</v>
      </c>
      <c r="AK160" t="str">
        <f>IF(AND(Table2[[#This Row],[20D EMA]]&gt;Table2[[#This Row],[50D EMA]],Table2[[#This Row],[50D EMA]]&gt;Table2[[#This Row],[200D EMA]]),"Uptrend","Downtrend/NoTrend")</f>
        <v>Downtrend/NoTrend</v>
      </c>
      <c r="AL160">
        <v>-0.04</v>
      </c>
      <c r="AM160" t="s">
        <v>3184</v>
      </c>
      <c r="AN160">
        <v>-0.01</v>
      </c>
      <c r="AO160" t="s">
        <v>3184</v>
      </c>
      <c r="AQ160">
        <f>(Table2[[#This Row],[Sharpe Ratio]]-AVERAGE(Table2[Sharpe Ratio]))/_xlfn.STDEV.P(Table2[Sharpe Ratio])</f>
        <v>-0.72077460162819162</v>
      </c>
      <c r="AR1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0">
        <f>_xlfn.RANK.AVG(Table2[[#This Row],[1Y Return vs Nifty Z-Score]],Table2[1Y Return vs Nifty Z-Score])</f>
        <v>32</v>
      </c>
      <c r="AT160">
        <f>_xlfn.RANK.AVG(Table2[[#This Row],[6M Return vs Nifty Z-Score]],Table2[6M Return vs Nifty Z-Score])</f>
        <v>51</v>
      </c>
      <c r="AU160">
        <f>_xlfn.RANK.AVG(Table2[[#This Row],[Sharpe Ratio Z-Score]],Table2[Sharpe Ratio Z-Score])</f>
        <v>544.5</v>
      </c>
      <c r="AV160">
        <f>(Table2[[#This Row],[Rank 1Y]]+Table2[[#This Row],[Rank 6M]]+Table2[[#This Row],[Rank Sharpe]])/3</f>
        <v>209.16666666666666</v>
      </c>
    </row>
    <row r="161" spans="1:48" x14ac:dyDescent="0.3">
      <c r="A161" t="s">
        <v>1670</v>
      </c>
      <c r="B161" t="s">
        <v>1671</v>
      </c>
      <c r="C161" t="s">
        <v>3145</v>
      </c>
      <c r="D161" t="s">
        <v>206</v>
      </c>
      <c r="E161">
        <v>5287.3737945000003</v>
      </c>
      <c r="F161">
        <v>739.3</v>
      </c>
      <c r="G161">
        <v>11.4714069787232</v>
      </c>
      <c r="H161">
        <f>(Table2[[#This Row],[1Y Return vs Nifty]]-AVERAGE(Table2[1Y Return vs Nifty]))/_xlfn.STDEV.P(Table2[1Y Return vs Nifty])</f>
        <v>-0.11802396784611509</v>
      </c>
      <c r="I161">
        <v>6.9912150359457197</v>
      </c>
      <c r="J161">
        <f>(Table2[[#This Row],[1M Return vs Nifty]]-AVERAGE(Table2[1M Return vs Nifty]))/_xlfn.STDEV.P(Table2[1M Return vs Nifty])</f>
        <v>0.79961910640475964</v>
      </c>
      <c r="K161">
        <v>19.373035806301999</v>
      </c>
      <c r="L161">
        <f>(Table2[[#This Row],[6M Return vs Nifty]]-AVERAGE(Table2[6M Return vs Nifty]))/_xlfn.STDEV.P(Table2[6M Return vs Nifty])</f>
        <v>0.44028634829838476</v>
      </c>
      <c r="M161">
        <v>0.97700684678427296</v>
      </c>
      <c r="N161">
        <f>(Table2[[#This Row],[1W Return vs Nifty]]-AVERAGE(Table2[1W Return vs Nifty]))/_xlfn.STDEV.P(Table2[1W Return vs Nifty])</f>
        <v>0.55278565954264069</v>
      </c>
      <c r="O161">
        <v>718.93</v>
      </c>
      <c r="P161">
        <v>702.89438082679897</v>
      </c>
      <c r="Q161">
        <v>646.37242317568302</v>
      </c>
      <c r="R161">
        <v>58.964511038460103</v>
      </c>
      <c r="S161" s="1">
        <f>(Table2[[#This Row],[Close Price]]-Table2[[#This Row],[20D EMA]])/Table2[[#This Row],[20D EMA]]</f>
        <v>2.8333773802734628E-2</v>
      </c>
      <c r="T161" s="1">
        <f>(Table2[[#This Row],[Close Price]]-Table2[[#This Row],[50D EMA]])/Table2[[#This Row],[50D EMA]]</f>
        <v>5.1793868561558098E-2</v>
      </c>
      <c r="U161" s="1">
        <f>(Table2[[#This Row],[Close Price]]-Table2[[#This Row],[200D EMA]])/Table2[[#This Row],[200D EMA]]</f>
        <v>0.14376785502041656</v>
      </c>
      <c r="V161">
        <v>0.82932147619623398</v>
      </c>
      <c r="W161">
        <v>736</v>
      </c>
      <c r="X161">
        <v>751.2</v>
      </c>
      <c r="Y161">
        <v>736</v>
      </c>
      <c r="Z161">
        <v>751.2</v>
      </c>
      <c r="AA161">
        <v>715.15</v>
      </c>
      <c r="AB161">
        <v>771.55</v>
      </c>
      <c r="AC161" s="1">
        <f>(Table2[[#This Row],[Close Price]]/Table2[[#This Row],[Day Low]])-1</f>
        <v>4.4836956521738802E-3</v>
      </c>
      <c r="AD161" s="1">
        <f>(Table2[[#This Row],[Day High]]/Table2[[#This Row],[Close Price]])-1</f>
        <v>1.6096307317733149E-2</v>
      </c>
      <c r="AE161" s="1">
        <f>(Table2[[#This Row],[Close Price]]/Table2[[#This Row],[Current Week Low]])-1</f>
        <v>4.4836956521738802E-3</v>
      </c>
      <c r="AF161" s="1">
        <f>(Table2[[#This Row],[Current Week High]]/Table2[[#This Row],[Close Price]])-1</f>
        <v>1.6096307317733149E-2</v>
      </c>
      <c r="AG161" s="1">
        <f>(Table2[[#This Row],[Close Price]]/Table2[[#This Row],[Current Month Low]])-1</f>
        <v>3.3769139341396803E-2</v>
      </c>
      <c r="AH161" s="1">
        <f>(Table2[[#This Row],[Current Month High]]/Table2[[#This Row],[Close Price]])-1</f>
        <v>4.362234546192334E-2</v>
      </c>
      <c r="AI161">
        <v>8.0954957392127707</v>
      </c>
      <c r="AJ161">
        <v>44.394531249999901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0.19</v>
      </c>
      <c r="AM161" t="s">
        <v>3185</v>
      </c>
      <c r="AN161">
        <v>11.53</v>
      </c>
      <c r="AO161" t="s">
        <v>3185</v>
      </c>
      <c r="AP161">
        <v>0.15184236620130701</v>
      </c>
      <c r="AQ161">
        <f>(Table2[[#This Row],[Sharpe Ratio]]-AVERAGE(Table2[Sharpe Ratio]))/_xlfn.STDEV.P(Table2[Sharpe Ratio])</f>
        <v>1.0732874585587484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2.747954604958418</v>
      </c>
      <c r="AS161">
        <f>_xlfn.RANK.AVG(Table2[[#This Row],[1Y Return vs Nifty Z-Score]],Table2[1Y Return vs Nifty Z-Score])</f>
        <v>335</v>
      </c>
      <c r="AT161">
        <f>_xlfn.RANK.AVG(Table2[[#This Row],[6M Return vs Nifty Z-Score]],Table2[6M Return vs Nifty Z-Score])</f>
        <v>187</v>
      </c>
      <c r="AU161">
        <f>_xlfn.RANK.AVG(Table2[[#This Row],[Sharpe Ratio Z-Score]],Table2[Sharpe Ratio Z-Score])</f>
        <v>106</v>
      </c>
      <c r="AV161">
        <f>(Table2[[#This Row],[Rank 1Y]]+Table2[[#This Row],[Rank 6M]]+Table2[[#This Row],[Rank Sharpe]])/3</f>
        <v>209.33333333333334</v>
      </c>
    </row>
    <row r="162" spans="1:48" x14ac:dyDescent="0.3">
      <c r="A162" t="s">
        <v>999</v>
      </c>
      <c r="B162" t="s">
        <v>1000</v>
      </c>
      <c r="C162" t="s">
        <v>3143</v>
      </c>
      <c r="D162" t="s">
        <v>51</v>
      </c>
      <c r="E162">
        <v>13870.7616166799</v>
      </c>
      <c r="F162">
        <v>572.29999999999995</v>
      </c>
      <c r="G162">
        <v>30.796540784349599</v>
      </c>
      <c r="H162">
        <f>(Table2[[#This Row],[1Y Return vs Nifty]]-AVERAGE(Table2[1Y Return vs Nifty]))/_xlfn.STDEV.P(Table2[1Y Return vs Nifty])</f>
        <v>0.24680031024592647</v>
      </c>
      <c r="I162">
        <v>3.8643047927428098</v>
      </c>
      <c r="J162">
        <f>(Table2[[#This Row],[1M Return vs Nifty]]-AVERAGE(Table2[1M Return vs Nifty]))/_xlfn.STDEV.P(Table2[1M Return vs Nifty])</f>
        <v>0.46595262386744868</v>
      </c>
      <c r="K162">
        <v>31.780353983581001</v>
      </c>
      <c r="L162">
        <f>(Table2[[#This Row],[6M Return vs Nifty]]-AVERAGE(Table2[6M Return vs Nifty]))/_xlfn.STDEV.P(Table2[6M Return vs Nifty])</f>
        <v>0.85600437877821722</v>
      </c>
      <c r="M162">
        <v>2.0256465295945598</v>
      </c>
      <c r="N162">
        <f>(Table2[[#This Row],[1W Return vs Nifty]]-AVERAGE(Table2[1W Return vs Nifty]))/_xlfn.STDEV.P(Table2[1W Return vs Nifty])</f>
        <v>0.77508366873314027</v>
      </c>
      <c r="O162">
        <v>570.4</v>
      </c>
      <c r="P162">
        <v>578.98311462480899</v>
      </c>
      <c r="Q162">
        <v>519.32793604709195</v>
      </c>
      <c r="R162">
        <v>52.235510623563997</v>
      </c>
      <c r="S162" s="1">
        <f>(Table2[[#This Row],[Close Price]]-Table2[[#This Row],[20D EMA]])/Table2[[#This Row],[20D EMA]]</f>
        <v>3.3309957924263279E-3</v>
      </c>
      <c r="T162" s="1">
        <f>(Table2[[#This Row],[Close Price]]-Table2[[#This Row],[50D EMA]])/Table2[[#This Row],[50D EMA]]</f>
        <v>-1.1542848929436932E-2</v>
      </c>
      <c r="U162" s="1">
        <f>(Table2[[#This Row],[Close Price]]-Table2[[#This Row],[200D EMA]])/Table2[[#This Row],[200D EMA]]</f>
        <v>0.1020011832140387</v>
      </c>
      <c r="V162">
        <v>0.62657683465019798</v>
      </c>
      <c r="W162">
        <v>570.20000000000005</v>
      </c>
      <c r="X162">
        <v>589.70000000000005</v>
      </c>
      <c r="Y162">
        <v>570.20000000000005</v>
      </c>
      <c r="Z162">
        <v>589.70000000000005</v>
      </c>
      <c r="AA162">
        <v>538.9</v>
      </c>
      <c r="AB162">
        <v>592.1</v>
      </c>
      <c r="AC162" s="1">
        <f>(Table2[[#This Row],[Close Price]]/Table2[[#This Row],[Day Low]])-1</f>
        <v>3.6829182742894595E-3</v>
      </c>
      <c r="AD162" s="1">
        <f>(Table2[[#This Row],[Day High]]/Table2[[#This Row],[Close Price]])-1</f>
        <v>3.0403634457452533E-2</v>
      </c>
      <c r="AE162" s="1">
        <f>(Table2[[#This Row],[Close Price]]/Table2[[#This Row],[Current Week Low]])-1</f>
        <v>3.6829182742894595E-3</v>
      </c>
      <c r="AF162" s="1">
        <f>(Table2[[#This Row],[Current Week High]]/Table2[[#This Row],[Close Price]])-1</f>
        <v>3.0403634457452533E-2</v>
      </c>
      <c r="AG162" s="1">
        <f>(Table2[[#This Row],[Close Price]]/Table2[[#This Row],[Current Month Low]])-1</f>
        <v>6.1978103544256813E-2</v>
      </c>
      <c r="AH162" s="1">
        <f>(Table2[[#This Row],[Current Month High]]/Table2[[#This Row],[Close Price]])-1</f>
        <v>3.4597239210204522E-2</v>
      </c>
      <c r="AI162">
        <v>25.982876113926199</v>
      </c>
      <c r="AJ162">
        <v>58.928075534573701</v>
      </c>
      <c r="AK162" t="str">
        <f>IF(AND(Table2[[#This Row],[20D EMA]]&gt;Table2[[#This Row],[50D EMA]],Table2[[#This Row],[50D EMA]]&gt;Table2[[#This Row],[200D EMA]]),"Uptrend","Downtrend/NoTrend")</f>
        <v>Downtrend/NoTrend</v>
      </c>
      <c r="AL162">
        <v>-0.16</v>
      </c>
      <c r="AM162" t="s">
        <v>3184</v>
      </c>
      <c r="AN162">
        <v>2.75</v>
      </c>
      <c r="AO162" t="s">
        <v>3185</v>
      </c>
      <c r="AP162">
        <v>7.4756024230351006E-2</v>
      </c>
      <c r="AQ162">
        <f>(Table2[[#This Row],[Sharpe Ratio]]-AVERAGE(Table2[Sharpe Ratio]))/_xlfn.STDEV.P(Table2[Sharpe Ratio])</f>
        <v>0.16248973491593885</v>
      </c>
      <c r="AR1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2">
        <f>_xlfn.RANK.AVG(Table2[[#This Row],[1Y Return vs Nifty Z-Score]],Table2[1Y Return vs Nifty Z-Score])</f>
        <v>225</v>
      </c>
      <c r="AT162">
        <f>_xlfn.RANK.AVG(Table2[[#This Row],[6M Return vs Nifty Z-Score]],Table2[6M Return vs Nifty Z-Score])</f>
        <v>107</v>
      </c>
      <c r="AU162">
        <f>_xlfn.RANK.AVG(Table2[[#This Row],[Sharpe Ratio Z-Score]],Table2[Sharpe Ratio Z-Score])</f>
        <v>299</v>
      </c>
      <c r="AV162">
        <f>(Table2[[#This Row],[Rank 1Y]]+Table2[[#This Row],[Rank 6M]]+Table2[[#This Row],[Rank Sharpe]])/3</f>
        <v>210.33333333333334</v>
      </c>
    </row>
    <row r="163" spans="1:48" x14ac:dyDescent="0.3">
      <c r="A163" t="s">
        <v>933</v>
      </c>
      <c r="B163" t="s">
        <v>934</v>
      </c>
      <c r="C163" t="s">
        <v>3143</v>
      </c>
      <c r="D163" t="s">
        <v>249</v>
      </c>
      <c r="E163">
        <v>16004.5952</v>
      </c>
      <c r="F163">
        <v>1576</v>
      </c>
      <c r="G163">
        <v>28.985369088050799</v>
      </c>
      <c r="H163">
        <f>(Table2[[#This Row],[1Y Return vs Nifty]]-AVERAGE(Table2[1Y Return vs Nifty]))/_xlfn.STDEV.P(Table2[1Y Return vs Nifty])</f>
        <v>0.21260859839291091</v>
      </c>
      <c r="I163">
        <v>16.3965140150415</v>
      </c>
      <c r="J163">
        <f>(Table2[[#This Row],[1M Return vs Nifty]]-AVERAGE(Table2[1M Return vs Nifty]))/_xlfn.STDEV.P(Table2[1M Return vs Nifty])</f>
        <v>1.8032401839167715</v>
      </c>
      <c r="K163">
        <v>6.4195523276115303</v>
      </c>
      <c r="L163">
        <f>(Table2[[#This Row],[6M Return vs Nifty]]-AVERAGE(Table2[6M Return vs Nifty]))/_xlfn.STDEV.P(Table2[6M Return vs Nifty])</f>
        <v>6.2685724444885129E-3</v>
      </c>
      <c r="M163">
        <v>0.13937907894971599</v>
      </c>
      <c r="N163">
        <f>(Table2[[#This Row],[1W Return vs Nifty]]-AVERAGE(Table2[1W Return vs Nifty]))/_xlfn.STDEV.P(Table2[1W Return vs Nifty])</f>
        <v>0.37521943895742305</v>
      </c>
      <c r="O163">
        <v>1508.59</v>
      </c>
      <c r="P163">
        <v>1426.06288769401</v>
      </c>
      <c r="Q163">
        <v>1290.38881893595</v>
      </c>
      <c r="R163">
        <v>58.731621615884201</v>
      </c>
      <c r="S163" s="1">
        <f>(Table2[[#This Row],[Close Price]]-Table2[[#This Row],[20D EMA]])/Table2[[#This Row],[20D EMA]]</f>
        <v>4.468410900244605E-2</v>
      </c>
      <c r="T163" s="1">
        <f>(Table2[[#This Row],[Close Price]]-Table2[[#This Row],[50D EMA]])/Table2[[#This Row],[50D EMA]]</f>
        <v>0.10514060326500972</v>
      </c>
      <c r="U163" s="1">
        <f>(Table2[[#This Row],[Close Price]]-Table2[[#This Row],[200D EMA]])/Table2[[#This Row],[200D EMA]]</f>
        <v>0.22133730304604157</v>
      </c>
      <c r="V163">
        <v>2.1786897058225798</v>
      </c>
      <c r="W163">
        <v>1545</v>
      </c>
      <c r="X163">
        <v>1618.8</v>
      </c>
      <c r="Y163">
        <v>1545</v>
      </c>
      <c r="Z163">
        <v>1618.8</v>
      </c>
      <c r="AA163">
        <v>1536.6</v>
      </c>
      <c r="AB163">
        <v>1688.8</v>
      </c>
      <c r="AC163" s="1">
        <f>(Table2[[#This Row],[Close Price]]/Table2[[#This Row],[Day Low]])-1</f>
        <v>2.0064724919093946E-2</v>
      </c>
      <c r="AD163" s="1">
        <f>(Table2[[#This Row],[Day High]]/Table2[[#This Row],[Close Price]])-1</f>
        <v>2.7157360406091291E-2</v>
      </c>
      <c r="AE163" s="1">
        <f>(Table2[[#This Row],[Close Price]]/Table2[[#This Row],[Current Week Low]])-1</f>
        <v>2.0064724919093946E-2</v>
      </c>
      <c r="AF163" s="1">
        <f>(Table2[[#This Row],[Current Week High]]/Table2[[#This Row],[Close Price]])-1</f>
        <v>2.7157360406091291E-2</v>
      </c>
      <c r="AG163" s="1">
        <f>(Table2[[#This Row],[Close Price]]/Table2[[#This Row],[Current Month Low]])-1</f>
        <v>2.5641025641025772E-2</v>
      </c>
      <c r="AH163" s="1">
        <f>(Table2[[#This Row],[Current Month High]]/Table2[[#This Row],[Close Price]])-1</f>
        <v>7.157360406091362E-2</v>
      </c>
      <c r="AI163">
        <v>7.1573604060913603</v>
      </c>
      <c r="AJ163">
        <v>55.677384303847397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0.28999999999999998</v>
      </c>
      <c r="AM163" t="s">
        <v>3185</v>
      </c>
      <c r="AN163">
        <v>13.71</v>
      </c>
      <c r="AO163" t="s">
        <v>3185</v>
      </c>
      <c r="AP163">
        <v>0.15505549455575299</v>
      </c>
      <c r="AQ163">
        <f>(Table2[[#This Row],[Sharpe Ratio]]-AVERAGE(Table2[Sharpe Ratio]))/_xlfn.STDEV.P(Table2[Sharpe Ratio])</f>
        <v>1.1112515118031505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3.5085883055147447</v>
      </c>
      <c r="AS163">
        <f>_xlfn.RANK.AVG(Table2[[#This Row],[1Y Return vs Nifty Z-Score]],Table2[1Y Return vs Nifty Z-Score])</f>
        <v>233</v>
      </c>
      <c r="AT163">
        <f>_xlfn.RANK.AVG(Table2[[#This Row],[6M Return vs Nifty Z-Score]],Table2[6M Return vs Nifty Z-Score])</f>
        <v>304</v>
      </c>
      <c r="AU163">
        <f>_xlfn.RANK.AVG(Table2[[#This Row],[Sharpe Ratio Z-Score]],Table2[Sharpe Ratio Z-Score])</f>
        <v>97</v>
      </c>
      <c r="AV163">
        <f>(Table2[[#This Row],[Rank 1Y]]+Table2[[#This Row],[Rank 6M]]+Table2[[#This Row],[Rank Sharpe]])/3</f>
        <v>211.33333333333334</v>
      </c>
    </row>
    <row r="164" spans="1:48" x14ac:dyDescent="0.3">
      <c r="A164" t="s">
        <v>937</v>
      </c>
      <c r="B164" t="s">
        <v>938</v>
      </c>
      <c r="C164" t="s">
        <v>3148</v>
      </c>
      <c r="D164" t="s">
        <v>786</v>
      </c>
      <c r="E164">
        <v>15958.841508</v>
      </c>
      <c r="F164">
        <v>1185</v>
      </c>
      <c r="G164">
        <v>24.760559424397201</v>
      </c>
      <c r="H164">
        <f>(Table2[[#This Row],[1Y Return vs Nifty]]-AVERAGE(Table2[1Y Return vs Nifty]))/_xlfn.STDEV.P(Table2[1Y Return vs Nifty])</f>
        <v>0.13285167918493312</v>
      </c>
      <c r="I164">
        <v>9.9718338741180901</v>
      </c>
      <c r="J164">
        <f>(Table2[[#This Row],[1M Return vs Nifty]]-AVERAGE(Table2[1M Return vs Nifty]))/_xlfn.STDEV.P(Table2[1M Return vs Nifty])</f>
        <v>1.117675118942784</v>
      </c>
      <c r="K164">
        <v>1.4809344032981699</v>
      </c>
      <c r="L164">
        <f>(Table2[[#This Row],[6M Return vs Nifty]]-AVERAGE(Table2[6M Return vs Nifty]))/_xlfn.STDEV.P(Table2[6M Return vs Nifty])</f>
        <v>-0.15920413386102505</v>
      </c>
      <c r="M164">
        <v>-7.4045166421103499</v>
      </c>
      <c r="N164">
        <f>(Table2[[#This Row],[1W Return vs Nifty]]-AVERAGE(Table2[1W Return vs Nifty]))/_xlfn.STDEV.P(Table2[1W Return vs Nifty])</f>
        <v>-1.2239885900942222</v>
      </c>
      <c r="O164">
        <v>1181.82</v>
      </c>
      <c r="P164">
        <v>1232.9335300903299</v>
      </c>
      <c r="Q164">
        <v>1207.61627704896</v>
      </c>
      <c r="R164">
        <v>51.067110160706001</v>
      </c>
      <c r="S164" s="1">
        <f>(Table2[[#This Row],[Close Price]]-Table2[[#This Row],[20D EMA]])/Table2[[#This Row],[20D EMA]]</f>
        <v>2.6907650911306832E-3</v>
      </c>
      <c r="T164" s="1">
        <f>(Table2[[#This Row],[Close Price]]-Table2[[#This Row],[50D EMA]])/Table2[[#This Row],[50D EMA]]</f>
        <v>-3.8877627155470482E-2</v>
      </c>
      <c r="U164" s="1">
        <f>(Table2[[#This Row],[Close Price]]-Table2[[#This Row],[200D EMA]])/Table2[[#This Row],[200D EMA]]</f>
        <v>-1.872803263651528E-2</v>
      </c>
      <c r="V164">
        <v>0.76625856551715799</v>
      </c>
      <c r="W164">
        <v>1130</v>
      </c>
      <c r="X164">
        <v>1191</v>
      </c>
      <c r="Y164">
        <v>1130</v>
      </c>
      <c r="Z164">
        <v>1191</v>
      </c>
      <c r="AA164">
        <v>1130</v>
      </c>
      <c r="AB164">
        <v>1249.9000000000001</v>
      </c>
      <c r="AC164" s="1">
        <f>(Table2[[#This Row],[Close Price]]/Table2[[#This Row],[Day Low]])-1</f>
        <v>4.8672566371681381E-2</v>
      </c>
      <c r="AD164" s="1">
        <f>(Table2[[#This Row],[Day High]]/Table2[[#This Row],[Close Price]])-1</f>
        <v>5.0632911392405333E-3</v>
      </c>
      <c r="AE164" s="1">
        <f>(Table2[[#This Row],[Close Price]]/Table2[[#This Row],[Current Week Low]])-1</f>
        <v>4.8672566371681381E-2</v>
      </c>
      <c r="AF164" s="1">
        <f>(Table2[[#This Row],[Current Week High]]/Table2[[#This Row],[Close Price]])-1</f>
        <v>5.0632911392405333E-3</v>
      </c>
      <c r="AG164" s="1">
        <f>(Table2[[#This Row],[Close Price]]/Table2[[#This Row],[Current Month Low]])-1</f>
        <v>4.8672566371681381E-2</v>
      </c>
      <c r="AH164" s="1">
        <f>(Table2[[#This Row],[Current Month High]]/Table2[[#This Row],[Close Price]])-1</f>
        <v>5.4767932489451443E-2</v>
      </c>
      <c r="AI164">
        <v>60.080168776371302</v>
      </c>
      <c r="AJ164">
        <v>51.747983096427198</v>
      </c>
      <c r="AK164" t="str">
        <f>IF(AND(Table2[[#This Row],[20D EMA]]&gt;Table2[[#This Row],[50D EMA]],Table2[[#This Row],[50D EMA]]&gt;Table2[[#This Row],[200D EMA]]),"Uptrend","Downtrend/NoTrend")</f>
        <v>Downtrend/NoTrend</v>
      </c>
      <c r="AL164">
        <v>-0.09</v>
      </c>
      <c r="AM164" t="s">
        <v>3184</v>
      </c>
      <c r="AN164">
        <v>1.6</v>
      </c>
      <c r="AO164" t="s">
        <v>3185</v>
      </c>
      <c r="AP164">
        <v>0.231876025727806</v>
      </c>
      <c r="AQ164">
        <f>(Table2[[#This Row],[Sharpe Ratio]]-AVERAGE(Table2[Sharpe Ratio]))/_xlfn.STDEV.P(Table2[Sharpe Ratio])</f>
        <v>2.0189086029503649</v>
      </c>
      <c r="AR1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4">
        <f>_xlfn.RANK.AVG(Table2[[#This Row],[1Y Return vs Nifty Z-Score]],Table2[1Y Return vs Nifty Z-Score])</f>
        <v>258</v>
      </c>
      <c r="AT164">
        <f>_xlfn.RANK.AVG(Table2[[#This Row],[6M Return vs Nifty Z-Score]],Table2[6M Return vs Nifty Z-Score])</f>
        <v>362</v>
      </c>
      <c r="AU164">
        <f>_xlfn.RANK.AVG(Table2[[#This Row],[Sharpe Ratio Z-Score]],Table2[Sharpe Ratio Z-Score])</f>
        <v>16</v>
      </c>
      <c r="AV164">
        <f>(Table2[[#This Row],[Rank 1Y]]+Table2[[#This Row],[Rank 6M]]+Table2[[#This Row],[Rank Sharpe]])/3</f>
        <v>212</v>
      </c>
    </row>
    <row r="165" spans="1:48" x14ac:dyDescent="0.3">
      <c r="A165" t="s">
        <v>1179</v>
      </c>
      <c r="B165" t="s">
        <v>1180</v>
      </c>
      <c r="C165" t="s">
        <v>3150</v>
      </c>
      <c r="D165" t="s">
        <v>285</v>
      </c>
      <c r="E165">
        <v>10222.767961</v>
      </c>
      <c r="F165">
        <v>1488.65</v>
      </c>
      <c r="G165">
        <v>46.000083163001001</v>
      </c>
      <c r="H165">
        <f>(Table2[[#This Row],[1Y Return vs Nifty]]-AVERAGE(Table2[1Y Return vs Nifty]))/_xlfn.STDEV.P(Table2[1Y Return vs Nifty])</f>
        <v>0.53381624651428972</v>
      </c>
      <c r="I165">
        <v>-13.104354408127101</v>
      </c>
      <c r="J165">
        <f>(Table2[[#This Row],[1M Return vs Nifty]]-AVERAGE(Table2[1M Return vs Nifty]))/_xlfn.STDEV.P(Table2[1M Return vs Nifty])</f>
        <v>-1.3447398452355841</v>
      </c>
      <c r="K165">
        <v>45.552653446012798</v>
      </c>
      <c r="L165">
        <f>(Table2[[#This Row],[6M Return vs Nifty]]-AVERAGE(Table2[6M Return vs Nifty]))/_xlfn.STDEV.P(Table2[6M Return vs Nifty])</f>
        <v>1.3174572992155502</v>
      </c>
      <c r="M165">
        <v>1.61383371299033</v>
      </c>
      <c r="N165">
        <f>(Table2[[#This Row],[1W Return vs Nifty]]-AVERAGE(Table2[1W Return vs Nifty]))/_xlfn.STDEV.P(Table2[1W Return vs Nifty])</f>
        <v>0.68778469388897123</v>
      </c>
      <c r="O165">
        <v>1595.93</v>
      </c>
      <c r="P165">
        <v>1582.23002106431</v>
      </c>
      <c r="Q165">
        <v>1307.76820771332</v>
      </c>
      <c r="R165">
        <v>34.214665734570602</v>
      </c>
      <c r="S165" s="1">
        <f>(Table2[[#This Row],[Close Price]]-Table2[[#This Row],[20D EMA]])/Table2[[#This Row],[20D EMA]]</f>
        <v>-6.7220993401966231E-2</v>
      </c>
      <c r="T165" s="1">
        <f>(Table2[[#This Row],[Close Price]]-Table2[[#This Row],[50D EMA]])/Table2[[#This Row],[50D EMA]]</f>
        <v>-5.9144384709223216E-2</v>
      </c>
      <c r="U165" s="1">
        <f>(Table2[[#This Row],[Close Price]]-Table2[[#This Row],[200D EMA]])/Table2[[#This Row],[200D EMA]]</f>
        <v>0.13831334270081277</v>
      </c>
      <c r="V165">
        <v>0.95358947832228602</v>
      </c>
      <c r="W165">
        <v>1464.6</v>
      </c>
      <c r="X165">
        <v>1542.15</v>
      </c>
      <c r="Y165">
        <v>1464.6</v>
      </c>
      <c r="Z165">
        <v>1542.15</v>
      </c>
      <c r="AA165">
        <v>1464.6</v>
      </c>
      <c r="AB165">
        <v>1644.25</v>
      </c>
      <c r="AC165" s="1">
        <f>(Table2[[#This Row],[Close Price]]/Table2[[#This Row],[Day Low]])-1</f>
        <v>1.6420865765396808E-2</v>
      </c>
      <c r="AD165" s="1">
        <f>(Table2[[#This Row],[Day High]]/Table2[[#This Row],[Close Price]])-1</f>
        <v>3.5938602089141236E-2</v>
      </c>
      <c r="AE165" s="1">
        <f>(Table2[[#This Row],[Close Price]]/Table2[[#This Row],[Current Week Low]])-1</f>
        <v>1.6420865765396808E-2</v>
      </c>
      <c r="AF165" s="1">
        <f>(Table2[[#This Row],[Current Week High]]/Table2[[#This Row],[Close Price]])-1</f>
        <v>3.5938602089141236E-2</v>
      </c>
      <c r="AG165" s="1">
        <f>(Table2[[#This Row],[Close Price]]/Table2[[#This Row],[Current Month Low]])-1</f>
        <v>1.6420865765396808E-2</v>
      </c>
      <c r="AH165" s="1">
        <f>(Table2[[#This Row],[Current Month High]]/Table2[[#This Row],[Close Price]])-1</f>
        <v>0.10452423336580119</v>
      </c>
      <c r="AI165">
        <v>26.3527357001309</v>
      </c>
      <c r="AJ165">
        <v>81.542682926829201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-0.03</v>
      </c>
      <c r="AM165" t="s">
        <v>3184</v>
      </c>
      <c r="AN165">
        <v>-10.55</v>
      </c>
      <c r="AO165" t="s">
        <v>3184</v>
      </c>
      <c r="AP165">
        <v>3.6083183336342001E-2</v>
      </c>
      <c r="AQ165">
        <f>(Table2[[#This Row],[Sharpe Ratio]]-AVERAGE(Table2[Sharpe Ratio]))/_xlfn.STDEV.P(Table2[Sharpe Ratio])</f>
        <v>-0.29444121487974689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0.89987717950348023</v>
      </c>
      <c r="AS165">
        <f>_xlfn.RANK.AVG(Table2[[#This Row],[1Y Return vs Nifty Z-Score]],Table2[1Y Return vs Nifty Z-Score])</f>
        <v>157</v>
      </c>
      <c r="AT165">
        <f>_xlfn.RANK.AVG(Table2[[#This Row],[6M Return vs Nifty Z-Score]],Table2[6M Return vs Nifty Z-Score])</f>
        <v>66</v>
      </c>
      <c r="AU165">
        <f>_xlfn.RANK.AVG(Table2[[#This Row],[Sharpe Ratio Z-Score]],Table2[Sharpe Ratio Z-Score])</f>
        <v>418</v>
      </c>
      <c r="AV165">
        <f>(Table2[[#This Row],[Rank 1Y]]+Table2[[#This Row],[Rank 6M]]+Table2[[#This Row],[Rank Sharpe]])/3</f>
        <v>213.66666666666666</v>
      </c>
    </row>
    <row r="166" spans="1:48" x14ac:dyDescent="0.3">
      <c r="A166" t="s">
        <v>892</v>
      </c>
      <c r="B166" t="s">
        <v>893</v>
      </c>
      <c r="C166" t="s">
        <v>3148</v>
      </c>
      <c r="D166" t="s">
        <v>786</v>
      </c>
      <c r="E166">
        <v>17051.340525</v>
      </c>
      <c r="F166">
        <v>4094.5</v>
      </c>
      <c r="G166">
        <v>61.566021360053</v>
      </c>
      <c r="H166">
        <f>(Table2[[#This Row],[1Y Return vs Nifty]]-AVERAGE(Table2[1Y Return vs Nifty]))/_xlfn.STDEV.P(Table2[1Y Return vs Nifty])</f>
        <v>0.82767357359326044</v>
      </c>
      <c r="I166">
        <v>14.182325424641601</v>
      </c>
      <c r="J166">
        <f>(Table2[[#This Row],[1M Return vs Nifty]]-AVERAGE(Table2[1M Return vs Nifty]))/_xlfn.STDEV.P(Table2[1M Return vs Nifty])</f>
        <v>1.5669684456284911</v>
      </c>
      <c r="K166">
        <v>1.9124832881646101</v>
      </c>
      <c r="L166">
        <f>(Table2[[#This Row],[6M Return vs Nifty]]-AVERAGE(Table2[6M Return vs Nifty]))/_xlfn.STDEV.P(Table2[6M Return vs Nifty])</f>
        <v>-0.14474471161448535</v>
      </c>
      <c r="M166">
        <v>2.48962467883567</v>
      </c>
      <c r="N166">
        <f>(Table2[[#This Row],[1W Return vs Nifty]]-AVERAGE(Table2[1W Return vs Nifty]))/_xlfn.STDEV.P(Table2[1W Return vs Nifty])</f>
        <v>0.87344101737722268</v>
      </c>
      <c r="O166">
        <v>3988.36</v>
      </c>
      <c r="P166">
        <v>3938.96792525206</v>
      </c>
      <c r="Q166">
        <v>3696.5138233204498</v>
      </c>
      <c r="R166">
        <v>55.591368022964801</v>
      </c>
      <c r="S166" s="1">
        <f>(Table2[[#This Row],[Close Price]]-Table2[[#This Row],[20D EMA]])/Table2[[#This Row],[20D EMA]]</f>
        <v>2.661244220682182E-2</v>
      </c>
      <c r="T166" s="1">
        <f>(Table2[[#This Row],[Close Price]]-Table2[[#This Row],[50D EMA]])/Table2[[#This Row],[50D EMA]]</f>
        <v>3.9485489016259832E-2</v>
      </c>
      <c r="U166" s="1">
        <f>(Table2[[#This Row],[Close Price]]-Table2[[#This Row],[200D EMA]])/Table2[[#This Row],[200D EMA]]</f>
        <v>0.10766527482428108</v>
      </c>
      <c r="V166">
        <v>0.95198491353313996</v>
      </c>
      <c r="W166">
        <v>4060.1</v>
      </c>
      <c r="X166">
        <v>4249</v>
      </c>
      <c r="Y166">
        <v>4060.1</v>
      </c>
      <c r="Z166">
        <v>4249</v>
      </c>
      <c r="AA166">
        <v>3933</v>
      </c>
      <c r="AB166">
        <v>4349</v>
      </c>
      <c r="AC166" s="1">
        <f>(Table2[[#This Row],[Close Price]]/Table2[[#This Row],[Day Low]])-1</f>
        <v>8.4726977168050333E-3</v>
      </c>
      <c r="AD166" s="1">
        <f>(Table2[[#This Row],[Day High]]/Table2[[#This Row],[Close Price]])-1</f>
        <v>3.7733544999389412E-2</v>
      </c>
      <c r="AE166" s="1">
        <f>(Table2[[#This Row],[Close Price]]/Table2[[#This Row],[Current Week Low]])-1</f>
        <v>8.4726977168050333E-3</v>
      </c>
      <c r="AF166" s="1">
        <f>(Table2[[#This Row],[Current Week High]]/Table2[[#This Row],[Close Price]])-1</f>
        <v>3.7733544999389412E-2</v>
      </c>
      <c r="AG166" s="1">
        <f>(Table2[[#This Row],[Close Price]]/Table2[[#This Row],[Current Month Low]])-1</f>
        <v>4.106280193236711E-2</v>
      </c>
      <c r="AH166" s="1">
        <f>(Table2[[#This Row],[Current Month High]]/Table2[[#This Row],[Close Price]])-1</f>
        <v>6.2156551471486132E-2</v>
      </c>
      <c r="AI166">
        <v>34.0334595188667</v>
      </c>
      <c r="AJ166">
        <v>88.144744399770204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0.12</v>
      </c>
      <c r="AM166" t="s">
        <v>3185</v>
      </c>
      <c r="AN166">
        <v>5.79</v>
      </c>
      <c r="AO166" t="s">
        <v>3185</v>
      </c>
      <c r="AP166">
        <v>0.12234528667693199</v>
      </c>
      <c r="AQ166">
        <f>(Table2[[#This Row],[Sharpe Ratio]]-AVERAGE(Table2[Sharpe Ratio]))/_xlfn.STDEV.P(Table2[Sharpe Ratio])</f>
        <v>0.72477081867156834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3.8481091436560568</v>
      </c>
      <c r="AS166">
        <f>_xlfn.RANK.AVG(Table2[[#This Row],[1Y Return vs Nifty Z-Score]],Table2[1Y Return vs Nifty Z-Score])</f>
        <v>117</v>
      </c>
      <c r="AT166">
        <f>_xlfn.RANK.AVG(Table2[[#This Row],[6M Return vs Nifty Z-Score]],Table2[6M Return vs Nifty Z-Score])</f>
        <v>356</v>
      </c>
      <c r="AU166">
        <f>_xlfn.RANK.AVG(Table2[[#This Row],[Sharpe Ratio Z-Score]],Table2[Sharpe Ratio Z-Score])</f>
        <v>168</v>
      </c>
      <c r="AV166">
        <f>(Table2[[#This Row],[Rank 1Y]]+Table2[[#This Row],[Rank 6M]]+Table2[[#This Row],[Rank Sharpe]])/3</f>
        <v>213.66666666666666</v>
      </c>
    </row>
    <row r="167" spans="1:48" x14ac:dyDescent="0.3">
      <c r="A167" t="s">
        <v>49</v>
      </c>
      <c r="B167" t="s">
        <v>50</v>
      </c>
      <c r="C167" t="s">
        <v>3143</v>
      </c>
      <c r="D167" t="s">
        <v>51</v>
      </c>
      <c r="E167">
        <v>430584.65371619997</v>
      </c>
      <c r="F167">
        <v>1794.6</v>
      </c>
      <c r="G167">
        <v>27.730156388080001</v>
      </c>
      <c r="H167">
        <f>(Table2[[#This Row],[1Y Return vs Nifty]]-AVERAGE(Table2[1Y Return vs Nifty]))/_xlfn.STDEV.P(Table2[1Y Return vs Nifty])</f>
        <v>0.18891240711554524</v>
      </c>
      <c r="I167">
        <v>-1.5765344000349699</v>
      </c>
      <c r="J167">
        <f>(Table2[[#This Row],[1M Return vs Nifty]]-AVERAGE(Table2[1M Return vs Nifty]))/_xlfn.STDEV.P(Table2[1M Return vs Nifty])</f>
        <v>-0.11462869580796185</v>
      </c>
      <c r="K167">
        <v>8.2162899438636998</v>
      </c>
      <c r="L167">
        <f>(Table2[[#This Row],[6M Return vs Nifty]]-AVERAGE(Table2[6M Return vs Nifty]))/_xlfn.STDEV.P(Table2[6M Return vs Nifty])</f>
        <v>6.6469835315719927E-2</v>
      </c>
      <c r="M167">
        <v>-1.7473070116013201</v>
      </c>
      <c r="N167">
        <f>(Table2[[#This Row],[1W Return vs Nifty]]-AVERAGE(Table2[1W Return vs Nifty]))/_xlfn.STDEV.P(Table2[1W Return vs Nifty])</f>
        <v>-2.4733537047566038E-2</v>
      </c>
      <c r="O167">
        <v>1843.37</v>
      </c>
      <c r="P167">
        <v>1835.93470131861</v>
      </c>
      <c r="Q167">
        <v>1640.12291152373</v>
      </c>
      <c r="R167">
        <v>35.659900637319303</v>
      </c>
      <c r="S167" s="1">
        <f>(Table2[[#This Row],[Close Price]]-Table2[[#This Row],[20D EMA]])/Table2[[#This Row],[20D EMA]]</f>
        <v>-2.6456978251788835E-2</v>
      </c>
      <c r="T167" s="1">
        <f>(Table2[[#This Row],[Close Price]]-Table2[[#This Row],[50D EMA]])/Table2[[#This Row],[50D EMA]]</f>
        <v>-2.2514254613152943E-2</v>
      </c>
      <c r="U167" s="1">
        <f>(Table2[[#This Row],[Close Price]]-Table2[[#This Row],[200D EMA]])/Table2[[#This Row],[200D EMA]]</f>
        <v>9.4186287741542182E-2</v>
      </c>
      <c r="V167">
        <v>1.1098766112043199</v>
      </c>
      <c r="W167">
        <v>1791.95</v>
      </c>
      <c r="X167">
        <v>1817.65</v>
      </c>
      <c r="Y167">
        <v>1791.95</v>
      </c>
      <c r="Z167">
        <v>1817.65</v>
      </c>
      <c r="AA167">
        <v>1760.1</v>
      </c>
      <c r="AB167">
        <v>1864.95</v>
      </c>
      <c r="AC167" s="1">
        <f>(Table2[[#This Row],[Close Price]]/Table2[[#This Row],[Day Low]])-1</f>
        <v>1.4788359050195155E-3</v>
      </c>
      <c r="AD167" s="1">
        <f>(Table2[[#This Row],[Day High]]/Table2[[#This Row],[Close Price]])-1</f>
        <v>1.2844087819012806E-2</v>
      </c>
      <c r="AE167" s="1">
        <f>(Table2[[#This Row],[Close Price]]/Table2[[#This Row],[Current Week Low]])-1</f>
        <v>1.4788359050195155E-3</v>
      </c>
      <c r="AF167" s="1">
        <f>(Table2[[#This Row],[Current Week High]]/Table2[[#This Row],[Close Price]])-1</f>
        <v>1.2844087819012806E-2</v>
      </c>
      <c r="AG167" s="1">
        <f>(Table2[[#This Row],[Close Price]]/Table2[[#This Row],[Current Month Low]])-1</f>
        <v>1.9601159025055326E-2</v>
      </c>
      <c r="AH167" s="1">
        <f>(Table2[[#This Row],[Current Month High]]/Table2[[#This Row],[Close Price]])-1</f>
        <v>3.920093614175868E-2</v>
      </c>
      <c r="AI167">
        <v>9.23604145770644</v>
      </c>
      <c r="AJ167">
        <v>53.253629376601097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0.02</v>
      </c>
      <c r="AM167" t="s">
        <v>3185</v>
      </c>
      <c r="AN167">
        <v>-2.94</v>
      </c>
      <c r="AO167" t="s">
        <v>3184</v>
      </c>
      <c r="AP167">
        <v>0.142750881983324</v>
      </c>
      <c r="AQ167">
        <f>(Table2[[#This Row],[Sharpe Ratio]]-AVERAGE(Table2[Sharpe Ratio]))/_xlfn.STDEV.P(Table2[Sharpe Ratio])</f>
        <v>0.96586890789781144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1.0818889174735487</v>
      </c>
      <c r="AS167">
        <f>_xlfn.RANK.AVG(Table2[[#This Row],[1Y Return vs Nifty Z-Score]],Table2[1Y Return vs Nifty Z-Score])</f>
        <v>238</v>
      </c>
      <c r="AT167">
        <f>_xlfn.RANK.AVG(Table2[[#This Row],[6M Return vs Nifty Z-Score]],Table2[6M Return vs Nifty Z-Score])</f>
        <v>283</v>
      </c>
      <c r="AU167">
        <f>_xlfn.RANK.AVG(Table2[[#This Row],[Sharpe Ratio Z-Score]],Table2[Sharpe Ratio Z-Score])</f>
        <v>122</v>
      </c>
      <c r="AV167">
        <f>(Table2[[#This Row],[Rank 1Y]]+Table2[[#This Row],[Rank 6M]]+Table2[[#This Row],[Rank Sharpe]])/3</f>
        <v>214.33333333333334</v>
      </c>
    </row>
    <row r="168" spans="1:48" x14ac:dyDescent="0.3">
      <c r="A168" t="s">
        <v>1137</v>
      </c>
      <c r="B168" t="s">
        <v>1138</v>
      </c>
      <c r="C168" t="s">
        <v>3148</v>
      </c>
      <c r="D168" t="s">
        <v>258</v>
      </c>
      <c r="E168">
        <v>10720.8588886</v>
      </c>
      <c r="F168">
        <v>1581.15</v>
      </c>
      <c r="G168">
        <v>158.85458544119001</v>
      </c>
      <c r="H168">
        <f>(Table2[[#This Row],[1Y Return vs Nifty]]-AVERAGE(Table2[1Y Return vs Nifty]))/_xlfn.STDEV.P(Table2[1Y Return vs Nifty])</f>
        <v>2.6643092478662371</v>
      </c>
      <c r="I168">
        <v>29.921059295531599</v>
      </c>
      <c r="J168">
        <f>(Table2[[#This Row],[1M Return vs Nifty]]-AVERAGE(Table2[1M Return vs Nifty]))/_xlfn.STDEV.P(Table2[1M Return vs Nifty])</f>
        <v>3.2464179858594822</v>
      </c>
      <c r="K168">
        <v>39.7699056488445</v>
      </c>
      <c r="L168">
        <f>(Table2[[#This Row],[6M Return vs Nifty]]-AVERAGE(Table2[6M Return vs Nifty]))/_xlfn.STDEV.P(Table2[6M Return vs Nifty])</f>
        <v>1.1237012843659653</v>
      </c>
      <c r="M168">
        <v>-3.98316614424941</v>
      </c>
      <c r="N168">
        <f>(Table2[[#This Row],[1W Return vs Nifty]]-AVERAGE(Table2[1W Return vs Nifty]))/_xlfn.STDEV.P(Table2[1W Return vs Nifty])</f>
        <v>-0.49870666830087423</v>
      </c>
      <c r="O168">
        <v>1535.21</v>
      </c>
      <c r="P168">
        <v>1434.8301613973399</v>
      </c>
      <c r="Q168">
        <v>1167.1940936303799</v>
      </c>
      <c r="R168">
        <v>67.941143019395994</v>
      </c>
      <c r="S168" s="1">
        <f>(Table2[[#This Row],[Close Price]]-Table2[[#This Row],[20D EMA]])/Table2[[#This Row],[20D EMA]]</f>
        <v>2.9924244891578387E-2</v>
      </c>
      <c r="T168" s="1">
        <f>(Table2[[#This Row],[Close Price]]-Table2[[#This Row],[50D EMA]])/Table2[[#This Row],[50D EMA]]</f>
        <v>0.10197711376527205</v>
      </c>
      <c r="U168" s="1">
        <f>(Table2[[#This Row],[Close Price]]-Table2[[#This Row],[200D EMA]])/Table2[[#This Row],[200D EMA]]</f>
        <v>0.35465901397947719</v>
      </c>
      <c r="V168">
        <v>2.0187206068543402</v>
      </c>
      <c r="W168">
        <v>1572.1</v>
      </c>
      <c r="X168">
        <v>1700</v>
      </c>
      <c r="Y168">
        <v>1572.1</v>
      </c>
      <c r="Z168">
        <v>1700</v>
      </c>
      <c r="AA168">
        <v>1572.1</v>
      </c>
      <c r="AB168">
        <v>1734.85</v>
      </c>
      <c r="AC168" s="1">
        <f>(Table2[[#This Row],[Close Price]]/Table2[[#This Row],[Day Low]])-1</f>
        <v>5.7566312575536571E-3</v>
      </c>
      <c r="AD168" s="1">
        <f>(Table2[[#This Row],[Day High]]/Table2[[#This Row],[Close Price]])-1</f>
        <v>7.5166808968156085E-2</v>
      </c>
      <c r="AE168" s="1">
        <f>(Table2[[#This Row],[Close Price]]/Table2[[#This Row],[Current Week Low]])-1</f>
        <v>5.7566312575536571E-3</v>
      </c>
      <c r="AF168" s="1">
        <f>(Table2[[#This Row],[Current Week High]]/Table2[[#This Row],[Close Price]])-1</f>
        <v>7.5166808968156085E-2</v>
      </c>
      <c r="AG168" s="1">
        <f>(Table2[[#This Row],[Close Price]]/Table2[[#This Row],[Current Month Low]])-1</f>
        <v>5.7566312575536571E-3</v>
      </c>
      <c r="AH168" s="1">
        <f>(Table2[[#This Row],[Current Month High]]/Table2[[#This Row],[Close Price]])-1</f>
        <v>9.7207728552003214E-2</v>
      </c>
      <c r="AI168">
        <v>9.7207728552003196</v>
      </c>
      <c r="AJ168">
        <v>187.481818181818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0.28999999999999998</v>
      </c>
      <c r="AM168" t="s">
        <v>3185</v>
      </c>
      <c r="AN168">
        <v>18.11</v>
      </c>
      <c r="AO168" t="s">
        <v>3185</v>
      </c>
      <c r="AQ168">
        <f>(Table2[[#This Row],[Sharpe Ratio]]-AVERAGE(Table2[Sharpe Ratio]))/_xlfn.STDEV.P(Table2[Sharpe Ratio])</f>
        <v>-0.72077460162819162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5.8149472481626185</v>
      </c>
      <c r="AS168">
        <f>_xlfn.RANK.AVG(Table2[[#This Row],[1Y Return vs Nifty Z-Score]],Table2[1Y Return vs Nifty Z-Score])</f>
        <v>19</v>
      </c>
      <c r="AT168">
        <f>_xlfn.RANK.AVG(Table2[[#This Row],[6M Return vs Nifty Z-Score]],Table2[6M Return vs Nifty Z-Score])</f>
        <v>80</v>
      </c>
      <c r="AU168">
        <f>_xlfn.RANK.AVG(Table2[[#This Row],[Sharpe Ratio Z-Score]],Table2[Sharpe Ratio Z-Score])</f>
        <v>544.5</v>
      </c>
      <c r="AV168">
        <f>(Table2[[#This Row],[Rank 1Y]]+Table2[[#This Row],[Rank 6M]]+Table2[[#This Row],[Rank Sharpe]])/3</f>
        <v>214.5</v>
      </c>
    </row>
    <row r="169" spans="1:48" x14ac:dyDescent="0.3">
      <c r="A169" t="s">
        <v>395</v>
      </c>
      <c r="B169" t="s">
        <v>396</v>
      </c>
      <c r="C169" t="s">
        <v>3150</v>
      </c>
      <c r="D169" t="s">
        <v>285</v>
      </c>
      <c r="E169">
        <v>58040.492243399996</v>
      </c>
      <c r="F169">
        <v>1754.1</v>
      </c>
      <c r="G169">
        <v>87.238438714077006</v>
      </c>
      <c r="H169">
        <f>(Table2[[#This Row],[1Y Return vs Nifty]]-AVERAGE(Table2[1Y Return vs Nifty]))/_xlfn.STDEV.P(Table2[1Y Return vs Nifty])</f>
        <v>1.3123233163718886</v>
      </c>
      <c r="I169">
        <v>2.73345095197844</v>
      </c>
      <c r="J169">
        <f>(Table2[[#This Row],[1M Return vs Nifty]]-AVERAGE(Table2[1M Return vs Nifty]))/_xlfn.STDEV.P(Table2[1M Return vs Nifty])</f>
        <v>0.34528142003872714</v>
      </c>
      <c r="K169">
        <v>25.280484843753801</v>
      </c>
      <c r="L169">
        <f>(Table2[[#This Row],[6M Return vs Nifty]]-AVERAGE(Table2[6M Return vs Nifty]))/_xlfn.STDEV.P(Table2[6M Return vs Nifty])</f>
        <v>0.63822058710163465</v>
      </c>
      <c r="M169">
        <v>7.3016896328603904</v>
      </c>
      <c r="N169">
        <f>(Table2[[#This Row],[1W Return vs Nifty]]-AVERAGE(Table2[1W Return vs Nifty]))/_xlfn.STDEV.P(Table2[1W Return vs Nifty])</f>
        <v>1.8935363627186346</v>
      </c>
      <c r="O169">
        <v>1753.15</v>
      </c>
      <c r="P169">
        <v>1752.04411193594</v>
      </c>
      <c r="Q169">
        <v>1490.03692901827</v>
      </c>
      <c r="R169">
        <v>53.467654422845399</v>
      </c>
      <c r="S169" s="1">
        <f>(Table2[[#This Row],[Close Price]]-Table2[[#This Row],[20D EMA]])/Table2[[#This Row],[20D EMA]]</f>
        <v>5.4188175569678469E-4</v>
      </c>
      <c r="T169" s="1">
        <f>(Table2[[#This Row],[Close Price]]-Table2[[#This Row],[50D EMA]])/Table2[[#This Row],[50D EMA]]</f>
        <v>1.1734225468719645E-3</v>
      </c>
      <c r="U169" s="1">
        <f>(Table2[[#This Row],[Close Price]]-Table2[[#This Row],[200D EMA]])/Table2[[#This Row],[200D EMA]]</f>
        <v>0.17721914527025262</v>
      </c>
      <c r="V169">
        <v>0.99290107080781298</v>
      </c>
      <c r="W169">
        <v>1738.1</v>
      </c>
      <c r="X169">
        <v>1786</v>
      </c>
      <c r="Y169">
        <v>1738.1</v>
      </c>
      <c r="Z169">
        <v>1786</v>
      </c>
      <c r="AA169">
        <v>1618.25</v>
      </c>
      <c r="AB169">
        <v>1792.95</v>
      </c>
      <c r="AC169" s="1">
        <f>(Table2[[#This Row],[Close Price]]/Table2[[#This Row],[Day Low]])-1</f>
        <v>9.2054542316322152E-3</v>
      </c>
      <c r="AD169" s="1">
        <f>(Table2[[#This Row],[Day High]]/Table2[[#This Row],[Close Price]])-1</f>
        <v>1.818596431218289E-2</v>
      </c>
      <c r="AE169" s="1">
        <f>(Table2[[#This Row],[Close Price]]/Table2[[#This Row],[Current Week Low]])-1</f>
        <v>9.2054542316322152E-3</v>
      </c>
      <c r="AF169" s="1">
        <f>(Table2[[#This Row],[Current Week High]]/Table2[[#This Row],[Close Price]])-1</f>
        <v>1.818596431218289E-2</v>
      </c>
      <c r="AG169" s="1">
        <f>(Table2[[#This Row],[Close Price]]/Table2[[#This Row],[Current Month Low]])-1</f>
        <v>8.3948710026262807E-2</v>
      </c>
      <c r="AH169" s="1">
        <f>(Table2[[#This Row],[Current Month High]]/Table2[[#This Row],[Close Price]])-1</f>
        <v>2.214811014195317E-2</v>
      </c>
      <c r="AI169">
        <v>10.8773730118009</v>
      </c>
      <c r="AJ169">
        <v>116.248536029094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0.1</v>
      </c>
      <c r="AM169" t="s">
        <v>3185</v>
      </c>
      <c r="AN169">
        <v>-2.2799999999999998</v>
      </c>
      <c r="AO169" t="s">
        <v>3184</v>
      </c>
      <c r="AP169">
        <v>3.2738470943426003E-2</v>
      </c>
      <c r="AQ169">
        <f>(Table2[[#This Row],[Sharpe Ratio]]-AVERAGE(Table2[Sharpe Ratio]))/_xlfn.STDEV.P(Table2[Sharpe Ratio])</f>
        <v>-0.33395997210467226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3.8554017141262129</v>
      </c>
      <c r="AS169">
        <f>_xlfn.RANK.AVG(Table2[[#This Row],[1Y Return vs Nifty Z-Score]],Table2[1Y Return vs Nifty Z-Score])</f>
        <v>74</v>
      </c>
      <c r="AT169">
        <f>_xlfn.RANK.AVG(Table2[[#This Row],[6M Return vs Nifty Z-Score]],Table2[6M Return vs Nifty Z-Score])</f>
        <v>140</v>
      </c>
      <c r="AU169">
        <f>_xlfn.RANK.AVG(Table2[[#This Row],[Sharpe Ratio Z-Score]],Table2[Sharpe Ratio Z-Score])</f>
        <v>430</v>
      </c>
      <c r="AV169">
        <f>(Table2[[#This Row],[Rank 1Y]]+Table2[[#This Row],[Rank 6M]]+Table2[[#This Row],[Rank Sharpe]])/3</f>
        <v>214.66666666666666</v>
      </c>
    </row>
    <row r="170" spans="1:48" x14ac:dyDescent="0.3">
      <c r="A170" t="s">
        <v>1022</v>
      </c>
      <c r="B170" t="s">
        <v>1023</v>
      </c>
      <c r="C170" t="s">
        <v>3143</v>
      </c>
      <c r="D170" t="s">
        <v>51</v>
      </c>
      <c r="E170">
        <v>13368.3352442</v>
      </c>
      <c r="F170">
        <v>1091</v>
      </c>
      <c r="G170">
        <v>49.266084438318302</v>
      </c>
      <c r="H170">
        <f>(Table2[[#This Row],[1Y Return vs Nifty]]-AVERAGE(Table2[1Y Return vs Nifty]))/_xlfn.STDEV.P(Table2[1Y Return vs Nifty])</f>
        <v>0.59547256255844661</v>
      </c>
      <c r="I170">
        <v>-3.41440985405931</v>
      </c>
      <c r="J170">
        <f>(Table2[[#This Row],[1M Return vs Nifty]]-AVERAGE(Table2[1M Return vs Nifty]))/_xlfn.STDEV.P(Table2[1M Return vs Nifty])</f>
        <v>-0.31074479457318344</v>
      </c>
      <c r="K170">
        <v>24.851443606492499</v>
      </c>
      <c r="L170">
        <f>(Table2[[#This Row],[6M Return vs Nifty]]-AVERAGE(Table2[6M Return vs Nifty]))/_xlfn.STDEV.P(Table2[6M Return vs Nifty])</f>
        <v>0.62384518577796078</v>
      </c>
      <c r="M170">
        <v>3.28749175010477</v>
      </c>
      <c r="N170">
        <f>(Table2[[#This Row],[1W Return vs Nifty]]-AVERAGE(Table2[1W Return vs Nifty]))/_xlfn.STDEV.P(Table2[1W Return vs Nifty])</f>
        <v>1.042578486089498</v>
      </c>
      <c r="O170">
        <v>1082.74</v>
      </c>
      <c r="P170">
        <v>1081.4008861386501</v>
      </c>
      <c r="Q170">
        <v>935.72763636627701</v>
      </c>
      <c r="R170">
        <v>53.968564971652803</v>
      </c>
      <c r="S170" s="1">
        <f>(Table2[[#This Row],[Close Price]]-Table2[[#This Row],[20D EMA]])/Table2[[#This Row],[20D EMA]]</f>
        <v>7.6287936161959389E-3</v>
      </c>
      <c r="T170" s="1">
        <f>(Table2[[#This Row],[Close Price]]-Table2[[#This Row],[50D EMA]])/Table2[[#This Row],[50D EMA]]</f>
        <v>8.8765544622636562E-3</v>
      </c>
      <c r="U170" s="1">
        <f>(Table2[[#This Row],[Close Price]]-Table2[[#This Row],[200D EMA]])/Table2[[#This Row],[200D EMA]]</f>
        <v>0.16593756302495685</v>
      </c>
      <c r="V170">
        <v>0.43731716734802401</v>
      </c>
      <c r="W170">
        <v>1061.45</v>
      </c>
      <c r="X170">
        <v>1103.8</v>
      </c>
      <c r="Y170">
        <v>1061.45</v>
      </c>
      <c r="Z170">
        <v>1103.8</v>
      </c>
      <c r="AA170">
        <v>1012.05</v>
      </c>
      <c r="AB170">
        <v>1164</v>
      </c>
      <c r="AC170" s="1">
        <f>(Table2[[#This Row],[Close Price]]/Table2[[#This Row],[Day Low]])-1</f>
        <v>2.7839276461444129E-2</v>
      </c>
      <c r="AD170" s="1">
        <f>(Table2[[#This Row],[Day High]]/Table2[[#This Row],[Close Price]])-1</f>
        <v>1.1732355637030123E-2</v>
      </c>
      <c r="AE170" s="1">
        <f>(Table2[[#This Row],[Close Price]]/Table2[[#This Row],[Current Week Low]])-1</f>
        <v>2.7839276461444129E-2</v>
      </c>
      <c r="AF170" s="1">
        <f>(Table2[[#This Row],[Current Week High]]/Table2[[#This Row],[Close Price]])-1</f>
        <v>1.1732355637030123E-2</v>
      </c>
      <c r="AG170" s="1">
        <f>(Table2[[#This Row],[Close Price]]/Table2[[#This Row],[Current Month Low]])-1</f>
        <v>7.8009979744083857E-2</v>
      </c>
      <c r="AH170" s="1">
        <f>(Table2[[#This Row],[Current Month High]]/Table2[[#This Row],[Close Price]])-1</f>
        <v>6.6911090742438173E-2</v>
      </c>
      <c r="AI170">
        <v>22.373968835930299</v>
      </c>
      <c r="AJ170">
        <v>75.910996452757104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0.05</v>
      </c>
      <c r="AM170" t="s">
        <v>3185</v>
      </c>
      <c r="AN170">
        <v>4.8</v>
      </c>
      <c r="AO170" t="s">
        <v>3185</v>
      </c>
      <c r="AP170">
        <v>5.7274826059225001E-2</v>
      </c>
      <c r="AQ170">
        <f>(Table2[[#This Row],[Sharpe Ratio]]-AVERAGE(Table2[Sharpe Ratio]))/_xlfn.STDEV.P(Table2[Sharpe Ratio])</f>
        <v>-4.4055745044821501E-2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1.9070956948079005</v>
      </c>
      <c r="AS170">
        <f>_xlfn.RANK.AVG(Table2[[#This Row],[1Y Return vs Nifty Z-Score]],Table2[1Y Return vs Nifty Z-Score])</f>
        <v>146</v>
      </c>
      <c r="AT170">
        <f>_xlfn.RANK.AVG(Table2[[#This Row],[6M Return vs Nifty Z-Score]],Table2[6M Return vs Nifty Z-Score])</f>
        <v>144</v>
      </c>
      <c r="AU170">
        <f>_xlfn.RANK.AVG(Table2[[#This Row],[Sharpe Ratio Z-Score]],Table2[Sharpe Ratio Z-Score])</f>
        <v>360</v>
      </c>
      <c r="AV170">
        <f>(Table2[[#This Row],[Rank 1Y]]+Table2[[#This Row],[Rank 6M]]+Table2[[#This Row],[Rank Sharpe]])/3</f>
        <v>216.66666666666666</v>
      </c>
    </row>
    <row r="171" spans="1:48" x14ac:dyDescent="0.3">
      <c r="A171" t="s">
        <v>332</v>
      </c>
      <c r="B171" t="s">
        <v>333</v>
      </c>
      <c r="C171" t="s">
        <v>3139</v>
      </c>
      <c r="D171" t="s">
        <v>120</v>
      </c>
      <c r="E171">
        <v>75600.741503099998</v>
      </c>
      <c r="F171">
        <v>1666.5</v>
      </c>
      <c r="G171">
        <v>97.081538972645902</v>
      </c>
      <c r="H171">
        <f>(Table2[[#This Row],[1Y Return vs Nifty]]-AVERAGE(Table2[1Y Return vs Nifty]))/_xlfn.STDEV.P(Table2[1Y Return vs Nifty])</f>
        <v>1.4981436052319062</v>
      </c>
      <c r="I171">
        <v>6.0950443273501396</v>
      </c>
      <c r="J171">
        <f>(Table2[[#This Row],[1M Return vs Nifty]]-AVERAGE(Table2[1M Return vs Nifty]))/_xlfn.STDEV.P(Table2[1M Return vs Nifty])</f>
        <v>0.70399048107403484</v>
      </c>
      <c r="K171">
        <v>24.235803774090201</v>
      </c>
      <c r="L171">
        <f>(Table2[[#This Row],[6M Return vs Nifty]]-AVERAGE(Table2[6M Return vs Nifty]))/_xlfn.STDEV.P(Table2[6M Return vs Nifty])</f>
        <v>0.60321763557296193</v>
      </c>
      <c r="M171">
        <v>-2.0669614053563299</v>
      </c>
      <c r="N171">
        <f>(Table2[[#This Row],[1W Return vs Nifty]]-AVERAGE(Table2[1W Return vs Nifty]))/_xlfn.STDEV.P(Table2[1W Return vs Nifty])</f>
        <v>-9.2496121780486357E-2</v>
      </c>
      <c r="O171">
        <v>1683.94</v>
      </c>
      <c r="P171">
        <v>1673.72569732278</v>
      </c>
      <c r="Q171">
        <v>1411.70010975487</v>
      </c>
      <c r="R171">
        <v>45.9599360252991</v>
      </c>
      <c r="S171" s="1">
        <f>(Table2[[#This Row],[Close Price]]-Table2[[#This Row],[20D EMA]])/Table2[[#This Row],[20D EMA]]</f>
        <v>-1.0356663539080997E-2</v>
      </c>
      <c r="T171" s="1">
        <f>(Table2[[#This Row],[Close Price]]-Table2[[#This Row],[50D EMA]])/Table2[[#This Row],[50D EMA]]</f>
        <v>-4.3171335269201489E-3</v>
      </c>
      <c r="U171" s="1">
        <f>(Table2[[#This Row],[Close Price]]-Table2[[#This Row],[200D EMA]])/Table2[[#This Row],[200D EMA]]</f>
        <v>0.18049151408607161</v>
      </c>
      <c r="V171">
        <v>0.63889520788675302</v>
      </c>
      <c r="W171">
        <v>1653</v>
      </c>
      <c r="X171">
        <v>1699.1</v>
      </c>
      <c r="Y171">
        <v>1653</v>
      </c>
      <c r="Z171">
        <v>1699.1</v>
      </c>
      <c r="AA171">
        <v>1596.6</v>
      </c>
      <c r="AB171">
        <v>1764.75</v>
      </c>
      <c r="AC171" s="1">
        <f>(Table2[[#This Row],[Close Price]]/Table2[[#This Row],[Day Low]])-1</f>
        <v>8.1669691470054318E-3</v>
      </c>
      <c r="AD171" s="1">
        <f>(Table2[[#This Row],[Day High]]/Table2[[#This Row],[Close Price]])-1</f>
        <v>1.9561956195619512E-2</v>
      </c>
      <c r="AE171" s="1">
        <f>(Table2[[#This Row],[Close Price]]/Table2[[#This Row],[Current Week Low]])-1</f>
        <v>8.1669691470054318E-3</v>
      </c>
      <c r="AF171" s="1">
        <f>(Table2[[#This Row],[Current Week High]]/Table2[[#This Row],[Close Price]])-1</f>
        <v>1.9561956195619512E-2</v>
      </c>
      <c r="AG171" s="1">
        <f>(Table2[[#This Row],[Close Price]]/Table2[[#This Row],[Current Month Low]])-1</f>
        <v>4.3780533633972274E-2</v>
      </c>
      <c r="AH171" s="1">
        <f>(Table2[[#This Row],[Current Month High]]/Table2[[#This Row],[Close Price]])-1</f>
        <v>5.8955895589559049E-2</v>
      </c>
      <c r="AI171">
        <v>18.001800180018002</v>
      </c>
      <c r="AJ171">
        <v>129.78283350568699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-0.05</v>
      </c>
      <c r="AM171" t="s">
        <v>3184</v>
      </c>
      <c r="AN171">
        <v>1.17</v>
      </c>
      <c r="AO171" t="s">
        <v>3185</v>
      </c>
      <c r="AP171">
        <v>2.5932996966132001E-2</v>
      </c>
      <c r="AQ171">
        <f>(Table2[[#This Row],[Sharpe Ratio]]-AVERAGE(Table2[Sharpe Ratio]))/_xlfn.STDEV.P(Table2[Sharpe Ratio])</f>
        <v>-0.41436864176453425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2.2984869583338825</v>
      </c>
      <c r="AS171">
        <f>_xlfn.RANK.AVG(Table2[[#This Row],[1Y Return vs Nifty Z-Score]],Table2[1Y Return vs Nifty Z-Score])</f>
        <v>55</v>
      </c>
      <c r="AT171">
        <f>_xlfn.RANK.AVG(Table2[[#This Row],[6M Return vs Nifty Z-Score]],Table2[6M Return vs Nifty Z-Score])</f>
        <v>151</v>
      </c>
      <c r="AU171">
        <f>_xlfn.RANK.AVG(Table2[[#This Row],[Sharpe Ratio Z-Score]],Table2[Sharpe Ratio Z-Score])</f>
        <v>446</v>
      </c>
      <c r="AV171">
        <f>(Table2[[#This Row],[Rank 1Y]]+Table2[[#This Row],[Rank 6M]]+Table2[[#This Row],[Rank Sharpe]])/3</f>
        <v>217.33333333333334</v>
      </c>
    </row>
    <row r="172" spans="1:48" x14ac:dyDescent="0.3">
      <c r="A172" t="s">
        <v>242</v>
      </c>
      <c r="B172" t="s">
        <v>243</v>
      </c>
      <c r="C172" t="s">
        <v>3145</v>
      </c>
      <c r="D172" t="s">
        <v>206</v>
      </c>
      <c r="E172">
        <v>103200.7533194</v>
      </c>
      <c r="F172">
        <v>34990.85</v>
      </c>
      <c r="G172">
        <v>54.309861838860201</v>
      </c>
      <c r="H172">
        <f>(Table2[[#This Row],[1Y Return vs Nifty]]-AVERAGE(Table2[1Y Return vs Nifty]))/_xlfn.STDEV.P(Table2[1Y Return vs Nifty])</f>
        <v>0.69069014125763883</v>
      </c>
      <c r="I172">
        <v>-5.0079246272561297</v>
      </c>
      <c r="J172">
        <f>(Table2[[#This Row],[1M Return vs Nifty]]-AVERAGE(Table2[1M Return vs Nifty]))/_xlfn.STDEV.P(Table2[1M Return vs Nifty])</f>
        <v>-0.48078564253151768</v>
      </c>
      <c r="K172">
        <v>4.1562307953867803</v>
      </c>
      <c r="L172">
        <f>(Table2[[#This Row],[6M Return vs Nifty]]-AVERAGE(Table2[6M Return vs Nifty]))/_xlfn.STDEV.P(Table2[6M Return vs Nifty])</f>
        <v>-6.956599198556751E-2</v>
      </c>
      <c r="M172">
        <v>-0.83722011977888799</v>
      </c>
      <c r="N172">
        <f>(Table2[[#This Row],[1W Return vs Nifty]]-AVERAGE(Table2[1W Return vs Nifty]))/_xlfn.STDEV.P(Table2[1W Return vs Nifty])</f>
        <v>0.16819307784108389</v>
      </c>
      <c r="O172">
        <v>35922.080000000002</v>
      </c>
      <c r="P172">
        <v>35640.048057685097</v>
      </c>
      <c r="Q172">
        <v>31730.881816907699</v>
      </c>
      <c r="R172">
        <v>34.929388218228397</v>
      </c>
      <c r="S172" s="1">
        <f>(Table2[[#This Row],[Close Price]]-Table2[[#This Row],[20D EMA]])/Table2[[#This Row],[20D EMA]]</f>
        <v>-2.5923610214107957E-2</v>
      </c>
      <c r="T172" s="1">
        <f>(Table2[[#This Row],[Close Price]]-Table2[[#This Row],[50D EMA]])/Table2[[#This Row],[50D EMA]]</f>
        <v>-1.8215409155294647E-2</v>
      </c>
      <c r="U172" s="1">
        <f>(Table2[[#This Row],[Close Price]]-Table2[[#This Row],[200D EMA]])/Table2[[#This Row],[200D EMA]]</f>
        <v>0.10273802669282378</v>
      </c>
      <c r="V172">
        <v>0.66734368880984496</v>
      </c>
      <c r="W172">
        <v>34926.800000000003</v>
      </c>
      <c r="X172">
        <v>35600</v>
      </c>
      <c r="Y172">
        <v>34926.800000000003</v>
      </c>
      <c r="Z172">
        <v>35600</v>
      </c>
      <c r="AA172">
        <v>34755.15</v>
      </c>
      <c r="AB172">
        <v>36772.699999999997</v>
      </c>
      <c r="AC172" s="1">
        <f>(Table2[[#This Row],[Close Price]]/Table2[[#This Row],[Day Low]])-1</f>
        <v>1.8338353356159853E-3</v>
      </c>
      <c r="AD172" s="1">
        <f>(Table2[[#This Row],[Day High]]/Table2[[#This Row],[Close Price]])-1</f>
        <v>1.7408836881641854E-2</v>
      </c>
      <c r="AE172" s="1">
        <f>(Table2[[#This Row],[Close Price]]/Table2[[#This Row],[Current Week Low]])-1</f>
        <v>1.8338353356159853E-3</v>
      </c>
      <c r="AF172" s="1">
        <f>(Table2[[#This Row],[Current Week High]]/Table2[[#This Row],[Close Price]])-1</f>
        <v>1.7408836881641854E-2</v>
      </c>
      <c r="AG172" s="1">
        <f>(Table2[[#This Row],[Close Price]]/Table2[[#This Row],[Current Month Low]])-1</f>
        <v>6.781728750990812E-3</v>
      </c>
      <c r="AH172" s="1">
        <f>(Table2[[#This Row],[Current Month High]]/Table2[[#This Row],[Close Price]])-1</f>
        <v>5.0923312808919929E-2</v>
      </c>
      <c r="AI172">
        <v>11.711490289604299</v>
      </c>
      <c r="AJ172">
        <v>79.855307118992499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0.17</v>
      </c>
      <c r="AM172" t="s">
        <v>3185</v>
      </c>
      <c r="AN172">
        <v>-2.94</v>
      </c>
      <c r="AO172" t="s">
        <v>3184</v>
      </c>
      <c r="AP172">
        <v>0.112306328106832</v>
      </c>
      <c r="AQ172">
        <f>(Table2[[#This Row],[Sharpe Ratio]]-AVERAGE(Table2[Sharpe Ratio]))/_xlfn.STDEV.P(Table2[Sharpe Ratio])</f>
        <v>0.60615758084486548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0.91468916542650303</v>
      </c>
      <c r="AS172">
        <f>_xlfn.RANK.AVG(Table2[[#This Row],[1Y Return vs Nifty Z-Score]],Table2[1Y Return vs Nifty Z-Score])</f>
        <v>133</v>
      </c>
      <c r="AT172">
        <f>_xlfn.RANK.AVG(Table2[[#This Row],[6M Return vs Nifty Z-Score]],Table2[6M Return vs Nifty Z-Score])</f>
        <v>331</v>
      </c>
      <c r="AU172">
        <f>_xlfn.RANK.AVG(Table2[[#This Row],[Sharpe Ratio Z-Score]],Table2[Sharpe Ratio Z-Score])</f>
        <v>189</v>
      </c>
      <c r="AV172">
        <f>(Table2[[#This Row],[Rank 1Y]]+Table2[[#This Row],[Rank 6M]]+Table2[[#This Row],[Rank Sharpe]])/3</f>
        <v>217.66666666666666</v>
      </c>
    </row>
    <row r="173" spans="1:48" x14ac:dyDescent="0.3">
      <c r="A173" t="s">
        <v>136</v>
      </c>
      <c r="B173" t="s">
        <v>137</v>
      </c>
      <c r="C173" t="s">
        <v>3139</v>
      </c>
      <c r="D173" t="s">
        <v>138</v>
      </c>
      <c r="E173">
        <v>192629.77843999999</v>
      </c>
      <c r="F173">
        <v>147.4</v>
      </c>
      <c r="G173">
        <v>72.781526080459699</v>
      </c>
      <c r="H173">
        <f>(Table2[[#This Row],[1Y Return vs Nifty]]-AVERAGE(Table2[1Y Return vs Nifty]))/_xlfn.STDEV.P(Table2[1Y Return vs Nifty])</f>
        <v>1.0394024265065058</v>
      </c>
      <c r="I173">
        <v>1.46583527602888</v>
      </c>
      <c r="J173">
        <f>(Table2[[#This Row],[1M Return vs Nifty]]-AVERAGE(Table2[1M Return vs Nifty]))/_xlfn.STDEV.P(Table2[1M Return vs Nifty])</f>
        <v>0.21001662798956214</v>
      </c>
      <c r="K173">
        <v>-8.4304389502259696</v>
      </c>
      <c r="L173">
        <f>(Table2[[#This Row],[6M Return vs Nifty]]-AVERAGE(Table2[6M Return vs Nifty]))/_xlfn.STDEV.P(Table2[6M Return vs Nifty])</f>
        <v>-0.49129335338493041</v>
      </c>
      <c r="M173">
        <v>-7.0574178061144703</v>
      </c>
      <c r="N173">
        <f>(Table2[[#This Row],[1W Return vs Nifty]]-AVERAGE(Table2[1W Return vs Nifty]))/_xlfn.STDEV.P(Table2[1W Return vs Nifty])</f>
        <v>-1.1504081396315413</v>
      </c>
      <c r="O173">
        <v>150.32</v>
      </c>
      <c r="P173">
        <v>156.133408922417</v>
      </c>
      <c r="Q173">
        <v>151.37453339251201</v>
      </c>
      <c r="R173">
        <v>42.966583839712797</v>
      </c>
      <c r="S173" s="1">
        <f>(Table2[[#This Row],[Close Price]]-Table2[[#This Row],[20D EMA]])/Table2[[#This Row],[20D EMA]]</f>
        <v>-1.9425226184140418E-2</v>
      </c>
      <c r="T173" s="1">
        <f>(Table2[[#This Row],[Close Price]]-Table2[[#This Row],[50D EMA]])/Table2[[#This Row],[50D EMA]]</f>
        <v>-5.5935555258110364E-2</v>
      </c>
      <c r="U173" s="1">
        <f>(Table2[[#This Row],[Close Price]]-Table2[[#This Row],[200D EMA]])/Table2[[#This Row],[200D EMA]]</f>
        <v>-2.6256288316384713E-2</v>
      </c>
      <c r="V173">
        <v>1.4024006828978699</v>
      </c>
      <c r="W173">
        <v>145.32</v>
      </c>
      <c r="X173">
        <v>151.19999999999999</v>
      </c>
      <c r="Y173">
        <v>145.32</v>
      </c>
      <c r="Z173">
        <v>151.19999999999999</v>
      </c>
      <c r="AA173">
        <v>145.32</v>
      </c>
      <c r="AB173">
        <v>161</v>
      </c>
      <c r="AC173" s="1">
        <f>(Table2[[#This Row],[Close Price]]/Table2[[#This Row],[Day Low]])-1</f>
        <v>1.4313239746765793E-2</v>
      </c>
      <c r="AD173" s="1">
        <f>(Table2[[#This Row],[Day High]]/Table2[[#This Row],[Close Price]])-1</f>
        <v>2.5780189959294431E-2</v>
      </c>
      <c r="AE173" s="1">
        <f>(Table2[[#This Row],[Close Price]]/Table2[[#This Row],[Current Week Low]])-1</f>
        <v>1.4313239746765793E-2</v>
      </c>
      <c r="AF173" s="1">
        <f>(Table2[[#This Row],[Current Week High]]/Table2[[#This Row],[Close Price]])-1</f>
        <v>2.5780189959294431E-2</v>
      </c>
      <c r="AG173" s="1">
        <f>(Table2[[#This Row],[Close Price]]/Table2[[#This Row],[Current Month Low]])-1</f>
        <v>1.4313239746765793E-2</v>
      </c>
      <c r="AH173" s="1">
        <f>(Table2[[#This Row],[Current Month High]]/Table2[[#This Row],[Close Price]])-1</f>
        <v>9.2265943012211693E-2</v>
      </c>
      <c r="AI173">
        <v>55.359565807326902</v>
      </c>
      <c r="AJ173">
        <v>102.751031636863</v>
      </c>
      <c r="AK173" t="str">
        <f>IF(AND(Table2[[#This Row],[20D EMA]]&gt;Table2[[#This Row],[50D EMA]],Table2[[#This Row],[50D EMA]]&gt;Table2[[#This Row],[200D EMA]]),"Uptrend","Downtrend/NoTrend")</f>
        <v>Downtrend/NoTrend</v>
      </c>
      <c r="AL173">
        <v>-0.22</v>
      </c>
      <c r="AM173" t="s">
        <v>3184</v>
      </c>
      <c r="AN173">
        <v>6.02</v>
      </c>
      <c r="AO173" t="s">
        <v>3185</v>
      </c>
      <c r="AP173">
        <v>0.16315966177667099</v>
      </c>
      <c r="AQ173">
        <f>(Table2[[#This Row],[Sharpe Ratio]]-AVERAGE(Table2[Sharpe Ratio]))/_xlfn.STDEV.P(Table2[Sharpe Ratio])</f>
        <v>1.2070046227707698</v>
      </c>
      <c r="AR1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3">
        <f>_xlfn.RANK.AVG(Table2[[#This Row],[1Y Return vs Nifty Z-Score]],Table2[1Y Return vs Nifty Z-Score])</f>
        <v>93</v>
      </c>
      <c r="AT173">
        <f>_xlfn.RANK.AVG(Table2[[#This Row],[6M Return vs Nifty Z-Score]],Table2[6M Return vs Nifty Z-Score])</f>
        <v>480</v>
      </c>
      <c r="AU173">
        <f>_xlfn.RANK.AVG(Table2[[#This Row],[Sharpe Ratio Z-Score]],Table2[Sharpe Ratio Z-Score])</f>
        <v>81</v>
      </c>
      <c r="AV173">
        <f>(Table2[[#This Row],[Rank 1Y]]+Table2[[#This Row],[Rank 6M]]+Table2[[#This Row],[Rank Sharpe]])/3</f>
        <v>218</v>
      </c>
    </row>
    <row r="174" spans="1:48" x14ac:dyDescent="0.3">
      <c r="A174" t="s">
        <v>230</v>
      </c>
      <c r="B174" t="s">
        <v>231</v>
      </c>
      <c r="C174" t="s">
        <v>3143</v>
      </c>
      <c r="D174" t="s">
        <v>51</v>
      </c>
      <c r="E174">
        <v>106666.15709759999</v>
      </c>
      <c r="F174">
        <v>3151.65</v>
      </c>
      <c r="G174">
        <v>28.426321912451101</v>
      </c>
      <c r="H174">
        <f>(Table2[[#This Row],[1Y Return vs Nifty]]-AVERAGE(Table2[1Y Return vs Nifty]))/_xlfn.STDEV.P(Table2[1Y Return vs Nifty])</f>
        <v>0.20205477846550762</v>
      </c>
      <c r="I174">
        <v>-4.8316531995323304</v>
      </c>
      <c r="J174">
        <f>(Table2[[#This Row],[1M Return vs Nifty]]-AVERAGE(Table2[1M Return vs Nifty]))/_xlfn.STDEV.P(Table2[1M Return vs Nifty])</f>
        <v>-0.46197606288711296</v>
      </c>
      <c r="K174">
        <v>11.544684673781401</v>
      </c>
      <c r="L174">
        <f>(Table2[[#This Row],[6M Return vs Nifty]]-AVERAGE(Table2[6M Return vs Nifty]))/_xlfn.STDEV.P(Table2[6M Return vs Nifty])</f>
        <v>0.17799060733192434</v>
      </c>
      <c r="M174">
        <v>-1.01751766809114</v>
      </c>
      <c r="N174">
        <f>(Table2[[#This Row],[1W Return vs Nifty]]-AVERAGE(Table2[1W Return vs Nifty]))/_xlfn.STDEV.P(Table2[1W Return vs Nifty])</f>
        <v>0.12997233652378959</v>
      </c>
      <c r="O174">
        <v>3267.06</v>
      </c>
      <c r="P174">
        <v>3309.5903769189499</v>
      </c>
      <c r="Q174">
        <v>2960.44882278553</v>
      </c>
      <c r="R174">
        <v>35.370129994989497</v>
      </c>
      <c r="S174" s="1">
        <f>(Table2[[#This Row],[Close Price]]-Table2[[#This Row],[20D EMA]])/Table2[[#This Row],[20D EMA]]</f>
        <v>-3.5325338377623874E-2</v>
      </c>
      <c r="T174" s="1">
        <f>(Table2[[#This Row],[Close Price]]-Table2[[#This Row],[50D EMA]])/Table2[[#This Row],[50D EMA]]</f>
        <v>-4.7722031711363563E-2</v>
      </c>
      <c r="U174" s="1">
        <f>(Table2[[#This Row],[Close Price]]-Table2[[#This Row],[200D EMA]])/Table2[[#This Row],[200D EMA]]</f>
        <v>6.4585199292371526E-2</v>
      </c>
      <c r="V174">
        <v>2.0605426778290199</v>
      </c>
      <c r="W174">
        <v>3145.5</v>
      </c>
      <c r="X174">
        <v>3203.15</v>
      </c>
      <c r="Y174">
        <v>3145.5</v>
      </c>
      <c r="Z174">
        <v>3203.15</v>
      </c>
      <c r="AA174">
        <v>3137.9</v>
      </c>
      <c r="AB174">
        <v>3242</v>
      </c>
      <c r="AC174" s="1">
        <f>(Table2[[#This Row],[Close Price]]/Table2[[#This Row],[Day Low]])-1</f>
        <v>1.955174058178466E-3</v>
      </c>
      <c r="AD174" s="1">
        <f>(Table2[[#This Row],[Day High]]/Table2[[#This Row],[Close Price]])-1</f>
        <v>1.6340646962702099E-2</v>
      </c>
      <c r="AE174" s="1">
        <f>(Table2[[#This Row],[Close Price]]/Table2[[#This Row],[Current Week Low]])-1</f>
        <v>1.955174058178466E-3</v>
      </c>
      <c r="AF174" s="1">
        <f>(Table2[[#This Row],[Current Week High]]/Table2[[#This Row],[Close Price]])-1</f>
        <v>1.6340646962702099E-2</v>
      </c>
      <c r="AG174" s="1">
        <f>(Table2[[#This Row],[Close Price]]/Table2[[#This Row],[Current Month Low]])-1</f>
        <v>4.3819114694541028E-3</v>
      </c>
      <c r="AH174" s="1">
        <f>(Table2[[#This Row],[Current Month High]]/Table2[[#This Row],[Close Price]])-1</f>
        <v>2.8667523360779157E-2</v>
      </c>
      <c r="AI174">
        <v>13.930798153348199</v>
      </c>
      <c r="AJ174">
        <v>55.663941915886603</v>
      </c>
      <c r="AK174" t="str">
        <f>IF(AND(Table2[[#This Row],[20D EMA]]&gt;Table2[[#This Row],[50D EMA]],Table2[[#This Row],[50D EMA]]&gt;Table2[[#This Row],[200D EMA]]),"Uptrend","Downtrend/NoTrend")</f>
        <v>Downtrend/NoTrend</v>
      </c>
      <c r="AL174">
        <v>-0.05</v>
      </c>
      <c r="AM174" t="s">
        <v>3184</v>
      </c>
      <c r="AN174">
        <v>-5.1100000000000003</v>
      </c>
      <c r="AO174" t="s">
        <v>3184</v>
      </c>
      <c r="AP174">
        <v>0.118916950145591</v>
      </c>
      <c r="AQ174">
        <f>(Table2[[#This Row],[Sharpe Ratio]]-AVERAGE(Table2[Sharpe Ratio]))/_xlfn.STDEV.P(Table2[Sharpe Ratio])</f>
        <v>0.68426401774173118</v>
      </c>
      <c r="AR1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4">
        <f>_xlfn.RANK.AVG(Table2[[#This Row],[1Y Return vs Nifty Z-Score]],Table2[1Y Return vs Nifty Z-Score])</f>
        <v>237</v>
      </c>
      <c r="AT174">
        <f>_xlfn.RANK.AVG(Table2[[#This Row],[6M Return vs Nifty Z-Score]],Table2[6M Return vs Nifty Z-Score])</f>
        <v>255</v>
      </c>
      <c r="AU174">
        <f>_xlfn.RANK.AVG(Table2[[#This Row],[Sharpe Ratio Z-Score]],Table2[Sharpe Ratio Z-Score])</f>
        <v>173</v>
      </c>
      <c r="AV174">
        <f>(Table2[[#This Row],[Rank 1Y]]+Table2[[#This Row],[Rank 6M]]+Table2[[#This Row],[Rank Sharpe]])/3</f>
        <v>221.66666666666666</v>
      </c>
    </row>
    <row r="175" spans="1:48" x14ac:dyDescent="0.3">
      <c r="A175" t="s">
        <v>1316</v>
      </c>
      <c r="B175" t="s">
        <v>1317</v>
      </c>
      <c r="C175" t="s">
        <v>3142</v>
      </c>
      <c r="D175" t="s">
        <v>48</v>
      </c>
      <c r="E175">
        <v>8649.7432468200004</v>
      </c>
      <c r="F175">
        <v>2735.85</v>
      </c>
      <c r="G175">
        <v>15.132623822927499</v>
      </c>
      <c r="H175">
        <f>(Table2[[#This Row],[1Y Return vs Nifty]]-AVERAGE(Table2[1Y Return vs Nifty]))/_xlfn.STDEV.P(Table2[1Y Return vs Nifty])</f>
        <v>-4.8906682265594317E-2</v>
      </c>
      <c r="I175">
        <v>-5.3445964263002796</v>
      </c>
      <c r="J175">
        <f>(Table2[[#This Row],[1M Return vs Nifty]]-AVERAGE(Table2[1M Return vs Nifty]))/_xlfn.STDEV.P(Table2[1M Return vs Nifty])</f>
        <v>-0.51671123240118511</v>
      </c>
      <c r="K175">
        <v>4.9260235371817203</v>
      </c>
      <c r="L175">
        <f>(Table2[[#This Row],[6M Return vs Nifty]]-AVERAGE(Table2[6M Return vs Nifty]))/_xlfn.STDEV.P(Table2[6M Return vs Nifty])</f>
        <v>-4.3773413934115928E-2</v>
      </c>
      <c r="M175">
        <v>-9.0090922426739599</v>
      </c>
      <c r="N175">
        <f>(Table2[[#This Row],[1W Return vs Nifty]]-AVERAGE(Table2[1W Return vs Nifty]))/_xlfn.STDEV.P(Table2[1W Return vs Nifty])</f>
        <v>-1.5641378019236123</v>
      </c>
      <c r="O175">
        <v>2948.74</v>
      </c>
      <c r="P175">
        <v>3030.1018156346599</v>
      </c>
      <c r="Q175">
        <v>2754.4611359043201</v>
      </c>
      <c r="R175">
        <v>29.0895385475701</v>
      </c>
      <c r="S175" s="1">
        <f>(Table2[[#This Row],[Close Price]]-Table2[[#This Row],[20D EMA]])/Table2[[#This Row],[20D EMA]]</f>
        <v>-7.2196938353330534E-2</v>
      </c>
      <c r="T175" s="1">
        <f>(Table2[[#This Row],[Close Price]]-Table2[[#This Row],[50D EMA]])/Table2[[#This Row],[50D EMA]]</f>
        <v>-9.7109547315006151E-2</v>
      </c>
      <c r="U175" s="1">
        <f>(Table2[[#This Row],[Close Price]]-Table2[[#This Row],[200D EMA]])/Table2[[#This Row],[200D EMA]]</f>
        <v>-6.7567248133308631E-3</v>
      </c>
      <c r="V175">
        <v>0.28405097478125002</v>
      </c>
      <c r="W175">
        <v>2686.9</v>
      </c>
      <c r="X175">
        <v>2797.3</v>
      </c>
      <c r="Y175">
        <v>2686.9</v>
      </c>
      <c r="Z175">
        <v>2797.3</v>
      </c>
      <c r="AA175">
        <v>2686.9</v>
      </c>
      <c r="AB175">
        <v>3147.95</v>
      </c>
      <c r="AC175" s="1">
        <f>(Table2[[#This Row],[Close Price]]/Table2[[#This Row],[Day Low]])-1</f>
        <v>1.8218020767427179E-2</v>
      </c>
      <c r="AD175" s="1">
        <f>(Table2[[#This Row],[Day High]]/Table2[[#This Row],[Close Price]])-1</f>
        <v>2.2461026737577106E-2</v>
      </c>
      <c r="AE175" s="1">
        <f>(Table2[[#This Row],[Close Price]]/Table2[[#This Row],[Current Week Low]])-1</f>
        <v>1.8218020767427179E-2</v>
      </c>
      <c r="AF175" s="1">
        <f>(Table2[[#This Row],[Current Week High]]/Table2[[#This Row],[Close Price]])-1</f>
        <v>2.2461026737577106E-2</v>
      </c>
      <c r="AG175" s="1">
        <f>(Table2[[#This Row],[Close Price]]/Table2[[#This Row],[Current Month Low]])-1</f>
        <v>1.8218020767427179E-2</v>
      </c>
      <c r="AH175" s="1">
        <f>(Table2[[#This Row],[Current Month High]]/Table2[[#This Row],[Close Price]])-1</f>
        <v>0.15062960323117136</v>
      </c>
      <c r="AI175">
        <v>36.155125463749798</v>
      </c>
      <c r="AJ175">
        <v>43.142666544584003</v>
      </c>
      <c r="AK175" t="str">
        <f>IF(AND(Table2[[#This Row],[20D EMA]]&gt;Table2[[#This Row],[50D EMA]],Table2[[#This Row],[50D EMA]]&gt;Table2[[#This Row],[200D EMA]]),"Uptrend","Downtrend/NoTrend")</f>
        <v>Downtrend/NoTrend</v>
      </c>
      <c r="AL175">
        <v>-0.15</v>
      </c>
      <c r="AM175" t="s">
        <v>3184</v>
      </c>
      <c r="AN175">
        <v>-5.0199999999999996</v>
      </c>
      <c r="AO175" t="s">
        <v>3184</v>
      </c>
      <c r="AP175">
        <v>0.19636590422387801</v>
      </c>
      <c r="AQ175">
        <f>(Table2[[#This Row],[Sharpe Ratio]]-AVERAGE(Table2[Sharpe Ratio]))/_xlfn.STDEV.P(Table2[Sharpe Ratio])</f>
        <v>1.5993461097107333</v>
      </c>
      <c r="AR1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5">
        <f>_xlfn.RANK.AVG(Table2[[#This Row],[1Y Return vs Nifty Z-Score]],Table2[1Y Return vs Nifty Z-Score])</f>
        <v>312</v>
      </c>
      <c r="AT175">
        <f>_xlfn.RANK.AVG(Table2[[#This Row],[6M Return vs Nifty Z-Score]],Table2[6M Return vs Nifty Z-Score])</f>
        <v>320</v>
      </c>
      <c r="AU175">
        <f>_xlfn.RANK.AVG(Table2[[#This Row],[Sharpe Ratio Z-Score]],Table2[Sharpe Ratio Z-Score])</f>
        <v>34</v>
      </c>
      <c r="AV175">
        <f>(Table2[[#This Row],[Rank 1Y]]+Table2[[#This Row],[Rank 6M]]+Table2[[#This Row],[Rank Sharpe]])/3</f>
        <v>222</v>
      </c>
    </row>
    <row r="176" spans="1:48" x14ac:dyDescent="0.3">
      <c r="A176" t="s">
        <v>204</v>
      </c>
      <c r="B176" t="s">
        <v>205</v>
      </c>
      <c r="C176" t="s">
        <v>3145</v>
      </c>
      <c r="D176" t="s">
        <v>206</v>
      </c>
      <c r="E176">
        <v>123008.510361294</v>
      </c>
      <c r="F176">
        <v>174.82</v>
      </c>
      <c r="G176">
        <v>67.832592660938104</v>
      </c>
      <c r="H176">
        <f>(Table2[[#This Row],[1Y Return vs Nifty]]-AVERAGE(Table2[1Y Return vs Nifty]))/_xlfn.STDEV.P(Table2[1Y Return vs Nifty])</f>
        <v>0.94597533408570789</v>
      </c>
      <c r="I176">
        <v>-13.035156215417</v>
      </c>
      <c r="J176">
        <f>(Table2[[#This Row],[1M Return vs Nifty]]-AVERAGE(Table2[1M Return vs Nifty]))/_xlfn.STDEV.P(Table2[1M Return vs Nifty])</f>
        <v>-1.3373558412944067</v>
      </c>
      <c r="K176">
        <v>30.341539578444799</v>
      </c>
      <c r="L176">
        <f>(Table2[[#This Row],[6M Return vs Nifty]]-AVERAGE(Table2[6M Return vs Nifty]))/_xlfn.STDEV.P(Table2[6M Return vs Nifty])</f>
        <v>0.80779564565935635</v>
      </c>
      <c r="M176">
        <v>-3.7439013353341499</v>
      </c>
      <c r="N176">
        <f>(Table2[[#This Row],[1W Return vs Nifty]]-AVERAGE(Table2[1W Return vs Nifty]))/_xlfn.STDEV.P(Table2[1W Return vs Nifty])</f>
        <v>-0.44798563269342234</v>
      </c>
      <c r="O176">
        <v>188.62</v>
      </c>
      <c r="P176">
        <v>192.88508077593701</v>
      </c>
      <c r="Q176">
        <v>166.36028942825499</v>
      </c>
      <c r="R176">
        <v>24.8959215862759</v>
      </c>
      <c r="S176" s="1">
        <f>(Table2[[#This Row],[Close Price]]-Table2[[#This Row],[20D EMA]])/Table2[[#This Row],[20D EMA]]</f>
        <v>-7.3162973173576562E-2</v>
      </c>
      <c r="T176" s="1">
        <f>(Table2[[#This Row],[Close Price]]-Table2[[#This Row],[50D EMA]])/Table2[[#This Row],[50D EMA]]</f>
        <v>-9.3657221715981939E-2</v>
      </c>
      <c r="U176" s="1">
        <f>(Table2[[#This Row],[Close Price]]-Table2[[#This Row],[200D EMA]])/Table2[[#This Row],[200D EMA]]</f>
        <v>5.0851742328768698E-2</v>
      </c>
      <c r="V176">
        <v>0.70812994725976197</v>
      </c>
      <c r="W176">
        <v>172.35</v>
      </c>
      <c r="X176">
        <v>178.88</v>
      </c>
      <c r="Y176">
        <v>172.35</v>
      </c>
      <c r="Z176">
        <v>178.88</v>
      </c>
      <c r="AA176">
        <v>172.35</v>
      </c>
      <c r="AB176">
        <v>189.74</v>
      </c>
      <c r="AC176" s="1">
        <f>(Table2[[#This Row],[Close Price]]/Table2[[#This Row],[Day Low]])-1</f>
        <v>1.4331302581955363E-2</v>
      </c>
      <c r="AD176" s="1">
        <f>(Table2[[#This Row],[Day High]]/Table2[[#This Row],[Close Price]])-1</f>
        <v>2.3223887427067824E-2</v>
      </c>
      <c r="AE176" s="1">
        <f>(Table2[[#This Row],[Close Price]]/Table2[[#This Row],[Current Week Low]])-1</f>
        <v>1.4331302581955363E-2</v>
      </c>
      <c r="AF176" s="1">
        <f>(Table2[[#This Row],[Current Week High]]/Table2[[#This Row],[Close Price]])-1</f>
        <v>2.3223887427067824E-2</v>
      </c>
      <c r="AG176" s="1">
        <f>(Table2[[#This Row],[Close Price]]/Table2[[#This Row],[Current Month Low]])-1</f>
        <v>1.4331302581955363E-2</v>
      </c>
      <c r="AH176" s="1">
        <f>(Table2[[#This Row],[Current Month High]]/Table2[[#This Row],[Close Price]])-1</f>
        <v>8.5344926209815819E-2</v>
      </c>
      <c r="AI176">
        <v>24.1219540098386</v>
      </c>
      <c r="AJ176">
        <v>101.405529953917</v>
      </c>
      <c r="AK176" t="str">
        <f>IF(AND(Table2[[#This Row],[20D EMA]]&gt;Table2[[#This Row],[50D EMA]],Table2[[#This Row],[50D EMA]]&gt;Table2[[#This Row],[200D EMA]]),"Uptrend","Downtrend/NoTrend")</f>
        <v>Downtrend/NoTrend</v>
      </c>
      <c r="AL176">
        <v>-0.04</v>
      </c>
      <c r="AM176" t="s">
        <v>3184</v>
      </c>
      <c r="AN176">
        <v>-9.15</v>
      </c>
      <c r="AO176" t="s">
        <v>3184</v>
      </c>
      <c r="AP176">
        <v>2.3959314366698001E-2</v>
      </c>
      <c r="AQ176">
        <f>(Table2[[#This Row],[Sharpe Ratio]]-AVERAGE(Table2[Sharpe Ratio]))/_xlfn.STDEV.P(Table2[Sharpe Ratio])</f>
        <v>-0.43768828014399197</v>
      </c>
      <c r="AR1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6">
        <f>_xlfn.RANK.AVG(Table2[[#This Row],[1Y Return vs Nifty Z-Score]],Table2[1Y Return vs Nifty Z-Score])</f>
        <v>101</v>
      </c>
      <c r="AT176">
        <f>_xlfn.RANK.AVG(Table2[[#This Row],[6M Return vs Nifty Z-Score]],Table2[6M Return vs Nifty Z-Score])</f>
        <v>116</v>
      </c>
      <c r="AU176">
        <f>_xlfn.RANK.AVG(Table2[[#This Row],[Sharpe Ratio Z-Score]],Table2[Sharpe Ratio Z-Score])</f>
        <v>451</v>
      </c>
      <c r="AV176">
        <f>(Table2[[#This Row],[Rank 1Y]]+Table2[[#This Row],[Rank 6M]]+Table2[[#This Row],[Rank Sharpe]])/3</f>
        <v>222.66666666666666</v>
      </c>
    </row>
    <row r="177" spans="1:48" x14ac:dyDescent="0.3">
      <c r="A177" t="s">
        <v>412</v>
      </c>
      <c r="B177" t="s">
        <v>413</v>
      </c>
      <c r="C177" t="s">
        <v>3138</v>
      </c>
      <c r="D177" t="s">
        <v>21</v>
      </c>
      <c r="E177">
        <v>53825.235876610001</v>
      </c>
      <c r="F177">
        <v>8066.9</v>
      </c>
      <c r="G177">
        <v>32.780867554698403</v>
      </c>
      <c r="H177">
        <f>(Table2[[#This Row],[1Y Return vs Nifty]]-AVERAGE(Table2[1Y Return vs Nifty]))/_xlfn.STDEV.P(Table2[1Y Return vs Nifty])</f>
        <v>0.28426088303018565</v>
      </c>
      <c r="I177">
        <v>13.008640034049201</v>
      </c>
      <c r="J177">
        <f>(Table2[[#This Row],[1M Return vs Nifty]]-AVERAGE(Table2[1M Return vs Nifty]))/_xlfn.STDEV.P(Table2[1M Return vs Nifty])</f>
        <v>1.4417267708040618</v>
      </c>
      <c r="K177">
        <v>68.428269537992904</v>
      </c>
      <c r="L177">
        <f>(Table2[[#This Row],[6M Return vs Nifty]]-AVERAGE(Table2[6M Return vs Nifty]))/_xlfn.STDEV.P(Table2[6M Return vs Nifty])</f>
        <v>2.0839247929875433</v>
      </c>
      <c r="M177">
        <v>4.3619308318799099</v>
      </c>
      <c r="N177">
        <f>(Table2[[#This Row],[1W Return vs Nifty]]-AVERAGE(Table2[1W Return vs Nifty]))/_xlfn.STDEV.P(Table2[1W Return vs Nifty])</f>
        <v>1.2703456331757033</v>
      </c>
      <c r="O177">
        <v>7598.06</v>
      </c>
      <c r="P177">
        <v>7190.5719803972197</v>
      </c>
      <c r="Q177">
        <v>6247.2543348643503</v>
      </c>
      <c r="R177">
        <v>77.761444699108495</v>
      </c>
      <c r="S177" s="1">
        <f>(Table2[[#This Row],[Close Price]]-Table2[[#This Row],[20D EMA]])/Table2[[#This Row],[20D EMA]]</f>
        <v>6.1705224754739919E-2</v>
      </c>
      <c r="T177" s="1">
        <f>(Table2[[#This Row],[Close Price]]-Table2[[#This Row],[50D EMA]])/Table2[[#This Row],[50D EMA]]</f>
        <v>0.12187180964070818</v>
      </c>
      <c r="U177" s="1">
        <f>(Table2[[#This Row],[Close Price]]-Table2[[#This Row],[200D EMA]])/Table2[[#This Row],[200D EMA]]</f>
        <v>0.29127126375833073</v>
      </c>
      <c r="V177">
        <v>0.91499108385292605</v>
      </c>
      <c r="W177">
        <v>7862.9</v>
      </c>
      <c r="X177">
        <v>8079.95</v>
      </c>
      <c r="Y177">
        <v>7862.9</v>
      </c>
      <c r="Z177">
        <v>8079.95</v>
      </c>
      <c r="AA177">
        <v>7468.9</v>
      </c>
      <c r="AB177">
        <v>8079.95</v>
      </c>
      <c r="AC177" s="1">
        <f>(Table2[[#This Row],[Close Price]]/Table2[[#This Row],[Day Low]])-1</f>
        <v>2.594462602856451E-2</v>
      </c>
      <c r="AD177" s="1">
        <f>(Table2[[#This Row],[Day High]]/Table2[[#This Row],[Close Price]])-1</f>
        <v>1.6177218014354899E-3</v>
      </c>
      <c r="AE177" s="1">
        <f>(Table2[[#This Row],[Close Price]]/Table2[[#This Row],[Current Week Low]])-1</f>
        <v>2.594462602856451E-2</v>
      </c>
      <c r="AF177" s="1">
        <f>(Table2[[#This Row],[Current Week High]]/Table2[[#This Row],[Close Price]])-1</f>
        <v>1.6177218014354899E-3</v>
      </c>
      <c r="AG177" s="1">
        <f>(Table2[[#This Row],[Close Price]]/Table2[[#This Row],[Current Month Low]])-1</f>
        <v>8.0065337599914299E-2</v>
      </c>
      <c r="AH177" s="1">
        <f>(Table2[[#This Row],[Current Month High]]/Table2[[#This Row],[Close Price]])-1</f>
        <v>1.6177218014354899E-3</v>
      </c>
      <c r="AI177">
        <v>0.16177218014354899</v>
      </c>
      <c r="AJ177">
        <v>88.160242579742203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0.28999999999999998</v>
      </c>
      <c r="AM177" t="s">
        <v>3185</v>
      </c>
      <c r="AN177">
        <v>4.78</v>
      </c>
      <c r="AO177" t="s">
        <v>3185</v>
      </c>
      <c r="AP177">
        <v>3.2397355125138E-2</v>
      </c>
      <c r="AQ177">
        <f>(Table2[[#This Row],[Sharpe Ratio]]-AVERAGE(Table2[Sharpe Ratio]))/_xlfn.STDEV.P(Table2[Sharpe Ratio])</f>
        <v>-0.33799035547546868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4.7422677245220246</v>
      </c>
      <c r="AS177">
        <f>_xlfn.RANK.AVG(Table2[[#This Row],[1Y Return vs Nifty Z-Score]],Table2[1Y Return vs Nifty Z-Score])</f>
        <v>209</v>
      </c>
      <c r="AT177">
        <f>_xlfn.RANK.AVG(Table2[[#This Row],[6M Return vs Nifty Z-Score]],Table2[6M Return vs Nifty Z-Score])</f>
        <v>27</v>
      </c>
      <c r="AU177">
        <f>_xlfn.RANK.AVG(Table2[[#This Row],[Sharpe Ratio Z-Score]],Table2[Sharpe Ratio Z-Score])</f>
        <v>434</v>
      </c>
      <c r="AV177">
        <f>(Table2[[#This Row],[Rank 1Y]]+Table2[[#This Row],[Rank 6M]]+Table2[[#This Row],[Rank Sharpe]])/3</f>
        <v>223.33333333333334</v>
      </c>
    </row>
    <row r="178" spans="1:48" x14ac:dyDescent="0.3">
      <c r="A178" t="s">
        <v>944</v>
      </c>
      <c r="B178" t="s">
        <v>945</v>
      </c>
      <c r="C178" t="s">
        <v>3138</v>
      </c>
      <c r="D178" t="s">
        <v>21</v>
      </c>
      <c r="E178">
        <v>15906.4302547799</v>
      </c>
      <c r="F178">
        <v>2821.95</v>
      </c>
      <c r="G178">
        <v>237.209924737687</v>
      </c>
      <c r="H178">
        <f>(Table2[[#This Row],[1Y Return vs Nifty]]-AVERAGE(Table2[1Y Return vs Nifty]))/_xlfn.STDEV.P(Table2[1Y Return vs Nifty])</f>
        <v>4.1435191918190633</v>
      </c>
      <c r="I178">
        <v>19.133248708919002</v>
      </c>
      <c r="J178">
        <f>(Table2[[#This Row],[1M Return vs Nifty]]-AVERAGE(Table2[1M Return vs Nifty]))/_xlfn.STDEV.P(Table2[1M Return vs Nifty])</f>
        <v>2.0952717959302265</v>
      </c>
      <c r="K178">
        <v>27.832563748211999</v>
      </c>
      <c r="L178">
        <f>(Table2[[#This Row],[6M Return vs Nifty]]-AVERAGE(Table2[6M Return vs Nifty]))/_xlfn.STDEV.P(Table2[6M Return vs Nifty])</f>
        <v>0.72373021945178706</v>
      </c>
      <c r="M178">
        <v>4.6393002643891297</v>
      </c>
      <c r="N178">
        <f>(Table2[[#This Row],[1W Return vs Nifty]]-AVERAGE(Table2[1W Return vs Nifty]))/_xlfn.STDEV.P(Table2[1W Return vs Nifty])</f>
        <v>1.3291443546696837</v>
      </c>
      <c r="O178">
        <v>2685.48</v>
      </c>
      <c r="P178">
        <v>2616.4081746475199</v>
      </c>
      <c r="Q178">
        <v>2155.0038871951201</v>
      </c>
      <c r="R178">
        <v>68.001453810652805</v>
      </c>
      <c r="S178" s="1">
        <f>(Table2[[#This Row],[Close Price]]-Table2[[#This Row],[20D EMA]])/Table2[[#This Row],[20D EMA]]</f>
        <v>5.0817730908440877E-2</v>
      </c>
      <c r="T178" s="1">
        <f>(Table2[[#This Row],[Close Price]]-Table2[[#This Row],[50D EMA]])/Table2[[#This Row],[50D EMA]]</f>
        <v>7.8558776625199292E-2</v>
      </c>
      <c r="U178" s="1">
        <f>(Table2[[#This Row],[Close Price]]-Table2[[#This Row],[200D EMA]])/Table2[[#This Row],[200D EMA]]</f>
        <v>0.30948719710800804</v>
      </c>
      <c r="V178">
        <v>0.94025158095471895</v>
      </c>
      <c r="W178">
        <v>2761.65</v>
      </c>
      <c r="X178">
        <v>2887.35</v>
      </c>
      <c r="Y178">
        <v>2761.65</v>
      </c>
      <c r="Z178">
        <v>2887.35</v>
      </c>
      <c r="AA178">
        <v>2620</v>
      </c>
      <c r="AB178">
        <v>2980</v>
      </c>
      <c r="AC178" s="1">
        <f>(Table2[[#This Row],[Close Price]]/Table2[[#This Row],[Day Low]])-1</f>
        <v>2.1834772690239479E-2</v>
      </c>
      <c r="AD178" s="1">
        <f>(Table2[[#This Row],[Day High]]/Table2[[#This Row],[Close Price]])-1</f>
        <v>2.3175463775049199E-2</v>
      </c>
      <c r="AE178" s="1">
        <f>(Table2[[#This Row],[Close Price]]/Table2[[#This Row],[Current Week Low]])-1</f>
        <v>2.1834772690239479E-2</v>
      </c>
      <c r="AF178" s="1">
        <f>(Table2[[#This Row],[Current Week High]]/Table2[[#This Row],[Close Price]])-1</f>
        <v>2.3175463775049199E-2</v>
      </c>
      <c r="AG178" s="1">
        <f>(Table2[[#This Row],[Close Price]]/Table2[[#This Row],[Current Month Low]])-1</f>
        <v>7.7080152671755719E-2</v>
      </c>
      <c r="AH178" s="1">
        <f>(Table2[[#This Row],[Current Month High]]/Table2[[#This Row],[Close Price]])-1</f>
        <v>5.6007370789702193E-2</v>
      </c>
      <c r="AI178">
        <v>5.6007370789702096</v>
      </c>
      <c r="AJ178">
        <v>265.53756476683901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0.18</v>
      </c>
      <c r="AM178" t="s">
        <v>3185</v>
      </c>
      <c r="AN178">
        <v>8.98</v>
      </c>
      <c r="AO178" t="s">
        <v>3185</v>
      </c>
      <c r="AQ178">
        <f>(Table2[[#This Row],[Sharpe Ratio]]-AVERAGE(Table2[Sharpe Ratio]))/_xlfn.STDEV.P(Table2[Sharpe Ratio])</f>
        <v>-0.72077460162819162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7.5708909602425685</v>
      </c>
      <c r="AS178">
        <f>_xlfn.RANK.AVG(Table2[[#This Row],[1Y Return vs Nifty Z-Score]],Table2[1Y Return vs Nifty Z-Score])</f>
        <v>4</v>
      </c>
      <c r="AT178">
        <f>_xlfn.RANK.AVG(Table2[[#This Row],[6M Return vs Nifty Z-Score]],Table2[6M Return vs Nifty Z-Score])</f>
        <v>129</v>
      </c>
      <c r="AU178">
        <f>_xlfn.RANK.AVG(Table2[[#This Row],[Sharpe Ratio Z-Score]],Table2[Sharpe Ratio Z-Score])</f>
        <v>544.5</v>
      </c>
      <c r="AV178">
        <f>(Table2[[#This Row],[Rank 1Y]]+Table2[[#This Row],[Rank 6M]]+Table2[[#This Row],[Rank Sharpe]])/3</f>
        <v>225.83333333333334</v>
      </c>
    </row>
    <row r="179" spans="1:48" x14ac:dyDescent="0.3">
      <c r="A179" t="s">
        <v>1951</v>
      </c>
      <c r="B179" t="s">
        <v>1952</v>
      </c>
      <c r="C179" t="s">
        <v>3153</v>
      </c>
      <c r="D179" t="s">
        <v>282</v>
      </c>
      <c r="E179">
        <v>3603.6089849999998</v>
      </c>
      <c r="F179">
        <v>1163.9000000000001</v>
      </c>
      <c r="G179">
        <v>40.756378552465897</v>
      </c>
      <c r="H179">
        <f>(Table2[[#This Row],[1Y Return vs Nifty]]-AVERAGE(Table2[1Y Return vs Nifty]))/_xlfn.STDEV.P(Table2[1Y Return vs Nifty])</f>
        <v>0.43482439640304177</v>
      </c>
      <c r="I179">
        <v>-12.5880234596377</v>
      </c>
      <c r="J179">
        <f>(Table2[[#This Row],[1M Return vs Nifty]]-AVERAGE(Table2[1M Return vs Nifty]))/_xlfn.STDEV.P(Table2[1M Return vs Nifty])</f>
        <v>-1.2896431785557172</v>
      </c>
      <c r="K179">
        <v>40.056521592575997</v>
      </c>
      <c r="L179">
        <f>(Table2[[#This Row],[6M Return vs Nifty]]-AVERAGE(Table2[6M Return vs Nifty]))/_xlfn.STDEV.P(Table2[6M Return vs Nifty])</f>
        <v>1.1333046018540567</v>
      </c>
      <c r="M179">
        <v>0.664011441217634</v>
      </c>
      <c r="N179">
        <f>(Table2[[#This Row],[1W Return vs Nifty]]-AVERAGE(Table2[1W Return vs Nifty]))/_xlfn.STDEV.P(Table2[1W Return vs Nifty])</f>
        <v>0.48643469392137817</v>
      </c>
      <c r="O179">
        <v>1262.6300000000001</v>
      </c>
      <c r="P179">
        <v>1264.3572867323301</v>
      </c>
      <c r="Q179">
        <v>1067.33686153758</v>
      </c>
      <c r="R179">
        <v>31.278456928945701</v>
      </c>
      <c r="S179" s="1">
        <f>(Table2[[#This Row],[Close Price]]-Table2[[#This Row],[20D EMA]])/Table2[[#This Row],[20D EMA]]</f>
        <v>-7.8193928545971514E-2</v>
      </c>
      <c r="T179" s="1">
        <f>(Table2[[#This Row],[Close Price]]-Table2[[#This Row],[50D EMA]])/Table2[[#This Row],[50D EMA]]</f>
        <v>-7.945324299269628E-2</v>
      </c>
      <c r="U179" s="1">
        <f>(Table2[[#This Row],[Close Price]]-Table2[[#This Row],[200D EMA]])/Table2[[#This Row],[200D EMA]]</f>
        <v>9.047109862139821E-2</v>
      </c>
      <c r="V179">
        <v>0.56105006443278505</v>
      </c>
      <c r="W179">
        <v>1160</v>
      </c>
      <c r="X179">
        <v>1236.2</v>
      </c>
      <c r="Y179">
        <v>1160</v>
      </c>
      <c r="Z179">
        <v>1236.2</v>
      </c>
      <c r="AA179">
        <v>1160</v>
      </c>
      <c r="AB179">
        <v>1337.65</v>
      </c>
      <c r="AC179" s="1">
        <f>(Table2[[#This Row],[Close Price]]/Table2[[#This Row],[Day Low]])-1</f>
        <v>3.3620689655173841E-3</v>
      </c>
      <c r="AD179" s="1">
        <f>(Table2[[#This Row],[Day High]]/Table2[[#This Row],[Close Price]])-1</f>
        <v>6.2118738723258016E-2</v>
      </c>
      <c r="AE179" s="1">
        <f>(Table2[[#This Row],[Close Price]]/Table2[[#This Row],[Current Week Low]])-1</f>
        <v>3.3620689655173841E-3</v>
      </c>
      <c r="AF179" s="1">
        <f>(Table2[[#This Row],[Current Week High]]/Table2[[#This Row],[Close Price]])-1</f>
        <v>6.2118738723258016E-2</v>
      </c>
      <c r="AG179" s="1">
        <f>(Table2[[#This Row],[Close Price]]/Table2[[#This Row],[Current Month Low]])-1</f>
        <v>3.3620689655173841E-3</v>
      </c>
      <c r="AH179" s="1">
        <f>(Table2[[#This Row],[Current Month High]]/Table2[[#This Row],[Close Price]])-1</f>
        <v>0.14928258441446851</v>
      </c>
      <c r="AI179">
        <v>33.082739066930102</v>
      </c>
      <c r="AJ179">
        <v>71.527521921744906</v>
      </c>
      <c r="AK179" t="str">
        <f>IF(AND(Table2[[#This Row],[20D EMA]]&gt;Table2[[#This Row],[50D EMA]],Table2[[#This Row],[50D EMA]]&gt;Table2[[#This Row],[200D EMA]]),"Uptrend","Downtrend/NoTrend")</f>
        <v>Downtrend/NoTrend</v>
      </c>
      <c r="AL179">
        <v>0</v>
      </c>
      <c r="AM179" t="s">
        <v>3186</v>
      </c>
      <c r="AN179">
        <v>-6.66</v>
      </c>
      <c r="AO179" t="s">
        <v>3184</v>
      </c>
      <c r="AP179">
        <v>3.4274603650814001E-2</v>
      </c>
      <c r="AQ179">
        <f>(Table2[[#This Row],[Sharpe Ratio]]-AVERAGE(Table2[Sharpe Ratio]))/_xlfn.STDEV.P(Table2[Sharpe Ratio])</f>
        <v>-0.31581011394134939</v>
      </c>
      <c r="AR1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9">
        <f>_xlfn.RANK.AVG(Table2[[#This Row],[1Y Return vs Nifty Z-Score]],Table2[1Y Return vs Nifty Z-Score])</f>
        <v>180</v>
      </c>
      <c r="AT179">
        <f>_xlfn.RANK.AVG(Table2[[#This Row],[6M Return vs Nifty Z-Score]],Table2[6M Return vs Nifty Z-Score])</f>
        <v>78</v>
      </c>
      <c r="AU179">
        <f>_xlfn.RANK.AVG(Table2[[#This Row],[Sharpe Ratio Z-Score]],Table2[Sharpe Ratio Z-Score])</f>
        <v>426</v>
      </c>
      <c r="AV179">
        <f>(Table2[[#This Row],[Rank 1Y]]+Table2[[#This Row],[Rank 6M]]+Table2[[#This Row],[Rank Sharpe]])/3</f>
        <v>228</v>
      </c>
    </row>
    <row r="180" spans="1:48" x14ac:dyDescent="0.3">
      <c r="A180" t="s">
        <v>898</v>
      </c>
      <c r="B180" t="s">
        <v>899</v>
      </c>
      <c r="C180" t="s">
        <v>3141</v>
      </c>
      <c r="D180" t="s">
        <v>900</v>
      </c>
      <c r="E180">
        <v>16911.712056119999</v>
      </c>
      <c r="F180">
        <v>2786.7</v>
      </c>
      <c r="G180">
        <v>85.873149366778904</v>
      </c>
      <c r="H180">
        <f>(Table2[[#This Row],[1Y Return vs Nifty]]-AVERAGE(Table2[1Y Return vs Nifty]))/_xlfn.STDEV.P(Table2[1Y Return vs Nifty])</f>
        <v>1.2865490730717069</v>
      </c>
      <c r="I180">
        <v>4.8017052768752002</v>
      </c>
      <c r="J180">
        <f>(Table2[[#This Row],[1M Return vs Nifty]]-AVERAGE(Table2[1M Return vs Nifty]))/_xlfn.STDEV.P(Table2[1M Return vs Nifty])</f>
        <v>0.56598079798889256</v>
      </c>
      <c r="K180">
        <v>45.521716548310799</v>
      </c>
      <c r="L180">
        <f>(Table2[[#This Row],[6M Return vs Nifty]]-AVERAGE(Table2[6M Return vs Nifty]))/_xlfn.STDEV.P(Table2[6M Return vs Nifty])</f>
        <v>1.3164207314417518</v>
      </c>
      <c r="M180">
        <v>-1.8341654072340801</v>
      </c>
      <c r="N180">
        <f>(Table2[[#This Row],[1W Return vs Nifty]]-AVERAGE(Table2[1W Return vs Nifty]))/_xlfn.STDEV.P(Table2[1W Return vs Nifty])</f>
        <v>-4.3146390143967969E-2</v>
      </c>
      <c r="O180">
        <v>2742.27</v>
      </c>
      <c r="P180">
        <v>2667.0826885995498</v>
      </c>
      <c r="Q180">
        <v>2093.1485110021599</v>
      </c>
      <c r="R180">
        <v>55.032303009394397</v>
      </c>
      <c r="S180" s="1">
        <f>(Table2[[#This Row],[Close Price]]-Table2[[#This Row],[20D EMA]])/Table2[[#This Row],[20D EMA]]</f>
        <v>1.6201905720443222E-2</v>
      </c>
      <c r="T180" s="1">
        <f>(Table2[[#This Row],[Close Price]]-Table2[[#This Row],[50D EMA]])/Table2[[#This Row],[50D EMA]]</f>
        <v>4.4849494885087167E-2</v>
      </c>
      <c r="U180" s="1">
        <f>(Table2[[#This Row],[Close Price]]-Table2[[#This Row],[200D EMA]])/Table2[[#This Row],[200D EMA]]</f>
        <v>0.33134366020965256</v>
      </c>
      <c r="V180">
        <v>0.663952974283325</v>
      </c>
      <c r="W180">
        <v>2712.7</v>
      </c>
      <c r="X180">
        <v>2845</v>
      </c>
      <c r="Y180">
        <v>2712.7</v>
      </c>
      <c r="Z180">
        <v>2845</v>
      </c>
      <c r="AA180">
        <v>2712.7</v>
      </c>
      <c r="AB180">
        <v>2901</v>
      </c>
      <c r="AC180" s="1">
        <f>(Table2[[#This Row],[Close Price]]/Table2[[#This Row],[Day Low]])-1</f>
        <v>2.7279094628967382E-2</v>
      </c>
      <c r="AD180" s="1">
        <f>(Table2[[#This Row],[Day High]]/Table2[[#This Row],[Close Price]])-1</f>
        <v>2.0920802382746739E-2</v>
      </c>
      <c r="AE180" s="1">
        <f>(Table2[[#This Row],[Close Price]]/Table2[[#This Row],[Current Week Low]])-1</f>
        <v>2.7279094628967382E-2</v>
      </c>
      <c r="AF180" s="1">
        <f>(Table2[[#This Row],[Current Week High]]/Table2[[#This Row],[Close Price]])-1</f>
        <v>2.0920802382746739E-2</v>
      </c>
      <c r="AG180" s="1">
        <f>(Table2[[#This Row],[Close Price]]/Table2[[#This Row],[Current Month Low]])-1</f>
        <v>2.7279094628967382E-2</v>
      </c>
      <c r="AH180" s="1">
        <f>(Table2[[#This Row],[Current Month High]]/Table2[[#This Row],[Close Price]])-1</f>
        <v>4.1016255786414213E-2</v>
      </c>
      <c r="AI180">
        <v>9.0393655578282495</v>
      </c>
      <c r="AJ180">
        <v>127.374347258485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0.17</v>
      </c>
      <c r="AM180" t="s">
        <v>3185</v>
      </c>
      <c r="AN180">
        <v>7.52</v>
      </c>
      <c r="AO180" t="s">
        <v>3185</v>
      </c>
      <c r="AQ180">
        <f>(Table2[[#This Row],[Sharpe Ratio]]-AVERAGE(Table2[Sharpe Ratio]))/_xlfn.STDEV.P(Table2[Sharpe Ratio])</f>
        <v>-0.72077460162819162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2.4050296107301916</v>
      </c>
      <c r="AS180">
        <f>_xlfn.RANK.AVG(Table2[[#This Row],[1Y Return vs Nifty Z-Score]],Table2[1Y Return vs Nifty Z-Score])</f>
        <v>76</v>
      </c>
      <c r="AT180">
        <f>_xlfn.RANK.AVG(Table2[[#This Row],[6M Return vs Nifty Z-Score]],Table2[6M Return vs Nifty Z-Score])</f>
        <v>67</v>
      </c>
      <c r="AU180">
        <f>_xlfn.RANK.AVG(Table2[[#This Row],[Sharpe Ratio Z-Score]],Table2[Sharpe Ratio Z-Score])</f>
        <v>544.5</v>
      </c>
      <c r="AV180">
        <f>(Table2[[#This Row],[Rank 1Y]]+Table2[[#This Row],[Rank 6M]]+Table2[[#This Row],[Rank Sharpe]])/3</f>
        <v>229.16666666666666</v>
      </c>
    </row>
    <row r="181" spans="1:48" x14ac:dyDescent="0.3">
      <c r="A181" t="s">
        <v>1761</v>
      </c>
      <c r="B181" t="s">
        <v>1762</v>
      </c>
      <c r="C181" t="s">
        <v>576</v>
      </c>
      <c r="D181" t="s">
        <v>576</v>
      </c>
      <c r="E181">
        <v>4565.6604993999999</v>
      </c>
      <c r="F181">
        <v>221.06</v>
      </c>
      <c r="G181">
        <v>17.655286820710899</v>
      </c>
      <c r="H181">
        <f>(Table2[[#This Row],[1Y Return vs Nifty]]-AVERAGE(Table2[1Y Return vs Nifty]))/_xlfn.STDEV.P(Table2[1Y Return vs Nifty])</f>
        <v>-1.2832755511794417E-3</v>
      </c>
      <c r="I181">
        <v>4.3084241072775598</v>
      </c>
      <c r="J181">
        <f>(Table2[[#This Row],[1M Return vs Nifty]]-AVERAGE(Table2[1M Return vs Nifty]))/_xlfn.STDEV.P(Table2[1M Return vs Nifty])</f>
        <v>0.51334372817874552</v>
      </c>
      <c r="K181">
        <v>23.710134309227101</v>
      </c>
      <c r="L181">
        <f>(Table2[[#This Row],[6M Return vs Nifty]]-AVERAGE(Table2[6M Return vs Nifty]))/_xlfn.STDEV.P(Table2[6M Return vs Nifty])</f>
        <v>0.58560462110086908</v>
      </c>
      <c r="M181">
        <v>-4.54283661301994</v>
      </c>
      <c r="N181">
        <f>(Table2[[#This Row],[1W Return vs Nifty]]-AVERAGE(Table2[1W Return vs Nifty]))/_xlfn.STDEV.P(Table2[1W Return vs Nifty])</f>
        <v>-0.61734954730863978</v>
      </c>
      <c r="O181">
        <v>227.95</v>
      </c>
      <c r="P181">
        <v>223.55197459367901</v>
      </c>
      <c r="Q181">
        <v>196.931223702355</v>
      </c>
      <c r="R181">
        <v>40.113896885228499</v>
      </c>
      <c r="S181" s="1">
        <f>(Table2[[#This Row],[Close Price]]-Table2[[#This Row],[20D EMA]])/Table2[[#This Row],[20D EMA]]</f>
        <v>-3.0225926738319749E-2</v>
      </c>
      <c r="T181" s="1">
        <f>(Table2[[#This Row],[Close Price]]-Table2[[#This Row],[50D EMA]])/Table2[[#This Row],[50D EMA]]</f>
        <v>-1.1147182207664853E-2</v>
      </c>
      <c r="U181" s="1">
        <f>(Table2[[#This Row],[Close Price]]-Table2[[#This Row],[200D EMA]])/Table2[[#This Row],[200D EMA]]</f>
        <v>0.12252387327930091</v>
      </c>
      <c r="V181">
        <v>0.60097745927963298</v>
      </c>
      <c r="W181">
        <v>219.1</v>
      </c>
      <c r="X181">
        <v>228.45</v>
      </c>
      <c r="Y181">
        <v>219.1</v>
      </c>
      <c r="Z181">
        <v>228.45</v>
      </c>
      <c r="AA181">
        <v>219.1</v>
      </c>
      <c r="AB181">
        <v>241.45</v>
      </c>
      <c r="AC181" s="1">
        <f>(Table2[[#This Row],[Close Price]]/Table2[[#This Row],[Day Low]])-1</f>
        <v>8.9456869009585382E-3</v>
      </c>
      <c r="AD181" s="1">
        <f>(Table2[[#This Row],[Day High]]/Table2[[#This Row],[Close Price]])-1</f>
        <v>3.3429838053017136E-2</v>
      </c>
      <c r="AE181" s="1">
        <f>(Table2[[#This Row],[Close Price]]/Table2[[#This Row],[Current Week Low]])-1</f>
        <v>8.9456869009585382E-3</v>
      </c>
      <c r="AF181" s="1">
        <f>(Table2[[#This Row],[Current Week High]]/Table2[[#This Row],[Close Price]])-1</f>
        <v>3.3429838053017136E-2</v>
      </c>
      <c r="AG181" s="1">
        <f>(Table2[[#This Row],[Close Price]]/Table2[[#This Row],[Current Month Low]])-1</f>
        <v>8.9456869009585382E-3</v>
      </c>
      <c r="AH181" s="1">
        <f>(Table2[[#This Row],[Current Month High]]/Table2[[#This Row],[Close Price]])-1</f>
        <v>9.2237401610422376E-2</v>
      </c>
      <c r="AI181">
        <v>15.9866099701438</v>
      </c>
      <c r="AJ181">
        <v>64.847129008202799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0.06</v>
      </c>
      <c r="AM181" t="s">
        <v>3185</v>
      </c>
      <c r="AN181">
        <v>-2.9</v>
      </c>
      <c r="AO181" t="s">
        <v>3184</v>
      </c>
      <c r="AP181">
        <v>9.7980974339132998E-2</v>
      </c>
      <c r="AQ181">
        <f>(Table2[[#This Row],[Sharpe Ratio]]-AVERAGE(Table2[Sharpe Ratio]))/_xlfn.STDEV.P(Table2[Sharpe Ratio])</f>
        <v>0.43689932745784998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0.91721485387764534</v>
      </c>
      <c r="AS181">
        <f>_xlfn.RANK.AVG(Table2[[#This Row],[1Y Return vs Nifty Z-Score]],Table2[1Y Return vs Nifty Z-Score])</f>
        <v>297</v>
      </c>
      <c r="AT181">
        <f>_xlfn.RANK.AVG(Table2[[#This Row],[6M Return vs Nifty Z-Score]],Table2[6M Return vs Nifty Z-Score])</f>
        <v>158</v>
      </c>
      <c r="AU181">
        <f>_xlfn.RANK.AVG(Table2[[#This Row],[Sharpe Ratio Z-Score]],Table2[Sharpe Ratio Z-Score])</f>
        <v>234</v>
      </c>
      <c r="AV181">
        <f>(Table2[[#This Row],[Rank 1Y]]+Table2[[#This Row],[Rank 6M]]+Table2[[#This Row],[Rank Sharpe]])/3</f>
        <v>229.66666666666666</v>
      </c>
    </row>
    <row r="182" spans="1:48" x14ac:dyDescent="0.3">
      <c r="A182" t="s">
        <v>444</v>
      </c>
      <c r="B182" t="s">
        <v>445</v>
      </c>
      <c r="C182" t="s">
        <v>3139</v>
      </c>
      <c r="D182" t="s">
        <v>24</v>
      </c>
      <c r="E182">
        <v>50953.685774807003</v>
      </c>
      <c r="F182">
        <v>207.73</v>
      </c>
      <c r="G182">
        <v>14.7190223904591</v>
      </c>
      <c r="H182">
        <f>(Table2[[#This Row],[1Y Return vs Nifty]]-AVERAGE(Table2[1Y Return vs Nifty]))/_xlfn.STDEV.P(Table2[1Y Return vs Nifty])</f>
        <v>-5.6714744322799146E-2</v>
      </c>
      <c r="I182">
        <v>14.1057315927478</v>
      </c>
      <c r="J182">
        <f>(Table2[[#This Row],[1M Return vs Nifty]]-AVERAGE(Table2[1M Return vs Nifty]))/_xlfn.STDEV.P(Table2[1M Return vs Nifty])</f>
        <v>1.5587952674799936</v>
      </c>
      <c r="K182">
        <v>19.007755219584698</v>
      </c>
      <c r="L182">
        <f>(Table2[[#This Row],[6M Return vs Nifty]]-AVERAGE(Table2[6M Return vs Nifty]))/_xlfn.STDEV.P(Table2[6M Return vs Nifty])</f>
        <v>0.4280473032515093</v>
      </c>
      <c r="M182">
        <v>0.53640324207424395</v>
      </c>
      <c r="N182">
        <f>(Table2[[#This Row],[1W Return vs Nifty]]-AVERAGE(Table2[1W Return vs Nifty]))/_xlfn.STDEV.P(Table2[1W Return vs Nifty])</f>
        <v>0.45938341111092945</v>
      </c>
      <c r="O182">
        <v>199.61</v>
      </c>
      <c r="P182">
        <v>195.078091955139</v>
      </c>
      <c r="Q182">
        <v>178.161044332118</v>
      </c>
      <c r="R182">
        <v>78.961900030549899</v>
      </c>
      <c r="S182" s="1">
        <f>(Table2[[#This Row],[Close Price]]-Table2[[#This Row],[20D EMA]])/Table2[[#This Row],[20D EMA]]</f>
        <v>4.0679324683131984E-2</v>
      </c>
      <c r="T182" s="1">
        <f>(Table2[[#This Row],[Close Price]]-Table2[[#This Row],[50D EMA]])/Table2[[#This Row],[50D EMA]]</f>
        <v>6.4855606890857204E-2</v>
      </c>
      <c r="U182" s="1">
        <f>(Table2[[#This Row],[Close Price]]-Table2[[#This Row],[200D EMA]])/Table2[[#This Row],[200D EMA]]</f>
        <v>0.1659675704008626</v>
      </c>
      <c r="V182">
        <v>1.6249173549306299</v>
      </c>
      <c r="W182">
        <v>203.9</v>
      </c>
      <c r="X182">
        <v>208.2</v>
      </c>
      <c r="Y182">
        <v>203.9</v>
      </c>
      <c r="Z182">
        <v>208.2</v>
      </c>
      <c r="AA182">
        <v>200.2</v>
      </c>
      <c r="AB182">
        <v>208.2</v>
      </c>
      <c r="AC182" s="1">
        <f>(Table2[[#This Row],[Close Price]]/Table2[[#This Row],[Day Low]])-1</f>
        <v>1.8783717508582543E-2</v>
      </c>
      <c r="AD182" s="1">
        <f>(Table2[[#This Row],[Day High]]/Table2[[#This Row],[Close Price]])-1</f>
        <v>2.2625523516102142E-3</v>
      </c>
      <c r="AE182" s="1">
        <f>(Table2[[#This Row],[Close Price]]/Table2[[#This Row],[Current Week Low]])-1</f>
        <v>1.8783717508582543E-2</v>
      </c>
      <c r="AF182" s="1">
        <f>(Table2[[#This Row],[Current Week High]]/Table2[[#This Row],[Close Price]])-1</f>
        <v>2.2625523516102142E-3</v>
      </c>
      <c r="AG182" s="1">
        <f>(Table2[[#This Row],[Close Price]]/Table2[[#This Row],[Current Month Low]])-1</f>
        <v>3.7612387612387721E-2</v>
      </c>
      <c r="AH182" s="1">
        <f>(Table2[[#This Row],[Current Month High]]/Table2[[#This Row],[Close Price]])-1</f>
        <v>2.2625523516102142E-3</v>
      </c>
      <c r="AI182">
        <v>0.226255235161021</v>
      </c>
      <c r="AJ182">
        <v>49.017216642754597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0.02</v>
      </c>
      <c r="AM182" t="s">
        <v>3185</v>
      </c>
      <c r="AN182">
        <v>9.99</v>
      </c>
      <c r="AO182" t="s">
        <v>3185</v>
      </c>
      <c r="AP182">
        <v>0.113636473122309</v>
      </c>
      <c r="AQ182">
        <f>(Table2[[#This Row],[Sharpe Ratio]]-AVERAGE(Table2[Sharpe Ratio]))/_xlfn.STDEV.P(Table2[Sharpe Ratio])</f>
        <v>0.62187363405527385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3.0113848715749074</v>
      </c>
      <c r="AS182">
        <f>_xlfn.RANK.AVG(Table2[[#This Row],[1Y Return vs Nifty Z-Score]],Table2[1Y Return vs Nifty Z-Score])</f>
        <v>314</v>
      </c>
      <c r="AT182">
        <f>_xlfn.RANK.AVG(Table2[[#This Row],[6M Return vs Nifty Z-Score]],Table2[6M Return vs Nifty Z-Score])</f>
        <v>190</v>
      </c>
      <c r="AU182">
        <f>_xlfn.RANK.AVG(Table2[[#This Row],[Sharpe Ratio Z-Score]],Table2[Sharpe Ratio Z-Score])</f>
        <v>187</v>
      </c>
      <c r="AV182">
        <f>(Table2[[#This Row],[Rank 1Y]]+Table2[[#This Row],[Rank 6M]]+Table2[[#This Row],[Rank Sharpe]])/3</f>
        <v>230.33333333333334</v>
      </c>
    </row>
    <row r="183" spans="1:48" x14ac:dyDescent="0.3">
      <c r="A183" t="s">
        <v>1624</v>
      </c>
      <c r="B183" t="s">
        <v>1625</v>
      </c>
      <c r="C183" t="s">
        <v>3153</v>
      </c>
      <c r="D183" t="s">
        <v>403</v>
      </c>
      <c r="E183">
        <v>5650.4820111999998</v>
      </c>
      <c r="F183">
        <v>115.18</v>
      </c>
      <c r="G183">
        <v>42.771288482882603</v>
      </c>
      <c r="H183">
        <f>(Table2[[#This Row],[1Y Return vs Nifty]]-AVERAGE(Table2[1Y Return vs Nifty]))/_xlfn.STDEV.P(Table2[1Y Return vs Nifty])</f>
        <v>0.47286232504965964</v>
      </c>
      <c r="I183">
        <v>-2.4251814221900299</v>
      </c>
      <c r="J183">
        <f>(Table2[[#This Row],[1M Return vs Nifty]]-AVERAGE(Table2[1M Return vs Nifty]))/_xlfn.STDEV.P(Table2[1M Return vs Nifty])</f>
        <v>-0.20518616141279317</v>
      </c>
      <c r="K183">
        <v>11.656075803912501</v>
      </c>
      <c r="L183">
        <f>(Table2[[#This Row],[6M Return vs Nifty]]-AVERAGE(Table2[6M Return vs Nifty]))/_xlfn.STDEV.P(Table2[6M Return vs Nifty])</f>
        <v>0.18172286442160099</v>
      </c>
      <c r="M183">
        <v>3.43432937367997</v>
      </c>
      <c r="N183">
        <f>(Table2[[#This Row],[1W Return vs Nifty]]-AVERAGE(Table2[1W Return vs Nifty]))/_xlfn.STDEV.P(Table2[1W Return vs Nifty])</f>
        <v>1.0737061574241868</v>
      </c>
      <c r="O183">
        <v>114.59</v>
      </c>
      <c r="P183">
        <v>119.84053097806</v>
      </c>
      <c r="Q183">
        <v>115.224411574492</v>
      </c>
      <c r="R183">
        <v>53.339528813651697</v>
      </c>
      <c r="S183" s="1">
        <f>(Table2[[#This Row],[Close Price]]-Table2[[#This Row],[20D EMA]])/Table2[[#This Row],[20D EMA]]</f>
        <v>5.1487913430491609E-3</v>
      </c>
      <c r="T183" s="1">
        <f>(Table2[[#This Row],[Close Price]]-Table2[[#This Row],[50D EMA]])/Table2[[#This Row],[50D EMA]]</f>
        <v>-3.8889438656719816E-2</v>
      </c>
      <c r="U183" s="1">
        <f>(Table2[[#This Row],[Close Price]]-Table2[[#This Row],[200D EMA]])/Table2[[#This Row],[200D EMA]]</f>
        <v>-3.8543546358903771E-4</v>
      </c>
      <c r="V183">
        <v>0.77076116163576702</v>
      </c>
      <c r="W183">
        <v>112.79</v>
      </c>
      <c r="X183">
        <v>117.28</v>
      </c>
      <c r="Y183">
        <v>112.79</v>
      </c>
      <c r="Z183">
        <v>117.28</v>
      </c>
      <c r="AA183">
        <v>107.25</v>
      </c>
      <c r="AB183">
        <v>122.5</v>
      </c>
      <c r="AC183" s="1">
        <f>(Table2[[#This Row],[Close Price]]/Table2[[#This Row],[Day Low]])-1</f>
        <v>2.1189821792712227E-2</v>
      </c>
      <c r="AD183" s="1">
        <f>(Table2[[#This Row],[Day High]]/Table2[[#This Row],[Close Price]])-1</f>
        <v>1.8232332002083629E-2</v>
      </c>
      <c r="AE183" s="1">
        <f>(Table2[[#This Row],[Close Price]]/Table2[[#This Row],[Current Week Low]])-1</f>
        <v>2.1189821792712227E-2</v>
      </c>
      <c r="AF183" s="1">
        <f>(Table2[[#This Row],[Current Week High]]/Table2[[#This Row],[Close Price]])-1</f>
        <v>1.8232332002083629E-2</v>
      </c>
      <c r="AG183" s="1">
        <f>(Table2[[#This Row],[Close Price]]/Table2[[#This Row],[Current Month Low]])-1</f>
        <v>7.3939393939393971E-2</v>
      </c>
      <c r="AH183" s="1">
        <f>(Table2[[#This Row],[Current Month High]]/Table2[[#This Row],[Close Price]])-1</f>
        <v>6.3552700121548789E-2</v>
      </c>
      <c r="AI183">
        <v>47.551658274005803</v>
      </c>
      <c r="AJ183">
        <v>69.257898603967604</v>
      </c>
      <c r="AK183" t="str">
        <f>IF(AND(Table2[[#This Row],[20D EMA]]&gt;Table2[[#This Row],[50D EMA]],Table2[[#This Row],[50D EMA]]&gt;Table2[[#This Row],[200D EMA]]),"Uptrend","Downtrend/NoTrend")</f>
        <v>Downtrend/NoTrend</v>
      </c>
      <c r="AL183">
        <v>-0.12</v>
      </c>
      <c r="AM183" t="s">
        <v>3184</v>
      </c>
      <c r="AN183">
        <v>6.92</v>
      </c>
      <c r="AO183" t="s">
        <v>3185</v>
      </c>
      <c r="AP183">
        <v>8.5808705493431003E-2</v>
      </c>
      <c r="AQ183">
        <f>(Table2[[#This Row],[Sharpe Ratio]]-AVERAGE(Table2[Sharpe Ratio]))/_xlfn.STDEV.P(Table2[Sharpe Ratio])</f>
        <v>0.29308040347244746</v>
      </c>
      <c r="AR1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3">
        <f>_xlfn.RANK.AVG(Table2[[#This Row],[1Y Return vs Nifty Z-Score]],Table2[1Y Return vs Nifty Z-Score])</f>
        <v>169</v>
      </c>
      <c r="AT183">
        <f>_xlfn.RANK.AVG(Table2[[#This Row],[6M Return vs Nifty Z-Score]],Table2[6M Return vs Nifty Z-Score])</f>
        <v>252</v>
      </c>
      <c r="AU183">
        <f>_xlfn.RANK.AVG(Table2[[#This Row],[Sharpe Ratio Z-Score]],Table2[Sharpe Ratio Z-Score])</f>
        <v>270</v>
      </c>
      <c r="AV183">
        <f>(Table2[[#This Row],[Rank 1Y]]+Table2[[#This Row],[Rank 6M]]+Table2[[#This Row],[Rank Sharpe]])/3</f>
        <v>230.33333333333334</v>
      </c>
    </row>
    <row r="184" spans="1:48" x14ac:dyDescent="0.3">
      <c r="A184" t="s">
        <v>179</v>
      </c>
      <c r="B184" t="s">
        <v>180</v>
      </c>
      <c r="C184" t="s">
        <v>3139</v>
      </c>
      <c r="D184" t="s">
        <v>138</v>
      </c>
      <c r="E184">
        <v>139126.39004</v>
      </c>
      <c r="F184">
        <v>528.35</v>
      </c>
      <c r="G184">
        <v>35.5623637218239</v>
      </c>
      <c r="H184">
        <f>(Table2[[#This Row],[1Y Return vs Nifty]]-AVERAGE(Table2[1Y Return vs Nifty]))/_xlfn.STDEV.P(Table2[1Y Return vs Nifty])</f>
        <v>0.33677060127554648</v>
      </c>
      <c r="I184">
        <v>-1.3634822791960399</v>
      </c>
      <c r="J184">
        <f>(Table2[[#This Row],[1M Return vs Nifty]]-AVERAGE(Table2[1M Return vs Nifty]))/_xlfn.STDEV.P(Table2[1M Return vs Nifty])</f>
        <v>-9.1894320265214005E-2</v>
      </c>
      <c r="K184">
        <v>-7.4899984615548503</v>
      </c>
      <c r="L184">
        <f>(Table2[[#This Row],[6M Return vs Nifty]]-AVERAGE(Table2[6M Return vs Nifty]))/_xlfn.STDEV.P(Table2[6M Return vs Nifty])</f>
        <v>-0.45978307355267833</v>
      </c>
      <c r="M184">
        <v>-2.58004700022365</v>
      </c>
      <c r="N184">
        <f>(Table2[[#This Row],[1W Return vs Nifty]]-AVERAGE(Table2[1W Return vs Nifty]))/_xlfn.STDEV.P(Table2[1W Return vs Nifty])</f>
        <v>-0.20126361184691283</v>
      </c>
      <c r="O184">
        <v>528.99</v>
      </c>
      <c r="P184">
        <v>542.67513690537203</v>
      </c>
      <c r="Q184">
        <v>507.48726173069701</v>
      </c>
      <c r="R184">
        <v>51.139237353978999</v>
      </c>
      <c r="S184" s="1">
        <f>(Table2[[#This Row],[Close Price]]-Table2[[#This Row],[20D EMA]])/Table2[[#This Row],[20D EMA]]</f>
        <v>-1.2098527382369919E-3</v>
      </c>
      <c r="T184" s="1">
        <f>(Table2[[#This Row],[Close Price]]-Table2[[#This Row],[50D EMA]])/Table2[[#This Row],[50D EMA]]</f>
        <v>-2.6397260407141011E-2</v>
      </c>
      <c r="U184" s="1">
        <f>(Table2[[#This Row],[Close Price]]-Table2[[#This Row],[200D EMA]])/Table2[[#This Row],[200D EMA]]</f>
        <v>4.1109875739844717E-2</v>
      </c>
      <c r="V184">
        <v>1.0007685987603601</v>
      </c>
      <c r="W184">
        <v>511.35</v>
      </c>
      <c r="X184">
        <v>541</v>
      </c>
      <c r="Y184">
        <v>511.35</v>
      </c>
      <c r="Z184">
        <v>541</v>
      </c>
      <c r="AA184">
        <v>499.6</v>
      </c>
      <c r="AB184">
        <v>541</v>
      </c>
      <c r="AC184" s="1">
        <f>(Table2[[#This Row],[Close Price]]/Table2[[#This Row],[Day Low]])-1</f>
        <v>3.3245330986604094E-2</v>
      </c>
      <c r="AD184" s="1">
        <f>(Table2[[#This Row],[Day High]]/Table2[[#This Row],[Close Price]])-1</f>
        <v>2.3942462382890106E-2</v>
      </c>
      <c r="AE184" s="1">
        <f>(Table2[[#This Row],[Close Price]]/Table2[[#This Row],[Current Week Low]])-1</f>
        <v>3.3245330986604094E-2</v>
      </c>
      <c r="AF184" s="1">
        <f>(Table2[[#This Row],[Current Week High]]/Table2[[#This Row],[Close Price]])-1</f>
        <v>2.3942462382890106E-2</v>
      </c>
      <c r="AG184" s="1">
        <f>(Table2[[#This Row],[Close Price]]/Table2[[#This Row],[Current Month Low]])-1</f>
        <v>5.7546036829463576E-2</v>
      </c>
      <c r="AH184" s="1">
        <f>(Table2[[#This Row],[Current Month High]]/Table2[[#This Row],[Close Price]])-1</f>
        <v>2.3942462382890106E-2</v>
      </c>
      <c r="AI184">
        <v>23.781584177155199</v>
      </c>
      <c r="AJ184">
        <v>62.970388648982102</v>
      </c>
      <c r="AK184" t="str">
        <f>IF(AND(Table2[[#This Row],[20D EMA]]&gt;Table2[[#This Row],[50D EMA]],Table2[[#This Row],[50D EMA]]&gt;Table2[[#This Row],[200D EMA]]),"Uptrend","Downtrend/NoTrend")</f>
        <v>Downtrend/NoTrend</v>
      </c>
      <c r="AL184">
        <v>-0.13</v>
      </c>
      <c r="AM184" t="s">
        <v>3184</v>
      </c>
      <c r="AN184">
        <v>1.35</v>
      </c>
      <c r="AO184" t="s">
        <v>3185</v>
      </c>
      <c r="AP184">
        <v>0.20263060003285499</v>
      </c>
      <c r="AQ184">
        <f>(Table2[[#This Row],[Sharpe Ratio]]-AVERAGE(Table2[Sharpe Ratio]))/_xlfn.STDEV.P(Table2[Sharpe Ratio])</f>
        <v>1.6733653268151161</v>
      </c>
      <c r="AR1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4">
        <f>_xlfn.RANK.AVG(Table2[[#This Row],[1Y Return vs Nifty Z-Score]],Table2[1Y Return vs Nifty Z-Score])</f>
        <v>198</v>
      </c>
      <c r="AT184">
        <f>_xlfn.RANK.AVG(Table2[[#This Row],[6M Return vs Nifty Z-Score]],Table2[6M Return vs Nifty Z-Score])</f>
        <v>468</v>
      </c>
      <c r="AU184">
        <f>_xlfn.RANK.AVG(Table2[[#This Row],[Sharpe Ratio Z-Score]],Table2[Sharpe Ratio Z-Score])</f>
        <v>26</v>
      </c>
      <c r="AV184">
        <f>(Table2[[#This Row],[Rank 1Y]]+Table2[[#This Row],[Rank 6M]]+Table2[[#This Row],[Rank Sharpe]])/3</f>
        <v>230.66666666666666</v>
      </c>
    </row>
    <row r="185" spans="1:48" x14ac:dyDescent="0.3">
      <c r="A185" t="s">
        <v>602</v>
      </c>
      <c r="B185" t="s">
        <v>603</v>
      </c>
      <c r="C185" t="s">
        <v>3141</v>
      </c>
      <c r="D185" t="s">
        <v>203</v>
      </c>
      <c r="E185">
        <v>31465.263091709901</v>
      </c>
      <c r="F185">
        <v>9656.2999999999993</v>
      </c>
      <c r="G185">
        <v>27.075367127850399</v>
      </c>
      <c r="H185">
        <f>(Table2[[#This Row],[1Y Return vs Nifty]]-AVERAGE(Table2[1Y Return vs Nifty]))/_xlfn.STDEV.P(Table2[1Y Return vs Nifty])</f>
        <v>0.17655114630522489</v>
      </c>
      <c r="I185">
        <v>12.6029309665719</v>
      </c>
      <c r="J185">
        <f>(Table2[[#This Row],[1M Return vs Nifty]]-AVERAGE(Table2[1M Return vs Nifty]))/_xlfn.STDEV.P(Table2[1M Return vs Nifty])</f>
        <v>1.3984343489083884</v>
      </c>
      <c r="K185">
        <v>30.720452286684601</v>
      </c>
      <c r="L185">
        <f>(Table2[[#This Row],[6M Return vs Nifty]]-AVERAGE(Table2[6M Return vs Nifty]))/_xlfn.STDEV.P(Table2[6M Return vs Nifty])</f>
        <v>0.82049144684237851</v>
      </c>
      <c r="M185">
        <v>-3.2584939887173299</v>
      </c>
      <c r="N185">
        <f>(Table2[[#This Row],[1W Return vs Nifty]]-AVERAGE(Table2[1W Return vs Nifty]))/_xlfn.STDEV.P(Table2[1W Return vs Nifty])</f>
        <v>-0.34508557219773028</v>
      </c>
      <c r="O185">
        <v>9484.24</v>
      </c>
      <c r="P185">
        <v>9028.8791000580004</v>
      </c>
      <c r="Q185">
        <v>7821.4466396812904</v>
      </c>
      <c r="R185">
        <v>50.500476729663802</v>
      </c>
      <c r="S185" s="1">
        <f>(Table2[[#This Row],[Close Price]]-Table2[[#This Row],[20D EMA]])/Table2[[#This Row],[20D EMA]]</f>
        <v>1.8141675031420494E-2</v>
      </c>
      <c r="T185" s="1">
        <f>(Table2[[#This Row],[Close Price]]-Table2[[#This Row],[50D EMA]])/Table2[[#This Row],[50D EMA]]</f>
        <v>6.9490453132545371E-2</v>
      </c>
      <c r="U185" s="1">
        <f>(Table2[[#This Row],[Close Price]]-Table2[[#This Row],[200D EMA]])/Table2[[#This Row],[200D EMA]]</f>
        <v>0.2345925817622756</v>
      </c>
      <c r="V185">
        <v>2.6913845355907799</v>
      </c>
      <c r="W185">
        <v>9625</v>
      </c>
      <c r="X185">
        <v>9836</v>
      </c>
      <c r="Y185">
        <v>9625</v>
      </c>
      <c r="Z185">
        <v>9836</v>
      </c>
      <c r="AA185">
        <v>9625</v>
      </c>
      <c r="AB185">
        <v>10633</v>
      </c>
      <c r="AC185" s="1">
        <f>(Table2[[#This Row],[Close Price]]/Table2[[#This Row],[Day Low]])-1</f>
        <v>3.2519480519479504E-3</v>
      </c>
      <c r="AD185" s="1">
        <f>(Table2[[#This Row],[Day High]]/Table2[[#This Row],[Close Price]])-1</f>
        <v>1.8609612377411766E-2</v>
      </c>
      <c r="AE185" s="1">
        <f>(Table2[[#This Row],[Close Price]]/Table2[[#This Row],[Current Week Low]])-1</f>
        <v>3.2519480519479504E-3</v>
      </c>
      <c r="AF185" s="1">
        <f>(Table2[[#This Row],[Current Week High]]/Table2[[#This Row],[Close Price]])-1</f>
        <v>1.8609612377411766E-2</v>
      </c>
      <c r="AG185" s="1">
        <f>(Table2[[#This Row],[Close Price]]/Table2[[#This Row],[Current Month Low]])-1</f>
        <v>3.2519480519479504E-3</v>
      </c>
      <c r="AH185" s="1">
        <f>(Table2[[#This Row],[Current Month High]]/Table2[[#This Row],[Close Price]])-1</f>
        <v>0.10114640183092916</v>
      </c>
      <c r="AI185">
        <v>10.1146401830929</v>
      </c>
      <c r="AJ185">
        <v>62.125905591793199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0.25</v>
      </c>
      <c r="AM185" t="s">
        <v>3185</v>
      </c>
      <c r="AN185">
        <v>16.54</v>
      </c>
      <c r="AO185" t="s">
        <v>3185</v>
      </c>
      <c r="AP185">
        <v>6.3980828842120002E-2</v>
      </c>
      <c r="AQ185">
        <f>(Table2[[#This Row],[Sharpe Ratio]]-AVERAGE(Table2[Sharpe Ratio]))/_xlfn.STDEV.P(Table2[Sharpe Ratio])</f>
        <v>3.5177643299178107E-2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2.08556901315744</v>
      </c>
      <c r="AS185">
        <f>_xlfn.RANK.AVG(Table2[[#This Row],[1Y Return vs Nifty Z-Score]],Table2[1Y Return vs Nifty Z-Score])</f>
        <v>243</v>
      </c>
      <c r="AT185">
        <f>_xlfn.RANK.AVG(Table2[[#This Row],[6M Return vs Nifty Z-Score]],Table2[6M Return vs Nifty Z-Score])</f>
        <v>111</v>
      </c>
      <c r="AU185">
        <f>_xlfn.RANK.AVG(Table2[[#This Row],[Sharpe Ratio Z-Score]],Table2[Sharpe Ratio Z-Score])</f>
        <v>339</v>
      </c>
      <c r="AV185">
        <f>(Table2[[#This Row],[Rank 1Y]]+Table2[[#This Row],[Rank 6M]]+Table2[[#This Row],[Rank Sharpe]])/3</f>
        <v>231</v>
      </c>
    </row>
    <row r="186" spans="1:48" x14ac:dyDescent="0.3">
      <c r="A186" t="s">
        <v>209</v>
      </c>
      <c r="B186" t="s">
        <v>210</v>
      </c>
      <c r="C186" t="s">
        <v>3139</v>
      </c>
      <c r="D186" t="s">
        <v>211</v>
      </c>
      <c r="E186">
        <v>120769.59590895</v>
      </c>
      <c r="F186">
        <v>10851.45</v>
      </c>
      <c r="G186">
        <v>23.048909515411399</v>
      </c>
      <c r="H186">
        <f>(Table2[[#This Row],[1Y Return vs Nifty]]-AVERAGE(Table2[1Y Return vs Nifty]))/_xlfn.STDEV.P(Table2[1Y Return vs Nifty])</f>
        <v>0.10053876230307182</v>
      </c>
      <c r="I186">
        <v>0.59779796932382001</v>
      </c>
      <c r="J186">
        <f>(Table2[[#This Row],[1M Return vs Nifty]]-AVERAGE(Table2[1M Return vs Nifty]))/_xlfn.STDEV.P(Table2[1M Return vs Nifty])</f>
        <v>0.11739006300611576</v>
      </c>
      <c r="K186">
        <v>19.637019197619299</v>
      </c>
      <c r="L186">
        <f>(Table2[[#This Row],[6M Return vs Nifty]]-AVERAGE(Table2[6M Return vs Nifty]))/_xlfn.STDEV.P(Table2[6M Return vs Nifty])</f>
        <v>0.44913134235348862</v>
      </c>
      <c r="M186">
        <v>3.0556695432385501</v>
      </c>
      <c r="N186">
        <f>(Table2[[#This Row],[1W Return vs Nifty]]-AVERAGE(Table2[1W Return vs Nifty]))/_xlfn.STDEV.P(Table2[1W Return vs Nifty])</f>
        <v>0.99343518556667021</v>
      </c>
      <c r="O186">
        <v>10473.959999999999</v>
      </c>
      <c r="P186">
        <v>10347.130936278099</v>
      </c>
      <c r="Q186">
        <v>9310.6873822132402</v>
      </c>
      <c r="R186">
        <v>72.145182208179406</v>
      </c>
      <c r="S186" s="1">
        <f>(Table2[[#This Row],[Close Price]]-Table2[[#This Row],[20D EMA]])/Table2[[#This Row],[20D EMA]]</f>
        <v>3.604080977968234E-2</v>
      </c>
      <c r="T186" s="1">
        <f>(Table2[[#This Row],[Close Price]]-Table2[[#This Row],[50D EMA]])/Table2[[#This Row],[50D EMA]]</f>
        <v>4.873999051792291E-2</v>
      </c>
      <c r="U186" s="1">
        <f>(Table2[[#This Row],[Close Price]]-Table2[[#This Row],[200D EMA]])/Table2[[#This Row],[200D EMA]]</f>
        <v>0.1654832295980822</v>
      </c>
      <c r="V186">
        <v>0.66169606673389303</v>
      </c>
      <c r="W186">
        <v>10390.1</v>
      </c>
      <c r="X186">
        <v>10897.8</v>
      </c>
      <c r="Y186">
        <v>10390.1</v>
      </c>
      <c r="Z186">
        <v>10897.8</v>
      </c>
      <c r="AA186">
        <v>10110.049999999999</v>
      </c>
      <c r="AB186">
        <v>10897.8</v>
      </c>
      <c r="AC186" s="1">
        <f>(Table2[[#This Row],[Close Price]]/Table2[[#This Row],[Day Low]])-1</f>
        <v>4.4402845015928616E-2</v>
      </c>
      <c r="AD186" s="1">
        <f>(Table2[[#This Row],[Day High]]/Table2[[#This Row],[Close Price]])-1</f>
        <v>4.2713185795444364E-3</v>
      </c>
      <c r="AE186" s="1">
        <f>(Table2[[#This Row],[Close Price]]/Table2[[#This Row],[Current Week Low]])-1</f>
        <v>4.4402845015928616E-2</v>
      </c>
      <c r="AF186" s="1">
        <f>(Table2[[#This Row],[Current Week High]]/Table2[[#This Row],[Close Price]])-1</f>
        <v>4.2713185795444364E-3</v>
      </c>
      <c r="AG186" s="1">
        <f>(Table2[[#This Row],[Close Price]]/Table2[[#This Row],[Current Month Low]])-1</f>
        <v>7.333297065790978E-2</v>
      </c>
      <c r="AH186" s="1">
        <f>(Table2[[#This Row],[Current Month High]]/Table2[[#This Row],[Close Price]])-1</f>
        <v>4.2713185795444364E-3</v>
      </c>
      <c r="AI186">
        <v>4.5943168885264001</v>
      </c>
      <c r="AJ186">
        <v>54.227544059124497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7.0000000000000007E-2</v>
      </c>
      <c r="AM186" t="s">
        <v>3185</v>
      </c>
      <c r="AN186">
        <v>7.26</v>
      </c>
      <c r="AO186" t="s">
        <v>3185</v>
      </c>
      <c r="AP186">
        <v>9.5838356571491007E-2</v>
      </c>
      <c r="AQ186">
        <f>(Table2[[#This Row],[Sharpe Ratio]]-AVERAGE(Table2[Sharpe Ratio]))/_xlfn.STDEV.P(Table2[Sharpe Ratio])</f>
        <v>0.41158367055276257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2.0720790237821092</v>
      </c>
      <c r="AS186">
        <f>_xlfn.RANK.AVG(Table2[[#This Row],[1Y Return vs Nifty Z-Score]],Table2[1Y Return vs Nifty Z-Score])</f>
        <v>268</v>
      </c>
      <c r="AT186">
        <f>_xlfn.RANK.AVG(Table2[[#This Row],[6M Return vs Nifty Z-Score]],Table2[6M Return vs Nifty Z-Score])</f>
        <v>186</v>
      </c>
      <c r="AU186">
        <f>_xlfn.RANK.AVG(Table2[[#This Row],[Sharpe Ratio Z-Score]],Table2[Sharpe Ratio Z-Score])</f>
        <v>239</v>
      </c>
      <c r="AV186">
        <f>(Table2[[#This Row],[Rank 1Y]]+Table2[[#This Row],[Rank 6M]]+Table2[[#This Row],[Rank Sharpe]])/3</f>
        <v>231</v>
      </c>
    </row>
    <row r="187" spans="1:48" x14ac:dyDescent="0.3">
      <c r="A187" t="s">
        <v>1028</v>
      </c>
      <c r="B187" t="s">
        <v>1029</v>
      </c>
      <c r="C187" t="s">
        <v>3148</v>
      </c>
      <c r="D187" t="s">
        <v>114</v>
      </c>
      <c r="E187">
        <v>13201.551465959999</v>
      </c>
      <c r="F187">
        <v>197.34</v>
      </c>
      <c r="G187">
        <v>37.553238122590699</v>
      </c>
      <c r="H187">
        <f>(Table2[[#This Row],[1Y Return vs Nifty]]-AVERAGE(Table2[1Y Return vs Nifty]))/_xlfn.STDEV.P(Table2[1Y Return vs Nifty])</f>
        <v>0.37435478171833386</v>
      </c>
      <c r="I187">
        <v>9.0697637538084805</v>
      </c>
      <c r="J187">
        <f>(Table2[[#This Row],[1M Return vs Nifty]]-AVERAGE(Table2[1M Return vs Nifty]))/_xlfn.STDEV.P(Table2[1M Return vs Nifty])</f>
        <v>1.0214169789146232</v>
      </c>
      <c r="K187">
        <v>0.86122705229248397</v>
      </c>
      <c r="L187">
        <f>(Table2[[#This Row],[6M Return vs Nifty]]-AVERAGE(Table2[6M Return vs Nifty]))/_xlfn.STDEV.P(Table2[6M Return vs Nifty])</f>
        <v>-0.17996796982887614</v>
      </c>
      <c r="M187">
        <v>0.69273288474722705</v>
      </c>
      <c r="N187">
        <f>(Table2[[#This Row],[1W Return vs Nifty]]-AVERAGE(Table2[1W Return vs Nifty]))/_xlfn.STDEV.P(Table2[1W Return vs Nifty])</f>
        <v>0.49252326735834301</v>
      </c>
      <c r="O187">
        <v>194.22</v>
      </c>
      <c r="P187">
        <v>194.735012417598</v>
      </c>
      <c r="Q187">
        <v>182.234132177135</v>
      </c>
      <c r="R187">
        <v>54.067430085378902</v>
      </c>
      <c r="S187" s="1">
        <f>(Table2[[#This Row],[Close Price]]-Table2[[#This Row],[20D EMA]])/Table2[[#This Row],[20D EMA]]</f>
        <v>1.6064257028112473E-2</v>
      </c>
      <c r="T187" s="1">
        <f>(Table2[[#This Row],[Close Price]]-Table2[[#This Row],[50D EMA]])/Table2[[#This Row],[50D EMA]]</f>
        <v>1.337708894800981E-2</v>
      </c>
      <c r="U187" s="1">
        <f>(Table2[[#This Row],[Close Price]]-Table2[[#This Row],[200D EMA]])/Table2[[#This Row],[200D EMA]]</f>
        <v>8.2892637303432382E-2</v>
      </c>
      <c r="V187">
        <v>0.626717581725308</v>
      </c>
      <c r="W187">
        <v>196.75</v>
      </c>
      <c r="X187">
        <v>201.64</v>
      </c>
      <c r="Y187">
        <v>196.75</v>
      </c>
      <c r="Z187">
        <v>201.64</v>
      </c>
      <c r="AA187">
        <v>192.35</v>
      </c>
      <c r="AB187">
        <v>207.2</v>
      </c>
      <c r="AC187" s="1">
        <f>(Table2[[#This Row],[Close Price]]/Table2[[#This Row],[Day Low]])-1</f>
        <v>2.9987293519695424E-3</v>
      </c>
      <c r="AD187" s="1">
        <f>(Table2[[#This Row],[Day High]]/Table2[[#This Row],[Close Price]])-1</f>
        <v>2.1789804398499868E-2</v>
      </c>
      <c r="AE187" s="1">
        <f>(Table2[[#This Row],[Close Price]]/Table2[[#This Row],[Current Week Low]])-1</f>
        <v>2.9987293519695424E-3</v>
      </c>
      <c r="AF187" s="1">
        <f>(Table2[[#This Row],[Current Week High]]/Table2[[#This Row],[Close Price]])-1</f>
        <v>2.1789804398499868E-2</v>
      </c>
      <c r="AG187" s="1">
        <f>(Table2[[#This Row],[Close Price]]/Table2[[#This Row],[Current Month Low]])-1</f>
        <v>2.5942292695606994E-2</v>
      </c>
      <c r="AH187" s="1">
        <f>(Table2[[#This Row],[Current Month High]]/Table2[[#This Row],[Close Price]])-1</f>
        <v>4.9964528225397764E-2</v>
      </c>
      <c r="AI187">
        <v>24.044795783926201</v>
      </c>
      <c r="AJ187">
        <v>59.595632834613802</v>
      </c>
      <c r="AK187" t="str">
        <f>IF(AND(Table2[[#This Row],[20D EMA]]&gt;Table2[[#This Row],[50D EMA]],Table2[[#This Row],[50D EMA]]&gt;Table2[[#This Row],[200D EMA]]),"Uptrend","Downtrend/NoTrend")</f>
        <v>Downtrend/NoTrend</v>
      </c>
      <c r="AL187">
        <v>0.01</v>
      </c>
      <c r="AM187" t="s">
        <v>3185</v>
      </c>
      <c r="AN187">
        <v>9.91</v>
      </c>
      <c r="AO187" t="s">
        <v>3185</v>
      </c>
      <c r="AP187">
        <v>0.134717845057504</v>
      </c>
      <c r="AQ187">
        <f>(Table2[[#This Row],[Sharpe Ratio]]-AVERAGE(Table2[Sharpe Ratio]))/_xlfn.STDEV.P(Table2[Sharpe Ratio])</f>
        <v>0.87095622221437174</v>
      </c>
      <c r="AR1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7">
        <f>_xlfn.RANK.AVG(Table2[[#This Row],[1Y Return vs Nifty Z-Score]],Table2[1Y Return vs Nifty Z-Score])</f>
        <v>191</v>
      </c>
      <c r="AT187">
        <f>_xlfn.RANK.AVG(Table2[[#This Row],[6M Return vs Nifty Z-Score]],Table2[6M Return vs Nifty Z-Score])</f>
        <v>367</v>
      </c>
      <c r="AU187">
        <f>_xlfn.RANK.AVG(Table2[[#This Row],[Sharpe Ratio Z-Score]],Table2[Sharpe Ratio Z-Score])</f>
        <v>135</v>
      </c>
      <c r="AV187">
        <f>(Table2[[#This Row],[Rank 1Y]]+Table2[[#This Row],[Rank 6M]]+Table2[[#This Row],[Rank Sharpe]])/3</f>
        <v>231</v>
      </c>
    </row>
    <row r="188" spans="1:48" x14ac:dyDescent="0.3">
      <c r="A188" t="s">
        <v>743</v>
      </c>
      <c r="B188" t="s">
        <v>744</v>
      </c>
      <c r="C188" t="s">
        <v>3139</v>
      </c>
      <c r="D188" t="s">
        <v>211</v>
      </c>
      <c r="E188">
        <v>22895.406453</v>
      </c>
      <c r="F188">
        <v>794</v>
      </c>
      <c r="G188">
        <v>48.481623351744197</v>
      </c>
      <c r="H188">
        <f>(Table2[[#This Row],[1Y Return vs Nifty]]-AVERAGE(Table2[1Y Return vs Nifty]))/_xlfn.STDEV.P(Table2[1Y Return vs Nifty])</f>
        <v>0.58066332747219984</v>
      </c>
      <c r="I188">
        <v>17.411056487047698</v>
      </c>
      <c r="J188">
        <f>(Table2[[#This Row],[1M Return vs Nifty]]-AVERAGE(Table2[1M Return vs Nifty]))/_xlfn.STDEV.P(Table2[1M Return vs Nifty])</f>
        <v>1.9115000288403245</v>
      </c>
      <c r="K188">
        <v>39.8457093283711</v>
      </c>
      <c r="L188">
        <f>(Table2[[#This Row],[6M Return vs Nifty]]-AVERAGE(Table2[6M Return vs Nifty]))/_xlfn.STDEV.P(Table2[6M Return vs Nifty])</f>
        <v>1.1262411528456526</v>
      </c>
      <c r="M188">
        <v>-1.9767547444748701</v>
      </c>
      <c r="N188">
        <f>(Table2[[#This Row],[1W Return vs Nifty]]-AVERAGE(Table2[1W Return vs Nifty]))/_xlfn.STDEV.P(Table2[1W Return vs Nifty])</f>
        <v>-7.3373479887008791E-2</v>
      </c>
      <c r="O188">
        <v>778.16</v>
      </c>
      <c r="P188">
        <v>749.38068952133801</v>
      </c>
      <c r="Q188">
        <v>641.48250771579296</v>
      </c>
      <c r="R188">
        <v>53.041808916084399</v>
      </c>
      <c r="S188" s="1">
        <f>(Table2[[#This Row],[Close Price]]-Table2[[#This Row],[20D EMA]])/Table2[[#This Row],[20D EMA]]</f>
        <v>2.0355710907782504E-2</v>
      </c>
      <c r="T188" s="1">
        <f>(Table2[[#This Row],[Close Price]]-Table2[[#This Row],[50D EMA]])/Table2[[#This Row],[50D EMA]]</f>
        <v>5.9541580270986535E-2</v>
      </c>
      <c r="U188" s="1">
        <f>(Table2[[#This Row],[Close Price]]-Table2[[#This Row],[200D EMA]])/Table2[[#This Row],[200D EMA]]</f>
        <v>0.2377578350924878</v>
      </c>
      <c r="V188">
        <v>0.75556297789400495</v>
      </c>
      <c r="W188">
        <v>790</v>
      </c>
      <c r="X188">
        <v>807.2</v>
      </c>
      <c r="Y188">
        <v>790</v>
      </c>
      <c r="Z188">
        <v>807.2</v>
      </c>
      <c r="AA188">
        <v>781.05</v>
      </c>
      <c r="AB188">
        <v>838</v>
      </c>
      <c r="AC188" s="1">
        <f>(Table2[[#This Row],[Close Price]]/Table2[[#This Row],[Day Low]])-1</f>
        <v>5.0632911392405333E-3</v>
      </c>
      <c r="AD188" s="1">
        <f>(Table2[[#This Row],[Day High]]/Table2[[#This Row],[Close Price]])-1</f>
        <v>1.6624685138539208E-2</v>
      </c>
      <c r="AE188" s="1">
        <f>(Table2[[#This Row],[Close Price]]/Table2[[#This Row],[Current Week Low]])-1</f>
        <v>5.0632911392405333E-3</v>
      </c>
      <c r="AF188" s="1">
        <f>(Table2[[#This Row],[Current Week High]]/Table2[[#This Row],[Close Price]])-1</f>
        <v>1.6624685138539208E-2</v>
      </c>
      <c r="AG188" s="1">
        <f>(Table2[[#This Row],[Close Price]]/Table2[[#This Row],[Current Month Low]])-1</f>
        <v>1.6580244542602873E-2</v>
      </c>
      <c r="AH188" s="1">
        <f>(Table2[[#This Row],[Current Month High]]/Table2[[#This Row],[Close Price]])-1</f>
        <v>5.5415617128463435E-2</v>
      </c>
      <c r="AI188">
        <v>5.5415617128463399</v>
      </c>
      <c r="AJ188">
        <v>79.6380090497737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0.04</v>
      </c>
      <c r="AM188" t="s">
        <v>3185</v>
      </c>
      <c r="AN188">
        <v>7.61</v>
      </c>
      <c r="AO188" t="s">
        <v>3185</v>
      </c>
      <c r="AP188">
        <v>1.9731610219093001E-2</v>
      </c>
      <c r="AQ188">
        <f>(Table2[[#This Row],[Sharpe Ratio]]-AVERAGE(Table2[Sharpe Ratio]))/_xlfn.STDEV.P(Table2[Sharpe Ratio])</f>
        <v>-0.48763984374685032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3.0573911855243181</v>
      </c>
      <c r="AS188">
        <f>_xlfn.RANK.AVG(Table2[[#This Row],[1Y Return vs Nifty Z-Score]],Table2[1Y Return vs Nifty Z-Score])</f>
        <v>147</v>
      </c>
      <c r="AT188">
        <f>_xlfn.RANK.AVG(Table2[[#This Row],[6M Return vs Nifty Z-Score]],Table2[6M Return vs Nifty Z-Score])</f>
        <v>79</v>
      </c>
      <c r="AU188">
        <f>_xlfn.RANK.AVG(Table2[[#This Row],[Sharpe Ratio Z-Score]],Table2[Sharpe Ratio Z-Score])</f>
        <v>468</v>
      </c>
      <c r="AV188">
        <f>(Table2[[#This Row],[Rank 1Y]]+Table2[[#This Row],[Rank 6M]]+Table2[[#This Row],[Rank Sharpe]])/3</f>
        <v>231.33333333333334</v>
      </c>
    </row>
    <row r="189" spans="1:48" x14ac:dyDescent="0.3">
      <c r="A189" t="s">
        <v>859</v>
      </c>
      <c r="B189" t="s">
        <v>860</v>
      </c>
      <c r="C189" t="s">
        <v>3143</v>
      </c>
      <c r="D189" t="s">
        <v>51</v>
      </c>
      <c r="E189">
        <v>18012.240513279899</v>
      </c>
      <c r="F189">
        <v>1323.4</v>
      </c>
      <c r="G189">
        <v>20.641668823496499</v>
      </c>
      <c r="H189">
        <f>(Table2[[#This Row],[1Y Return vs Nifty]]-AVERAGE(Table2[1Y Return vs Nifty]))/_xlfn.STDEV.P(Table2[1Y Return vs Nifty])</f>
        <v>5.5094324171111687E-2</v>
      </c>
      <c r="I189">
        <v>-2.7388059144625001</v>
      </c>
      <c r="J189">
        <f>(Table2[[#This Row],[1M Return vs Nifty]]-AVERAGE(Table2[1M Return vs Nifty]))/_xlfn.STDEV.P(Table2[1M Return vs Nifty])</f>
        <v>-0.23865241820784458</v>
      </c>
      <c r="K189">
        <v>46.2264193186844</v>
      </c>
      <c r="L189">
        <f>(Table2[[#This Row],[6M Return vs Nifty]]-AVERAGE(Table2[6M Return vs Nifty]))/_xlfn.STDEV.P(Table2[6M Return vs Nifty])</f>
        <v>1.3400324131595525</v>
      </c>
      <c r="M189">
        <v>-3.2975563643906001</v>
      </c>
      <c r="N189">
        <f>(Table2[[#This Row],[1W Return vs Nifty]]-AVERAGE(Table2[1W Return vs Nifty]))/_xlfn.STDEV.P(Table2[1W Return vs Nifty])</f>
        <v>-0.35336628910055445</v>
      </c>
      <c r="O189">
        <v>1317.6</v>
      </c>
      <c r="P189">
        <v>1307.2458411121499</v>
      </c>
      <c r="Q189">
        <v>1118.8757050967599</v>
      </c>
      <c r="R189">
        <v>55.087844086045401</v>
      </c>
      <c r="S189" s="1">
        <f>(Table2[[#This Row],[Close Price]]-Table2[[#This Row],[20D EMA]])/Table2[[#This Row],[20D EMA]]</f>
        <v>4.4019429265332284E-3</v>
      </c>
      <c r="T189" s="1">
        <f>(Table2[[#This Row],[Close Price]]-Table2[[#This Row],[50D EMA]])/Table2[[#This Row],[50D EMA]]</f>
        <v>1.2357399335160144E-2</v>
      </c>
      <c r="U189" s="1">
        <f>(Table2[[#This Row],[Close Price]]-Table2[[#This Row],[200D EMA]])/Table2[[#This Row],[200D EMA]]</f>
        <v>0.1827944730335824</v>
      </c>
      <c r="V189">
        <v>0.20261962886791099</v>
      </c>
      <c r="W189">
        <v>1298.3</v>
      </c>
      <c r="X189">
        <v>1329.5</v>
      </c>
      <c r="Y189">
        <v>1298.3</v>
      </c>
      <c r="Z189">
        <v>1329.5</v>
      </c>
      <c r="AA189">
        <v>1287</v>
      </c>
      <c r="AB189">
        <v>1350</v>
      </c>
      <c r="AC189" s="1">
        <f>(Table2[[#This Row],[Close Price]]/Table2[[#This Row],[Day Low]])-1</f>
        <v>1.9332973888931848E-2</v>
      </c>
      <c r="AD189" s="1">
        <f>(Table2[[#This Row],[Day High]]/Table2[[#This Row],[Close Price]])-1</f>
        <v>4.6093395798698644E-3</v>
      </c>
      <c r="AE189" s="1">
        <f>(Table2[[#This Row],[Close Price]]/Table2[[#This Row],[Current Week Low]])-1</f>
        <v>1.9332973888931848E-2</v>
      </c>
      <c r="AF189" s="1">
        <f>(Table2[[#This Row],[Current Week High]]/Table2[[#This Row],[Close Price]])-1</f>
        <v>4.6093395798698644E-3</v>
      </c>
      <c r="AG189" s="1">
        <f>(Table2[[#This Row],[Close Price]]/Table2[[#This Row],[Current Month Low]])-1</f>
        <v>2.8282828282828243E-2</v>
      </c>
      <c r="AH189" s="1">
        <f>(Table2[[#This Row],[Current Month High]]/Table2[[#This Row],[Close Price]])-1</f>
        <v>2.0099743085990607E-2</v>
      </c>
      <c r="AI189">
        <v>15.0105788121505</v>
      </c>
      <c r="AJ189">
        <v>63.554347154421301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0.06</v>
      </c>
      <c r="AM189" t="s">
        <v>3185</v>
      </c>
      <c r="AN189">
        <v>3.08</v>
      </c>
      <c r="AO189" t="s">
        <v>3185</v>
      </c>
      <c r="AP189">
        <v>5.9531330107829003E-2</v>
      </c>
      <c r="AQ189">
        <f>(Table2[[#This Row],[Sharpe Ratio]]-AVERAGE(Table2[Sharpe Ratio]))/_xlfn.STDEV.P(Table2[Sharpe Ratio])</f>
        <v>-1.7394488351208274E-2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0.78571354167105678</v>
      </c>
      <c r="AS189">
        <f>_xlfn.RANK.AVG(Table2[[#This Row],[1Y Return vs Nifty Z-Score]],Table2[1Y Return vs Nifty Z-Score])</f>
        <v>279</v>
      </c>
      <c r="AT189">
        <f>_xlfn.RANK.AVG(Table2[[#This Row],[6M Return vs Nifty Z-Score]],Table2[6M Return vs Nifty Z-Score])</f>
        <v>64</v>
      </c>
      <c r="AU189">
        <f>_xlfn.RANK.AVG(Table2[[#This Row],[Sharpe Ratio Z-Score]],Table2[Sharpe Ratio Z-Score])</f>
        <v>353</v>
      </c>
      <c r="AV189">
        <f>(Table2[[#This Row],[Rank 1Y]]+Table2[[#This Row],[Rank 6M]]+Table2[[#This Row],[Rank Sharpe]])/3</f>
        <v>232</v>
      </c>
    </row>
    <row r="190" spans="1:48" x14ac:dyDescent="0.3">
      <c r="A190" t="s">
        <v>1451</v>
      </c>
      <c r="B190" t="s">
        <v>1452</v>
      </c>
      <c r="C190" t="s">
        <v>3141</v>
      </c>
      <c r="D190" t="s">
        <v>125</v>
      </c>
      <c r="E190">
        <v>7150.9568398149904</v>
      </c>
      <c r="F190">
        <v>1185.3499999999999</v>
      </c>
      <c r="G190">
        <v>33.056124372125701</v>
      </c>
      <c r="H190">
        <f>(Table2[[#This Row],[1Y Return vs Nifty]]-AVERAGE(Table2[1Y Return vs Nifty]))/_xlfn.STDEV.P(Table2[1Y Return vs Nifty])</f>
        <v>0.28945724393085842</v>
      </c>
      <c r="I190">
        <v>4.23410557671746</v>
      </c>
      <c r="J190">
        <f>(Table2[[#This Row],[1M Return vs Nifty]]-AVERAGE(Table2[1M Return vs Nifty]))/_xlfn.STDEV.P(Table2[1M Return vs Nifty])</f>
        <v>0.50541334298996887</v>
      </c>
      <c r="K190">
        <v>15.6311599059153</v>
      </c>
      <c r="L190">
        <f>(Table2[[#This Row],[6M Return vs Nifty]]-AVERAGE(Table2[6M Return vs Nifty]))/_xlfn.STDEV.P(Table2[6M Return vs Nifty])</f>
        <v>0.31491152858453642</v>
      </c>
      <c r="M190">
        <v>-2.8182996191521799</v>
      </c>
      <c r="N190">
        <f>(Table2[[#This Row],[1W Return vs Nifty]]-AVERAGE(Table2[1W Return vs Nifty]))/_xlfn.STDEV.P(Table2[1W Return vs Nifty])</f>
        <v>-0.2517700763078965</v>
      </c>
      <c r="O190">
        <v>1209.99</v>
      </c>
      <c r="P190">
        <v>1209.5745144544401</v>
      </c>
      <c r="Q190">
        <v>1072.29149945725</v>
      </c>
      <c r="R190">
        <v>44.321765875952302</v>
      </c>
      <c r="S190" s="1">
        <f>(Table2[[#This Row],[Close Price]]-Table2[[#This Row],[20D EMA]])/Table2[[#This Row],[20D EMA]]</f>
        <v>-2.0363804659542722E-2</v>
      </c>
      <c r="T190" s="1">
        <f>(Table2[[#This Row],[Close Price]]-Table2[[#This Row],[50D EMA]])/Table2[[#This Row],[50D EMA]]</f>
        <v>-2.0027302299243849E-2</v>
      </c>
      <c r="U190" s="1">
        <f>(Table2[[#This Row],[Close Price]]-Table2[[#This Row],[200D EMA]])/Table2[[#This Row],[200D EMA]]</f>
        <v>0.10543634879132727</v>
      </c>
      <c r="V190">
        <v>1.5002857495161499</v>
      </c>
      <c r="W190">
        <v>1180</v>
      </c>
      <c r="X190">
        <v>1204.8499999999999</v>
      </c>
      <c r="Y190">
        <v>1180</v>
      </c>
      <c r="Z190">
        <v>1204.8499999999999</v>
      </c>
      <c r="AA190">
        <v>1151.1500000000001</v>
      </c>
      <c r="AB190">
        <v>1273.8499999999999</v>
      </c>
      <c r="AC190" s="1">
        <f>(Table2[[#This Row],[Close Price]]/Table2[[#This Row],[Day Low]])-1</f>
        <v>4.5338983050846604E-3</v>
      </c>
      <c r="AD190" s="1">
        <f>(Table2[[#This Row],[Day High]]/Table2[[#This Row],[Close Price]])-1</f>
        <v>1.6450837305437283E-2</v>
      </c>
      <c r="AE190" s="1">
        <f>(Table2[[#This Row],[Close Price]]/Table2[[#This Row],[Current Week Low]])-1</f>
        <v>4.5338983050846604E-3</v>
      </c>
      <c r="AF190" s="1">
        <f>(Table2[[#This Row],[Current Week High]]/Table2[[#This Row],[Close Price]])-1</f>
        <v>1.6450837305437283E-2</v>
      </c>
      <c r="AG190" s="1">
        <f>(Table2[[#This Row],[Close Price]]/Table2[[#This Row],[Current Month Low]])-1</f>
        <v>2.9709421013768722E-2</v>
      </c>
      <c r="AH190" s="1">
        <f>(Table2[[#This Row],[Current Month High]]/Table2[[#This Row],[Close Price]])-1</f>
        <v>7.4661492386215E-2</v>
      </c>
      <c r="AI190">
        <v>13.5613953684565</v>
      </c>
      <c r="AJ190">
        <v>59.750673854447399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7.0000000000000007E-2</v>
      </c>
      <c r="AM190" t="s">
        <v>3185</v>
      </c>
      <c r="AN190">
        <v>-5.49</v>
      </c>
      <c r="AO190" t="s">
        <v>3184</v>
      </c>
      <c r="AP190">
        <v>8.4129312128367995E-2</v>
      </c>
      <c r="AQ190">
        <f>(Table2[[#This Row],[Sharpe Ratio]]-AVERAGE(Table2[Sharpe Ratio]))/_xlfn.STDEV.P(Table2[Sharpe Ratio])</f>
        <v>0.27323787865039101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1.1312499178478581</v>
      </c>
      <c r="AS190">
        <f>_xlfn.RANK.AVG(Table2[[#This Row],[1Y Return vs Nifty Z-Score]],Table2[1Y Return vs Nifty Z-Score])</f>
        <v>208</v>
      </c>
      <c r="AT190">
        <f>_xlfn.RANK.AVG(Table2[[#This Row],[6M Return vs Nifty Z-Score]],Table2[6M Return vs Nifty Z-Score])</f>
        <v>216</v>
      </c>
      <c r="AU190">
        <f>_xlfn.RANK.AVG(Table2[[#This Row],[Sharpe Ratio Z-Score]],Table2[Sharpe Ratio Z-Score])</f>
        <v>275</v>
      </c>
      <c r="AV190">
        <f>(Table2[[#This Row],[Rank 1Y]]+Table2[[#This Row],[Rank 6M]]+Table2[[#This Row],[Rank Sharpe]])/3</f>
        <v>233</v>
      </c>
    </row>
    <row r="191" spans="1:48" x14ac:dyDescent="0.3">
      <c r="A191" t="s">
        <v>1428</v>
      </c>
      <c r="B191" t="s">
        <v>1429</v>
      </c>
      <c r="C191" t="s">
        <v>3151</v>
      </c>
      <c r="D191" t="s">
        <v>102</v>
      </c>
      <c r="E191">
        <v>7330.1480534800003</v>
      </c>
      <c r="F191">
        <v>3702.65</v>
      </c>
      <c r="G191">
        <v>95.7583584714164</v>
      </c>
      <c r="H191">
        <f>(Table2[[#This Row],[1Y Return vs Nifty]]-AVERAGE(Table2[1Y Return vs Nifty]))/_xlfn.STDEV.P(Table2[1Y Return vs Nifty])</f>
        <v>1.4731643023198624</v>
      </c>
      <c r="I191">
        <v>-2.1672374233934599</v>
      </c>
      <c r="J191">
        <f>(Table2[[#This Row],[1M Return vs Nifty]]-AVERAGE(Table2[1M Return vs Nifty]))/_xlfn.STDEV.P(Table2[1M Return vs Nifty])</f>
        <v>-0.17766146128519988</v>
      </c>
      <c r="K191">
        <v>61.604060673032997</v>
      </c>
      <c r="L191">
        <f>(Table2[[#This Row],[6M Return vs Nifty]]-AVERAGE(Table2[6M Return vs Nifty]))/_xlfn.STDEV.P(Table2[6M Return vs Nifty])</f>
        <v>1.8552737155839409</v>
      </c>
      <c r="M191">
        <v>-2.5490865052912302</v>
      </c>
      <c r="N191">
        <f>(Table2[[#This Row],[1W Return vs Nifty]]-AVERAGE(Table2[1W Return vs Nifty]))/_xlfn.STDEV.P(Table2[1W Return vs Nifty])</f>
        <v>-0.19470038855882885</v>
      </c>
      <c r="O191">
        <v>4208.99</v>
      </c>
      <c r="P191">
        <v>4061.1514476718298</v>
      </c>
      <c r="Q191">
        <v>3211.4297649694099</v>
      </c>
      <c r="R191">
        <v>20.2526223599152</v>
      </c>
      <c r="S191" s="1">
        <f>(Table2[[#This Row],[Close Price]]-Table2[[#This Row],[20D EMA]])/Table2[[#This Row],[20D EMA]]</f>
        <v>-0.12029964433272583</v>
      </c>
      <c r="T191" s="1">
        <f>(Table2[[#This Row],[Close Price]]-Table2[[#This Row],[50D EMA]])/Table2[[#This Row],[50D EMA]]</f>
        <v>-8.827581347091866E-2</v>
      </c>
      <c r="U191" s="1">
        <f>(Table2[[#This Row],[Close Price]]-Table2[[#This Row],[200D EMA]])/Table2[[#This Row],[200D EMA]]</f>
        <v>0.15295998075027784</v>
      </c>
      <c r="V191">
        <v>1.05764418449941</v>
      </c>
      <c r="W191">
        <v>3660</v>
      </c>
      <c r="X191">
        <v>4065</v>
      </c>
      <c r="Y191">
        <v>3660</v>
      </c>
      <c r="Z191">
        <v>4065</v>
      </c>
      <c r="AA191">
        <v>3660</v>
      </c>
      <c r="AB191">
        <v>4475.95</v>
      </c>
      <c r="AC191" s="1">
        <f>(Table2[[#This Row],[Close Price]]/Table2[[#This Row],[Day Low]])-1</f>
        <v>1.1653005464481003E-2</v>
      </c>
      <c r="AD191" s="1">
        <f>(Table2[[#This Row],[Day High]]/Table2[[#This Row],[Close Price]])-1</f>
        <v>9.7862341836252309E-2</v>
      </c>
      <c r="AE191" s="1">
        <f>(Table2[[#This Row],[Close Price]]/Table2[[#This Row],[Current Week Low]])-1</f>
        <v>1.1653005464481003E-2</v>
      </c>
      <c r="AF191" s="1">
        <f>(Table2[[#This Row],[Current Week High]]/Table2[[#This Row],[Close Price]])-1</f>
        <v>9.7862341836252309E-2</v>
      </c>
      <c r="AG191" s="1">
        <f>(Table2[[#This Row],[Close Price]]/Table2[[#This Row],[Current Month Low]])-1</f>
        <v>1.1653005464481003E-2</v>
      </c>
      <c r="AH191" s="1">
        <f>(Table2[[#This Row],[Current Month High]]/Table2[[#This Row],[Close Price]])-1</f>
        <v>0.20885041794390502</v>
      </c>
      <c r="AI191">
        <v>22.0747302607591</v>
      </c>
      <c r="AJ191">
        <v>122.45486497041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0.08</v>
      </c>
      <c r="AM191" t="s">
        <v>3185</v>
      </c>
      <c r="AN191">
        <v>-14.01</v>
      </c>
      <c r="AO191" t="s">
        <v>3184</v>
      </c>
      <c r="AP191">
        <v>-2.0469562730745999E-2</v>
      </c>
      <c r="AQ191">
        <f>(Table2[[#This Row],[Sharpe Ratio]]-AVERAGE(Table2[Sharpe Ratio]))/_xlfn.STDEV.P(Table2[Sharpe Ratio])</f>
        <v>-0.96262848472140616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1.9934476833383687</v>
      </c>
      <c r="AS191">
        <f>_xlfn.RANK.AVG(Table2[[#This Row],[1Y Return vs Nifty Z-Score]],Table2[1Y Return vs Nifty Z-Score])</f>
        <v>56</v>
      </c>
      <c r="AT191">
        <f>_xlfn.RANK.AVG(Table2[[#This Row],[6M Return vs Nifty Z-Score]],Table2[6M Return vs Nifty Z-Score])</f>
        <v>37</v>
      </c>
      <c r="AU191">
        <f>_xlfn.RANK.AVG(Table2[[#This Row],[Sharpe Ratio Z-Score]],Table2[Sharpe Ratio Z-Score])</f>
        <v>609</v>
      </c>
      <c r="AV191">
        <f>(Table2[[#This Row],[Rank 1Y]]+Table2[[#This Row],[Rank 6M]]+Table2[[#This Row],[Rank Sharpe]])/3</f>
        <v>234</v>
      </c>
    </row>
    <row r="192" spans="1:48" x14ac:dyDescent="0.3">
      <c r="A192" t="s">
        <v>216</v>
      </c>
      <c r="B192" t="s">
        <v>217</v>
      </c>
      <c r="C192" t="s">
        <v>3139</v>
      </c>
      <c r="D192" t="s">
        <v>54</v>
      </c>
      <c r="E192">
        <v>112782.03090291</v>
      </c>
      <c r="F192">
        <v>2999.45</v>
      </c>
      <c r="G192">
        <v>28.502531915622001</v>
      </c>
      <c r="H192">
        <f>(Table2[[#This Row],[1Y Return vs Nifty]]-AVERAGE(Table2[1Y Return vs Nifty]))/_xlfn.STDEV.P(Table2[1Y Return vs Nifty])</f>
        <v>0.20349348826539118</v>
      </c>
      <c r="I192">
        <v>-5.9973960915580102</v>
      </c>
      <c r="J192">
        <f>(Table2[[#This Row],[1M Return vs Nifty]]-AVERAGE(Table2[1M Return vs Nifty]))/_xlfn.STDEV.P(Table2[1M Return vs Nifty])</f>
        <v>-0.58637020920794169</v>
      </c>
      <c r="K192">
        <v>20.850348306235201</v>
      </c>
      <c r="L192">
        <f>(Table2[[#This Row],[6M Return vs Nifty]]-AVERAGE(Table2[6M Return vs Nifty]))/_xlfn.STDEV.P(Table2[6M Return vs Nifty])</f>
        <v>0.48978499370268547</v>
      </c>
      <c r="M192">
        <v>-5.1495862087881896</v>
      </c>
      <c r="N192">
        <f>(Table2[[#This Row],[1W Return vs Nifty]]-AVERAGE(Table2[1W Return vs Nifty]))/_xlfn.STDEV.P(Table2[1W Return vs Nifty])</f>
        <v>-0.74597259050204123</v>
      </c>
      <c r="O192">
        <v>3184.5</v>
      </c>
      <c r="P192">
        <v>3220.1937835837198</v>
      </c>
      <c r="Q192">
        <v>2819.8786575249101</v>
      </c>
      <c r="R192">
        <v>26.737111371337601</v>
      </c>
      <c r="S192" s="1">
        <f>(Table2[[#This Row],[Close Price]]-Table2[[#This Row],[20D EMA]])/Table2[[#This Row],[20D EMA]]</f>
        <v>-5.8109593342754021E-2</v>
      </c>
      <c r="T192" s="1">
        <f>(Table2[[#This Row],[Close Price]]-Table2[[#This Row],[50D EMA]])/Table2[[#This Row],[50D EMA]]</f>
        <v>-6.8549844642596794E-2</v>
      </c>
      <c r="U192" s="1">
        <f>(Table2[[#This Row],[Close Price]]-Table2[[#This Row],[200D EMA]])/Table2[[#This Row],[200D EMA]]</f>
        <v>6.3680521144376043E-2</v>
      </c>
      <c r="V192">
        <v>1.10160843099429</v>
      </c>
      <c r="W192">
        <v>2957.8</v>
      </c>
      <c r="X192">
        <v>3057.05</v>
      </c>
      <c r="Y192">
        <v>2957.8</v>
      </c>
      <c r="Z192">
        <v>3057.05</v>
      </c>
      <c r="AA192">
        <v>2957.8</v>
      </c>
      <c r="AB192">
        <v>3200</v>
      </c>
      <c r="AC192" s="1">
        <f>(Table2[[#This Row],[Close Price]]/Table2[[#This Row],[Day Low]])-1</f>
        <v>1.4081411860166204E-2</v>
      </c>
      <c r="AD192" s="1">
        <f>(Table2[[#This Row],[Day High]]/Table2[[#This Row],[Close Price]])-1</f>
        <v>1.9203520645451722E-2</v>
      </c>
      <c r="AE192" s="1">
        <f>(Table2[[#This Row],[Close Price]]/Table2[[#This Row],[Current Week Low]])-1</f>
        <v>1.4081411860166204E-2</v>
      </c>
      <c r="AF192" s="1">
        <f>(Table2[[#This Row],[Current Week High]]/Table2[[#This Row],[Close Price]])-1</f>
        <v>1.9203520645451722E-2</v>
      </c>
      <c r="AG192" s="1">
        <f>(Table2[[#This Row],[Close Price]]/Table2[[#This Row],[Current Month Low]])-1</f>
        <v>1.4081411860166204E-2</v>
      </c>
      <c r="AH192" s="1">
        <f>(Table2[[#This Row],[Current Month High]]/Table2[[#This Row],[Close Price]])-1</f>
        <v>6.6862258080648163E-2</v>
      </c>
      <c r="AI192">
        <v>21.763990064845199</v>
      </c>
      <c r="AJ192">
        <v>55.395813905294702</v>
      </c>
      <c r="AK192" t="str">
        <f>IF(AND(Table2[[#This Row],[20D EMA]]&gt;Table2[[#This Row],[50D EMA]],Table2[[#This Row],[50D EMA]]&gt;Table2[[#This Row],[200D EMA]]),"Uptrend","Downtrend/NoTrend")</f>
        <v>Downtrend/NoTrend</v>
      </c>
      <c r="AL192">
        <v>-7.0000000000000007E-2</v>
      </c>
      <c r="AM192" t="s">
        <v>3184</v>
      </c>
      <c r="AN192">
        <v>-7.57</v>
      </c>
      <c r="AO192" t="s">
        <v>3184</v>
      </c>
      <c r="AP192">
        <v>7.9884256145322005E-2</v>
      </c>
      <c r="AQ192">
        <f>(Table2[[#This Row],[Sharpe Ratio]]-AVERAGE(Table2[Sharpe Ratio]))/_xlfn.STDEV.P(Table2[Sharpe Ratio])</f>
        <v>0.2230812980261434</v>
      </c>
      <c r="AR1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2">
        <f>_xlfn.RANK.AVG(Table2[[#This Row],[1Y Return vs Nifty Z-Score]],Table2[1Y Return vs Nifty Z-Score])</f>
        <v>235</v>
      </c>
      <c r="AT192">
        <f>_xlfn.RANK.AVG(Table2[[#This Row],[6M Return vs Nifty Z-Score]],Table2[6M Return vs Nifty Z-Score])</f>
        <v>178</v>
      </c>
      <c r="AU192">
        <f>_xlfn.RANK.AVG(Table2[[#This Row],[Sharpe Ratio Z-Score]],Table2[Sharpe Ratio Z-Score])</f>
        <v>289</v>
      </c>
      <c r="AV192">
        <f>(Table2[[#This Row],[Rank 1Y]]+Table2[[#This Row],[Rank 6M]]+Table2[[#This Row],[Rank Sharpe]])/3</f>
        <v>234</v>
      </c>
    </row>
    <row r="193" spans="1:48" x14ac:dyDescent="0.3">
      <c r="A193" t="s">
        <v>1326</v>
      </c>
      <c r="B193" t="s">
        <v>1327</v>
      </c>
      <c r="C193" t="s">
        <v>3149</v>
      </c>
      <c r="D193" t="s">
        <v>241</v>
      </c>
      <c r="E193">
        <v>8505.8908717499999</v>
      </c>
      <c r="F193">
        <v>517.5</v>
      </c>
      <c r="G193">
        <v>11.6029703730251</v>
      </c>
      <c r="H193">
        <f>(Table2[[#This Row],[1Y Return vs Nifty]]-AVERAGE(Table2[1Y Return vs Nifty]))/_xlfn.STDEV.P(Table2[1Y Return vs Nifty])</f>
        <v>-0.11554028411940501</v>
      </c>
      <c r="I193">
        <v>-8.3785701600426599</v>
      </c>
      <c r="J193">
        <f>(Table2[[#This Row],[1M Return vs Nifty]]-AVERAGE(Table2[1M Return vs Nifty]))/_xlfn.STDEV.P(Table2[1M Return vs Nifty])</f>
        <v>-0.84046064159800049</v>
      </c>
      <c r="K193">
        <v>21.853309394750699</v>
      </c>
      <c r="L193">
        <f>(Table2[[#This Row],[6M Return vs Nifty]]-AVERAGE(Table2[6M Return vs Nifty]))/_xlfn.STDEV.P(Table2[6M Return vs Nifty])</f>
        <v>0.52339008083014493</v>
      </c>
      <c r="M193">
        <v>-4.4656736698480399</v>
      </c>
      <c r="N193">
        <f>(Table2[[#This Row],[1W Return vs Nifty]]-AVERAGE(Table2[1W Return vs Nifty]))/_xlfn.STDEV.P(Table2[1W Return vs Nifty])</f>
        <v>-0.60099200435887878</v>
      </c>
      <c r="O193">
        <v>544.29</v>
      </c>
      <c r="P193">
        <v>553.04185099728602</v>
      </c>
      <c r="Q193">
        <v>493.28033522112599</v>
      </c>
      <c r="R193">
        <v>36.113713991470497</v>
      </c>
      <c r="S193" s="1">
        <f>(Table2[[#This Row],[Close Price]]-Table2[[#This Row],[20D EMA]])/Table2[[#This Row],[20D EMA]]</f>
        <v>-4.9220084881221343E-2</v>
      </c>
      <c r="T193" s="1">
        <f>(Table2[[#This Row],[Close Price]]-Table2[[#This Row],[50D EMA]])/Table2[[#This Row],[50D EMA]]</f>
        <v>-6.4266114640681035E-2</v>
      </c>
      <c r="U193" s="1">
        <f>(Table2[[#This Row],[Close Price]]-Table2[[#This Row],[200D EMA]])/Table2[[#This Row],[200D EMA]]</f>
        <v>4.9099189749814164E-2</v>
      </c>
      <c r="V193">
        <v>1.3226514238949301</v>
      </c>
      <c r="W193">
        <v>502.2</v>
      </c>
      <c r="X193">
        <v>527.9</v>
      </c>
      <c r="Y193">
        <v>502.2</v>
      </c>
      <c r="Z193">
        <v>527.9</v>
      </c>
      <c r="AA193">
        <v>502.2</v>
      </c>
      <c r="AB193">
        <v>547.9</v>
      </c>
      <c r="AC193" s="1">
        <f>(Table2[[#This Row],[Close Price]]/Table2[[#This Row],[Day Low]])-1</f>
        <v>3.0465949820788651E-2</v>
      </c>
      <c r="AD193" s="1">
        <f>(Table2[[#This Row],[Day High]]/Table2[[#This Row],[Close Price]])-1</f>
        <v>2.0096618357487772E-2</v>
      </c>
      <c r="AE193" s="1">
        <f>(Table2[[#This Row],[Close Price]]/Table2[[#This Row],[Current Week Low]])-1</f>
        <v>3.0465949820788651E-2</v>
      </c>
      <c r="AF193" s="1">
        <f>(Table2[[#This Row],[Current Week High]]/Table2[[#This Row],[Close Price]])-1</f>
        <v>2.0096618357487772E-2</v>
      </c>
      <c r="AG193" s="1">
        <f>(Table2[[#This Row],[Close Price]]/Table2[[#This Row],[Current Month Low]])-1</f>
        <v>3.0465949820788651E-2</v>
      </c>
      <c r="AH193" s="1">
        <f>(Table2[[#This Row],[Current Month High]]/Table2[[#This Row],[Close Price]])-1</f>
        <v>5.8743961352657026E-2</v>
      </c>
      <c r="AI193">
        <v>19.130434782608599</v>
      </c>
      <c r="AJ193">
        <v>45.733596170092902</v>
      </c>
      <c r="AK193" t="str">
        <f>IF(AND(Table2[[#This Row],[20D EMA]]&gt;Table2[[#This Row],[50D EMA]],Table2[[#This Row],[50D EMA]]&gt;Table2[[#This Row],[200D EMA]]),"Uptrend","Downtrend/NoTrend")</f>
        <v>Downtrend/NoTrend</v>
      </c>
      <c r="AL193">
        <v>-0.12</v>
      </c>
      <c r="AM193" t="s">
        <v>3184</v>
      </c>
      <c r="AN193">
        <v>-10.81</v>
      </c>
      <c r="AO193" t="s">
        <v>3184</v>
      </c>
      <c r="AP193">
        <v>0.10951125846354499</v>
      </c>
      <c r="AQ193">
        <f>(Table2[[#This Row],[Sharpe Ratio]]-AVERAGE(Table2[Sharpe Ratio]))/_xlfn.STDEV.P(Table2[Sharpe Ratio])</f>
        <v>0.57313301380174264</v>
      </c>
      <c r="AR1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3">
        <f>_xlfn.RANK.AVG(Table2[[#This Row],[1Y Return vs Nifty Z-Score]],Table2[1Y Return vs Nifty Z-Score])</f>
        <v>334</v>
      </c>
      <c r="AT193">
        <f>_xlfn.RANK.AVG(Table2[[#This Row],[6M Return vs Nifty Z-Score]],Table2[6M Return vs Nifty Z-Score])</f>
        <v>170</v>
      </c>
      <c r="AU193">
        <f>_xlfn.RANK.AVG(Table2[[#This Row],[Sharpe Ratio Z-Score]],Table2[Sharpe Ratio Z-Score])</f>
        <v>201</v>
      </c>
      <c r="AV193">
        <f>(Table2[[#This Row],[Rank 1Y]]+Table2[[#This Row],[Rank 6M]]+Table2[[#This Row],[Rank Sharpe]])/3</f>
        <v>235</v>
      </c>
    </row>
    <row r="194" spans="1:48" x14ac:dyDescent="0.3">
      <c r="A194" t="s">
        <v>401</v>
      </c>
      <c r="B194" t="s">
        <v>402</v>
      </c>
      <c r="C194" t="s">
        <v>3153</v>
      </c>
      <c r="D194" t="s">
        <v>403</v>
      </c>
      <c r="E194">
        <v>56023.491508919898</v>
      </c>
      <c r="F194">
        <v>865.8</v>
      </c>
      <c r="G194">
        <v>-5.0293117730343804</v>
      </c>
      <c r="H194">
        <f>(Table2[[#This Row],[1Y Return vs Nifty]]-AVERAGE(Table2[1Y Return vs Nifty]))/_xlfn.STDEV.P(Table2[1Y Return vs Nifty])</f>
        <v>-0.42952829517227958</v>
      </c>
      <c r="I194">
        <v>-1.3382494020872</v>
      </c>
      <c r="J194">
        <f>(Table2[[#This Row],[1M Return vs Nifty]]-AVERAGE(Table2[1M Return vs Nifty]))/_xlfn.STDEV.P(Table2[1M Return vs Nifty])</f>
        <v>-8.9201769250197072E-2</v>
      </c>
      <c r="K194">
        <v>24.982453399251799</v>
      </c>
      <c r="L194">
        <f>(Table2[[#This Row],[6M Return vs Nifty]]-AVERAGE(Table2[6M Return vs Nifty]))/_xlfn.STDEV.P(Table2[6M Return vs Nifty])</f>
        <v>0.62823478329140281</v>
      </c>
      <c r="M194">
        <v>1.54837115364033</v>
      </c>
      <c r="N194">
        <f>(Table2[[#This Row],[1W Return vs Nifty]]-AVERAGE(Table2[1W Return vs Nifty]))/_xlfn.STDEV.P(Table2[1W Return vs Nifty])</f>
        <v>0.67390748052525329</v>
      </c>
      <c r="O194">
        <v>875.24</v>
      </c>
      <c r="P194">
        <v>904.74866254999199</v>
      </c>
      <c r="Q194">
        <v>845.528482829827</v>
      </c>
      <c r="R194">
        <v>48.121965549746598</v>
      </c>
      <c r="S194" s="1">
        <f>(Table2[[#This Row],[Close Price]]-Table2[[#This Row],[20D EMA]])/Table2[[#This Row],[20D EMA]]</f>
        <v>-1.078561308898137E-2</v>
      </c>
      <c r="T194" s="1">
        <f>(Table2[[#This Row],[Close Price]]-Table2[[#This Row],[50D EMA]])/Table2[[#This Row],[50D EMA]]</f>
        <v>-4.3049151838718443E-2</v>
      </c>
      <c r="U194" s="1">
        <f>(Table2[[#This Row],[Close Price]]-Table2[[#This Row],[200D EMA]])/Table2[[#This Row],[200D EMA]]</f>
        <v>2.3974966641369607E-2</v>
      </c>
      <c r="V194">
        <v>0.507163903522029</v>
      </c>
      <c r="W194">
        <v>859.05</v>
      </c>
      <c r="X194">
        <v>883.05</v>
      </c>
      <c r="Y194">
        <v>859.05</v>
      </c>
      <c r="Z194">
        <v>883.05</v>
      </c>
      <c r="AA194">
        <v>834.6</v>
      </c>
      <c r="AB194">
        <v>937.95</v>
      </c>
      <c r="AC194" s="1">
        <f>(Table2[[#This Row],[Close Price]]/Table2[[#This Row],[Day Low]])-1</f>
        <v>7.8575170246202308E-3</v>
      </c>
      <c r="AD194" s="1">
        <f>(Table2[[#This Row],[Day High]]/Table2[[#This Row],[Close Price]])-1</f>
        <v>1.9923769923769985E-2</v>
      </c>
      <c r="AE194" s="1">
        <f>(Table2[[#This Row],[Close Price]]/Table2[[#This Row],[Current Week Low]])-1</f>
        <v>7.8575170246202308E-3</v>
      </c>
      <c r="AF194" s="1">
        <f>(Table2[[#This Row],[Current Week High]]/Table2[[#This Row],[Close Price]])-1</f>
        <v>1.9923769923769985E-2</v>
      </c>
      <c r="AG194" s="1">
        <f>(Table2[[#This Row],[Close Price]]/Table2[[#This Row],[Current Month Low]])-1</f>
        <v>3.7383177570093462E-2</v>
      </c>
      <c r="AH194" s="1">
        <f>(Table2[[#This Row],[Current Month High]]/Table2[[#This Row],[Close Price]])-1</f>
        <v>8.3333333333333481E-2</v>
      </c>
      <c r="AI194">
        <v>37.098637098637099</v>
      </c>
      <c r="AJ194">
        <v>51.205029689137199</v>
      </c>
      <c r="AK194" t="str">
        <f>IF(AND(Table2[[#This Row],[20D EMA]]&gt;Table2[[#This Row],[50D EMA]],Table2[[#This Row],[50D EMA]]&gt;Table2[[#This Row],[200D EMA]]),"Uptrend","Downtrend/NoTrend")</f>
        <v>Downtrend/NoTrend</v>
      </c>
      <c r="AL194">
        <v>-0.06</v>
      </c>
      <c r="AM194" t="s">
        <v>3184</v>
      </c>
      <c r="AN194">
        <v>3.48</v>
      </c>
      <c r="AO194" t="s">
        <v>3185</v>
      </c>
      <c r="AP194">
        <v>0.15326537699130699</v>
      </c>
      <c r="AQ194">
        <f>(Table2[[#This Row],[Sharpe Ratio]]-AVERAGE(Table2[Sharpe Ratio]))/_xlfn.STDEV.P(Table2[Sharpe Ratio])</f>
        <v>1.0901007481131997</v>
      </c>
      <c r="AR1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4">
        <f>_xlfn.RANK.AVG(Table2[[#This Row],[1Y Return vs Nifty Z-Score]],Table2[1Y Return vs Nifty Z-Score])</f>
        <v>463</v>
      </c>
      <c r="AT194">
        <f>_xlfn.RANK.AVG(Table2[[#This Row],[6M Return vs Nifty Z-Score]],Table2[6M Return vs Nifty Z-Score])</f>
        <v>143</v>
      </c>
      <c r="AU194">
        <f>_xlfn.RANK.AVG(Table2[[#This Row],[Sharpe Ratio Z-Score]],Table2[Sharpe Ratio Z-Score])</f>
        <v>101</v>
      </c>
      <c r="AV194">
        <f>(Table2[[#This Row],[Rank 1Y]]+Table2[[#This Row],[Rank 6M]]+Table2[[#This Row],[Rank Sharpe]])/3</f>
        <v>235.66666666666666</v>
      </c>
    </row>
    <row r="195" spans="1:48" x14ac:dyDescent="0.3">
      <c r="A195" t="s">
        <v>787</v>
      </c>
      <c r="B195" t="s">
        <v>788</v>
      </c>
      <c r="C195" t="s">
        <v>3148</v>
      </c>
      <c r="D195" t="s">
        <v>171</v>
      </c>
      <c r="E195">
        <v>19878.432754455</v>
      </c>
      <c r="F195">
        <v>625.35</v>
      </c>
      <c r="G195">
        <v>29.749796147107102</v>
      </c>
      <c r="H195">
        <f>(Table2[[#This Row],[1Y Return vs Nifty]]-AVERAGE(Table2[1Y Return vs Nifty]))/_xlfn.STDEV.P(Table2[1Y Return vs Nifty])</f>
        <v>0.22703962654408694</v>
      </c>
      <c r="I195">
        <v>-11.5795190428097</v>
      </c>
      <c r="J195">
        <f>(Table2[[#This Row],[1M Return vs Nifty]]-AVERAGE(Table2[1M Return vs Nifty]))/_xlfn.STDEV.P(Table2[1M Return vs Nifty])</f>
        <v>-1.1820276427027732</v>
      </c>
      <c r="K195">
        <v>3.1157170361745901</v>
      </c>
      <c r="L195">
        <f>(Table2[[#This Row],[6M Return vs Nifty]]-AVERAGE(Table2[6M Return vs Nifty]))/_xlfn.STDEV.P(Table2[6M Return vs Nifty])</f>
        <v>-0.1044293141383747</v>
      </c>
      <c r="M195">
        <v>-10.795397249433501</v>
      </c>
      <c r="N195">
        <f>(Table2[[#This Row],[1W Return vs Nifty]]-AVERAGE(Table2[1W Return vs Nifty]))/_xlfn.STDEV.P(Table2[1W Return vs Nifty])</f>
        <v>-1.9428112903667418</v>
      </c>
      <c r="O195">
        <v>688.83</v>
      </c>
      <c r="P195">
        <v>704.50119655943604</v>
      </c>
      <c r="Q195">
        <v>616.64131532553097</v>
      </c>
      <c r="R195">
        <v>28.198842591409001</v>
      </c>
      <c r="S195" s="1">
        <f>(Table2[[#This Row],[Close Price]]-Table2[[#This Row],[20D EMA]])/Table2[[#This Row],[20D EMA]]</f>
        <v>-9.2156264971037863E-2</v>
      </c>
      <c r="T195" s="1">
        <f>(Table2[[#This Row],[Close Price]]-Table2[[#This Row],[50D EMA]])/Table2[[#This Row],[50D EMA]]</f>
        <v>-0.1123506914480568</v>
      </c>
      <c r="U195" s="1">
        <f>(Table2[[#This Row],[Close Price]]-Table2[[#This Row],[200D EMA]])/Table2[[#This Row],[200D EMA]]</f>
        <v>1.4122771955154602E-2</v>
      </c>
      <c r="V195">
        <v>0.43776041444415797</v>
      </c>
      <c r="W195">
        <v>613.04999999999995</v>
      </c>
      <c r="X195">
        <v>634</v>
      </c>
      <c r="Y195">
        <v>613.04999999999995</v>
      </c>
      <c r="Z195">
        <v>634</v>
      </c>
      <c r="AA195">
        <v>613.04999999999995</v>
      </c>
      <c r="AB195">
        <v>709.9</v>
      </c>
      <c r="AC195" s="1">
        <f>(Table2[[#This Row],[Close Price]]/Table2[[#This Row],[Day Low]])-1</f>
        <v>2.0063616344507151E-2</v>
      </c>
      <c r="AD195" s="1">
        <f>(Table2[[#This Row],[Day High]]/Table2[[#This Row],[Close Price]])-1</f>
        <v>1.3832253937794858E-2</v>
      </c>
      <c r="AE195" s="1">
        <f>(Table2[[#This Row],[Close Price]]/Table2[[#This Row],[Current Week Low]])-1</f>
        <v>2.0063616344507151E-2</v>
      </c>
      <c r="AF195" s="1">
        <f>(Table2[[#This Row],[Current Week High]]/Table2[[#This Row],[Close Price]])-1</f>
        <v>1.3832253937794858E-2</v>
      </c>
      <c r="AG195" s="1">
        <f>(Table2[[#This Row],[Close Price]]/Table2[[#This Row],[Current Month Low]])-1</f>
        <v>2.0063616344507151E-2</v>
      </c>
      <c r="AH195" s="1">
        <f>(Table2[[#This Row],[Current Month High]]/Table2[[#This Row],[Close Price]])-1</f>
        <v>0.13520428560006392</v>
      </c>
      <c r="AI195">
        <v>34.956424402334598</v>
      </c>
      <c r="AJ195">
        <v>78.492935635792705</v>
      </c>
      <c r="AK195" t="str">
        <f>IF(AND(Table2[[#This Row],[20D EMA]]&gt;Table2[[#This Row],[50D EMA]],Table2[[#This Row],[50D EMA]]&gt;Table2[[#This Row],[200D EMA]]),"Uptrend","Downtrend/NoTrend")</f>
        <v>Downtrend/NoTrend</v>
      </c>
      <c r="AL195">
        <v>-0.08</v>
      </c>
      <c r="AM195" t="s">
        <v>3184</v>
      </c>
      <c r="AN195">
        <v>-11.44</v>
      </c>
      <c r="AO195" t="s">
        <v>3184</v>
      </c>
      <c r="AP195">
        <v>0.135513444943061</v>
      </c>
      <c r="AQ195">
        <f>(Table2[[#This Row],[Sharpe Ratio]]-AVERAGE(Table2[Sharpe Ratio]))/_xlfn.STDEV.P(Table2[Sharpe Ratio])</f>
        <v>0.8803564680448045</v>
      </c>
      <c r="AR1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5">
        <f>_xlfn.RANK.AVG(Table2[[#This Row],[1Y Return vs Nifty Z-Score]],Table2[1Y Return vs Nifty Z-Score])</f>
        <v>230</v>
      </c>
      <c r="AT195">
        <f>_xlfn.RANK.AVG(Table2[[#This Row],[6M Return vs Nifty Z-Score]],Table2[6M Return vs Nifty Z-Score])</f>
        <v>345</v>
      </c>
      <c r="AU195">
        <f>_xlfn.RANK.AVG(Table2[[#This Row],[Sharpe Ratio Z-Score]],Table2[Sharpe Ratio Z-Score])</f>
        <v>133</v>
      </c>
      <c r="AV195">
        <f>(Table2[[#This Row],[Rank 1Y]]+Table2[[#This Row],[Rank 6M]]+Table2[[#This Row],[Rank Sharpe]])/3</f>
        <v>236</v>
      </c>
    </row>
    <row r="196" spans="1:48" x14ac:dyDescent="0.3">
      <c r="A196" t="s">
        <v>480</v>
      </c>
      <c r="B196" t="s">
        <v>481</v>
      </c>
      <c r="C196" t="s">
        <v>3139</v>
      </c>
      <c r="D196" t="s">
        <v>211</v>
      </c>
      <c r="E196">
        <v>44170.816768329998</v>
      </c>
      <c r="F196">
        <v>697.55</v>
      </c>
      <c r="G196">
        <v>49.372192219955103</v>
      </c>
      <c r="H196">
        <f>(Table2[[#This Row],[1Y Return vs Nifty]]-AVERAGE(Table2[1Y Return vs Nifty]))/_xlfn.STDEV.P(Table2[1Y Return vs Nifty])</f>
        <v>0.59747568943068197</v>
      </c>
      <c r="I196">
        <v>12.1088931252929</v>
      </c>
      <c r="J196">
        <f>(Table2[[#This Row],[1M Return vs Nifty]]-AVERAGE(Table2[1M Return vs Nifty]))/_xlfn.STDEV.P(Table2[1M Return vs Nifty])</f>
        <v>1.3457165361415466</v>
      </c>
      <c r="K196">
        <v>14.429213806329299</v>
      </c>
      <c r="L196">
        <f>(Table2[[#This Row],[6M Return vs Nifty]]-AVERAGE(Table2[6M Return vs Nifty]))/_xlfn.STDEV.P(Table2[6M Return vs Nifty])</f>
        <v>0.27463927489333712</v>
      </c>
      <c r="M196">
        <v>-0.30156001415808897</v>
      </c>
      <c r="N196">
        <f>(Table2[[#This Row],[1W Return vs Nifty]]-AVERAGE(Table2[1W Return vs Nifty]))/_xlfn.STDEV.P(Table2[1W Return vs Nifty])</f>
        <v>0.28174607133753438</v>
      </c>
      <c r="O196">
        <v>697.87</v>
      </c>
      <c r="P196">
        <v>684.53189415799397</v>
      </c>
      <c r="Q196">
        <v>604.670988864886</v>
      </c>
      <c r="R196">
        <v>47.376278725594901</v>
      </c>
      <c r="S196" s="1">
        <f>(Table2[[#This Row],[Close Price]]-Table2[[#This Row],[20D EMA]])/Table2[[#This Row],[20D EMA]]</f>
        <v>-4.5853812314621635E-4</v>
      </c>
      <c r="T196" s="1">
        <f>(Table2[[#This Row],[Close Price]]-Table2[[#This Row],[50D EMA]])/Table2[[#This Row],[50D EMA]]</f>
        <v>1.9017530013000862E-2</v>
      </c>
      <c r="U196" s="1">
        <f>(Table2[[#This Row],[Close Price]]-Table2[[#This Row],[200D EMA]])/Table2[[#This Row],[200D EMA]]</f>
        <v>0.1536025588220635</v>
      </c>
      <c r="V196">
        <v>0.79742502142673</v>
      </c>
      <c r="W196">
        <v>695</v>
      </c>
      <c r="X196">
        <v>711.15</v>
      </c>
      <c r="Y196">
        <v>695</v>
      </c>
      <c r="Z196">
        <v>711.15</v>
      </c>
      <c r="AA196">
        <v>695</v>
      </c>
      <c r="AB196">
        <v>745</v>
      </c>
      <c r="AC196" s="1">
        <f>(Table2[[#This Row],[Close Price]]/Table2[[#This Row],[Day Low]])-1</f>
        <v>3.6690647482013894E-3</v>
      </c>
      <c r="AD196" s="1">
        <f>(Table2[[#This Row],[Day High]]/Table2[[#This Row],[Close Price]])-1</f>
        <v>1.9496810264497233E-2</v>
      </c>
      <c r="AE196" s="1">
        <f>(Table2[[#This Row],[Close Price]]/Table2[[#This Row],[Current Week Low]])-1</f>
        <v>3.6690647482013894E-3</v>
      </c>
      <c r="AF196" s="1">
        <f>(Table2[[#This Row],[Current Week High]]/Table2[[#This Row],[Close Price]])-1</f>
        <v>1.9496810264497233E-2</v>
      </c>
      <c r="AG196" s="1">
        <f>(Table2[[#This Row],[Close Price]]/Table2[[#This Row],[Current Month Low]])-1</f>
        <v>3.6690647482013894E-3</v>
      </c>
      <c r="AH196" s="1">
        <f>(Table2[[#This Row],[Current Month High]]/Table2[[#This Row],[Close Price]])-1</f>
        <v>6.8023797577234646E-2</v>
      </c>
      <c r="AI196">
        <v>7.3184717941366202</v>
      </c>
      <c r="AJ196">
        <v>76.082292061087898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-0.04</v>
      </c>
      <c r="AM196" t="s">
        <v>3184</v>
      </c>
      <c r="AN196">
        <v>2.7</v>
      </c>
      <c r="AO196" t="s">
        <v>3185</v>
      </c>
      <c r="AP196">
        <v>6.5050286864456006E-2</v>
      </c>
      <c r="AQ196">
        <f>(Table2[[#This Row],[Sharpe Ratio]]-AVERAGE(Table2[Sharpe Ratio]))/_xlfn.STDEV.P(Table2[Sharpe Ratio])</f>
        <v>4.7813603280807172E-2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2.5473911750839076</v>
      </c>
      <c r="AS196">
        <f>_xlfn.RANK.AVG(Table2[[#This Row],[1Y Return vs Nifty Z-Score]],Table2[1Y Return vs Nifty Z-Score])</f>
        <v>145</v>
      </c>
      <c r="AT196">
        <f>_xlfn.RANK.AVG(Table2[[#This Row],[6M Return vs Nifty Z-Score]],Table2[6M Return vs Nifty Z-Score])</f>
        <v>227</v>
      </c>
      <c r="AU196">
        <f>_xlfn.RANK.AVG(Table2[[#This Row],[Sharpe Ratio Z-Score]],Table2[Sharpe Ratio Z-Score])</f>
        <v>337</v>
      </c>
      <c r="AV196">
        <f>(Table2[[#This Row],[Rank 1Y]]+Table2[[#This Row],[Rank 6M]]+Table2[[#This Row],[Rank Sharpe]])/3</f>
        <v>236.33333333333334</v>
      </c>
    </row>
    <row r="197" spans="1:48" x14ac:dyDescent="0.3">
      <c r="A197" t="s">
        <v>1087</v>
      </c>
      <c r="B197" t="s">
        <v>1088</v>
      </c>
      <c r="C197" t="s">
        <v>3141</v>
      </c>
      <c r="D197" t="s">
        <v>987</v>
      </c>
      <c r="E197">
        <v>11578.389170549999</v>
      </c>
      <c r="F197">
        <v>573.9</v>
      </c>
      <c r="G197">
        <v>11.648925486092001</v>
      </c>
      <c r="H197">
        <f>(Table2[[#This Row],[1Y Return vs Nifty]]-AVERAGE(Table2[1Y Return vs Nifty]))/_xlfn.STDEV.P(Table2[1Y Return vs Nifty])</f>
        <v>-0.1146727330267244</v>
      </c>
      <c r="I197">
        <v>-6.3172591242896301</v>
      </c>
      <c r="J197">
        <f>(Table2[[#This Row],[1M Return vs Nifty]]-AVERAGE(Table2[1M Return vs Nifty]))/_xlfn.STDEV.P(Table2[1M Return vs Nifty])</f>
        <v>-0.62050216846621409</v>
      </c>
      <c r="K197">
        <v>44.608573704391702</v>
      </c>
      <c r="L197">
        <f>(Table2[[#This Row],[6M Return vs Nifty]]-AVERAGE(Table2[6M Return vs Nifty]))/_xlfn.STDEV.P(Table2[6M Return vs Nifty])</f>
        <v>1.2858250830351554</v>
      </c>
      <c r="M197">
        <v>-5.8095851289307996</v>
      </c>
      <c r="N197">
        <f>(Table2[[#This Row],[1W Return vs Nifty]]-AVERAGE(Table2[1W Return vs Nifty]))/_xlfn.STDEV.P(Table2[1W Return vs Nifty])</f>
        <v>-0.88588379968152897</v>
      </c>
      <c r="O197">
        <v>615.42999999999995</v>
      </c>
      <c r="P197">
        <v>601.71870534327297</v>
      </c>
      <c r="Q197">
        <v>502.55004964787099</v>
      </c>
      <c r="R197">
        <v>24.4033342629738</v>
      </c>
      <c r="S197" s="1">
        <f>(Table2[[#This Row],[Close Price]]-Table2[[#This Row],[20D EMA]])/Table2[[#This Row],[20D EMA]]</f>
        <v>-6.7481273256097318E-2</v>
      </c>
      <c r="T197" s="1">
        <f>(Table2[[#This Row],[Close Price]]-Table2[[#This Row],[50D EMA]])/Table2[[#This Row],[50D EMA]]</f>
        <v>-4.623207671000152E-2</v>
      </c>
      <c r="U197" s="1">
        <f>(Table2[[#This Row],[Close Price]]-Table2[[#This Row],[200D EMA]])/Table2[[#This Row],[200D EMA]]</f>
        <v>0.14197580997578807</v>
      </c>
      <c r="V197">
        <v>0.449423407916061</v>
      </c>
      <c r="W197">
        <v>561.1</v>
      </c>
      <c r="X197">
        <v>593.25</v>
      </c>
      <c r="Y197">
        <v>561.1</v>
      </c>
      <c r="Z197">
        <v>593.25</v>
      </c>
      <c r="AA197">
        <v>561.1</v>
      </c>
      <c r="AB197">
        <v>633.54999999999995</v>
      </c>
      <c r="AC197" s="1">
        <f>(Table2[[#This Row],[Close Price]]/Table2[[#This Row],[Day Low]])-1</f>
        <v>2.2812332917483413E-2</v>
      </c>
      <c r="AD197" s="1">
        <f>(Table2[[#This Row],[Day High]]/Table2[[#This Row],[Close Price]])-1</f>
        <v>3.3716675378985927E-2</v>
      </c>
      <c r="AE197" s="1">
        <f>(Table2[[#This Row],[Close Price]]/Table2[[#This Row],[Current Week Low]])-1</f>
        <v>2.2812332917483413E-2</v>
      </c>
      <c r="AF197" s="1">
        <f>(Table2[[#This Row],[Current Week High]]/Table2[[#This Row],[Close Price]])-1</f>
        <v>3.3716675378985927E-2</v>
      </c>
      <c r="AG197" s="1">
        <f>(Table2[[#This Row],[Close Price]]/Table2[[#This Row],[Current Month Low]])-1</f>
        <v>2.2812332917483413E-2</v>
      </c>
      <c r="AH197" s="1">
        <f>(Table2[[#This Row],[Current Month High]]/Table2[[#This Row],[Close Price]])-1</f>
        <v>0.10393796828715796</v>
      </c>
      <c r="AI197">
        <v>20.543648719288999</v>
      </c>
      <c r="AJ197">
        <v>67.074235807860205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0.11</v>
      </c>
      <c r="AM197" t="s">
        <v>3185</v>
      </c>
      <c r="AN197">
        <v>-6.47</v>
      </c>
      <c r="AO197" t="s">
        <v>3184</v>
      </c>
      <c r="AP197">
        <v>7.0471820333739998E-2</v>
      </c>
      <c r="AQ197">
        <f>(Table2[[#This Row],[Sharpe Ratio]]-AVERAGE(Table2[Sharpe Ratio]))/_xlfn.STDEV.P(Table2[Sharpe Ratio])</f>
        <v>0.1118706102190484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-0.22336300792026365</v>
      </c>
      <c r="AS197">
        <f>_xlfn.RANK.AVG(Table2[[#This Row],[1Y Return vs Nifty Z-Score]],Table2[1Y Return vs Nifty Z-Score])</f>
        <v>333</v>
      </c>
      <c r="AT197">
        <f>_xlfn.RANK.AVG(Table2[[#This Row],[6M Return vs Nifty Z-Score]],Table2[6M Return vs Nifty Z-Score])</f>
        <v>69</v>
      </c>
      <c r="AU197">
        <f>_xlfn.RANK.AVG(Table2[[#This Row],[Sharpe Ratio Z-Score]],Table2[Sharpe Ratio Z-Score])</f>
        <v>313</v>
      </c>
      <c r="AV197">
        <f>(Table2[[#This Row],[Rank 1Y]]+Table2[[#This Row],[Rank 6M]]+Table2[[#This Row],[Rank Sharpe]])/3</f>
        <v>238.33333333333334</v>
      </c>
    </row>
    <row r="198" spans="1:48" x14ac:dyDescent="0.3">
      <c r="A198" t="s">
        <v>799</v>
      </c>
      <c r="B198" t="s">
        <v>800</v>
      </c>
      <c r="C198" t="s">
        <v>3151</v>
      </c>
      <c r="D198" t="s">
        <v>238</v>
      </c>
      <c r="E198">
        <v>19333.315974804998</v>
      </c>
      <c r="F198">
        <v>885.85</v>
      </c>
      <c r="G198">
        <v>26.6084119702269</v>
      </c>
      <c r="H198">
        <f>(Table2[[#This Row],[1Y Return vs Nifty]]-AVERAGE(Table2[1Y Return vs Nifty]))/_xlfn.STDEV.P(Table2[1Y Return vs Nifty])</f>
        <v>0.16773586047099431</v>
      </c>
      <c r="I198">
        <v>3.9907232937411301</v>
      </c>
      <c r="J198">
        <f>(Table2[[#This Row],[1M Return vs Nifty]]-AVERAGE(Table2[1M Return vs Nifty]))/_xlfn.STDEV.P(Table2[1M Return vs Nifty])</f>
        <v>0.47944249510613896</v>
      </c>
      <c r="K198">
        <v>-0.43755706546484402</v>
      </c>
      <c r="L198">
        <f>(Table2[[#This Row],[6M Return vs Nifty]]-AVERAGE(Table2[6M Return vs Nifty]))/_xlfn.STDEV.P(Table2[6M Return vs Nifty])</f>
        <v>-0.22348486588473054</v>
      </c>
      <c r="M198">
        <v>0.20545438976817201</v>
      </c>
      <c r="N198">
        <f>(Table2[[#This Row],[1W Return vs Nifty]]-AVERAGE(Table2[1W Return vs Nifty]))/_xlfn.STDEV.P(Table2[1W Return vs Nifty])</f>
        <v>0.38922654768348447</v>
      </c>
      <c r="O198">
        <v>869.54</v>
      </c>
      <c r="P198">
        <v>862.58218134357196</v>
      </c>
      <c r="Q198">
        <v>801.16336698357202</v>
      </c>
      <c r="R198">
        <v>59.204027355691203</v>
      </c>
      <c r="S198" s="1">
        <f>(Table2[[#This Row],[Close Price]]-Table2[[#This Row],[20D EMA]])/Table2[[#This Row],[20D EMA]]</f>
        <v>1.8757043954274744E-2</v>
      </c>
      <c r="T198" s="1">
        <f>(Table2[[#This Row],[Close Price]]-Table2[[#This Row],[50D EMA]])/Table2[[#This Row],[50D EMA]]</f>
        <v>2.6974610836715561E-2</v>
      </c>
      <c r="U198" s="1">
        <f>(Table2[[#This Row],[Close Price]]-Table2[[#This Row],[200D EMA]])/Table2[[#This Row],[200D EMA]]</f>
        <v>0.10570457475518164</v>
      </c>
      <c r="V198">
        <v>1.1560645890464001</v>
      </c>
      <c r="W198">
        <v>871.55</v>
      </c>
      <c r="X198">
        <v>947</v>
      </c>
      <c r="Y198">
        <v>871.55</v>
      </c>
      <c r="Z198">
        <v>947</v>
      </c>
      <c r="AA198">
        <v>848.1</v>
      </c>
      <c r="AB198">
        <v>947</v>
      </c>
      <c r="AC198" s="1">
        <f>(Table2[[#This Row],[Close Price]]/Table2[[#This Row],[Day Low]])-1</f>
        <v>1.640754976765546E-2</v>
      </c>
      <c r="AD198" s="1">
        <f>(Table2[[#This Row],[Day High]]/Table2[[#This Row],[Close Price]])-1</f>
        <v>6.9029745442230617E-2</v>
      </c>
      <c r="AE198" s="1">
        <f>(Table2[[#This Row],[Close Price]]/Table2[[#This Row],[Current Week Low]])-1</f>
        <v>1.640754976765546E-2</v>
      </c>
      <c r="AF198" s="1">
        <f>(Table2[[#This Row],[Current Week High]]/Table2[[#This Row],[Close Price]])-1</f>
        <v>6.9029745442230617E-2</v>
      </c>
      <c r="AG198" s="1">
        <f>(Table2[[#This Row],[Close Price]]/Table2[[#This Row],[Current Month Low]])-1</f>
        <v>4.4511260464567881E-2</v>
      </c>
      <c r="AH198" s="1">
        <f>(Table2[[#This Row],[Current Month High]]/Table2[[#This Row],[Close Price]])-1</f>
        <v>6.9029745442230617E-2</v>
      </c>
      <c r="AI198">
        <v>8.14471976068182</v>
      </c>
      <c r="AJ198">
        <v>57.8914535246413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0.09</v>
      </c>
      <c r="AM198" t="s">
        <v>3185</v>
      </c>
      <c r="AN198">
        <v>5.91</v>
      </c>
      <c r="AO198" t="s">
        <v>3185</v>
      </c>
      <c r="AP198">
        <v>0.161272547134548</v>
      </c>
      <c r="AQ198">
        <f>(Table2[[#This Row],[Sharpe Ratio]]-AVERAGE(Table2[Sharpe Ratio]))/_xlfn.STDEV.P(Table2[Sharpe Ratio])</f>
        <v>1.1847078101791666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1.9976278475550535</v>
      </c>
      <c r="AS198">
        <f>_xlfn.RANK.AVG(Table2[[#This Row],[1Y Return vs Nifty Z-Score]],Table2[1Y Return vs Nifty Z-Score])</f>
        <v>250</v>
      </c>
      <c r="AT198">
        <f>_xlfn.RANK.AVG(Table2[[#This Row],[6M Return vs Nifty Z-Score]],Table2[6M Return vs Nifty Z-Score])</f>
        <v>384</v>
      </c>
      <c r="AU198">
        <f>_xlfn.RANK.AVG(Table2[[#This Row],[Sharpe Ratio Z-Score]],Table2[Sharpe Ratio Z-Score])</f>
        <v>85</v>
      </c>
      <c r="AV198">
        <f>(Table2[[#This Row],[Rank 1Y]]+Table2[[#This Row],[Rank 6M]]+Table2[[#This Row],[Rank Sharpe]])/3</f>
        <v>239.66666666666666</v>
      </c>
    </row>
    <row r="199" spans="1:48" x14ac:dyDescent="0.3">
      <c r="A199" t="s">
        <v>1079</v>
      </c>
      <c r="B199" t="s">
        <v>1080</v>
      </c>
      <c r="C199" t="s">
        <v>3145</v>
      </c>
      <c r="D199" t="s">
        <v>206</v>
      </c>
      <c r="E199">
        <v>11752.28150445</v>
      </c>
      <c r="F199">
        <v>499.5</v>
      </c>
      <c r="G199">
        <v>16.011987763798899</v>
      </c>
      <c r="H199">
        <f>(Table2[[#This Row],[1Y Return vs Nifty]]-AVERAGE(Table2[1Y Return vs Nifty]))/_xlfn.STDEV.P(Table2[1Y Return vs Nifty])</f>
        <v>-3.2305849477819344E-2</v>
      </c>
      <c r="I199">
        <v>-9.3811096795313293</v>
      </c>
      <c r="J199">
        <f>(Table2[[#This Row],[1M Return vs Nifty]]-AVERAGE(Table2[1M Return vs Nifty]))/_xlfn.STDEV.P(Table2[1M Return vs Nifty])</f>
        <v>-0.94743967491038161</v>
      </c>
      <c r="K199">
        <v>11.295720458975399</v>
      </c>
      <c r="L199">
        <f>(Table2[[#This Row],[6M Return vs Nifty]]-AVERAGE(Table2[6M Return vs Nifty]))/_xlfn.STDEV.P(Table2[6M Return vs Nifty])</f>
        <v>0.16964884390164153</v>
      </c>
      <c r="M199">
        <v>-1.1929811766491101</v>
      </c>
      <c r="N199">
        <f>(Table2[[#This Row],[1W Return vs Nifty]]-AVERAGE(Table2[1W Return vs Nifty]))/_xlfn.STDEV.P(Table2[1W Return vs Nifty])</f>
        <v>9.277634892442127E-2</v>
      </c>
      <c r="O199">
        <v>521.34</v>
      </c>
      <c r="P199">
        <v>532.95394729897896</v>
      </c>
      <c r="Q199">
        <v>478.71684814916199</v>
      </c>
      <c r="R199">
        <v>38.329625898644302</v>
      </c>
      <c r="S199" s="1">
        <f>(Table2[[#This Row],[Close Price]]-Table2[[#This Row],[20D EMA]])/Table2[[#This Row],[20D EMA]]</f>
        <v>-4.189204741627351E-2</v>
      </c>
      <c r="T199" s="1">
        <f>(Table2[[#This Row],[Close Price]]-Table2[[#This Row],[50D EMA]])/Table2[[#This Row],[50D EMA]]</f>
        <v>-6.2770803121966201E-2</v>
      </c>
      <c r="U199" s="1">
        <f>(Table2[[#This Row],[Close Price]]-Table2[[#This Row],[200D EMA]])/Table2[[#This Row],[200D EMA]]</f>
        <v>4.3414289535016005E-2</v>
      </c>
      <c r="V199">
        <v>0.22976393813861701</v>
      </c>
      <c r="W199">
        <v>498.6</v>
      </c>
      <c r="X199">
        <v>515.25</v>
      </c>
      <c r="Y199">
        <v>498.6</v>
      </c>
      <c r="Z199">
        <v>515.25</v>
      </c>
      <c r="AA199">
        <v>498</v>
      </c>
      <c r="AB199">
        <v>537.79999999999995</v>
      </c>
      <c r="AC199" s="1">
        <f>(Table2[[#This Row],[Close Price]]/Table2[[#This Row],[Day Low]])-1</f>
        <v>1.8050541516245744E-3</v>
      </c>
      <c r="AD199" s="1">
        <f>(Table2[[#This Row],[Day High]]/Table2[[#This Row],[Close Price]])-1</f>
        <v>3.1531531531531432E-2</v>
      </c>
      <c r="AE199" s="1">
        <f>(Table2[[#This Row],[Close Price]]/Table2[[#This Row],[Current Week Low]])-1</f>
        <v>1.8050541516245744E-3</v>
      </c>
      <c r="AF199" s="1">
        <f>(Table2[[#This Row],[Current Week High]]/Table2[[#This Row],[Close Price]])-1</f>
        <v>3.1531531531531432E-2</v>
      </c>
      <c r="AG199" s="1">
        <f>(Table2[[#This Row],[Close Price]]/Table2[[#This Row],[Current Month Low]])-1</f>
        <v>3.0120481927711218E-3</v>
      </c>
      <c r="AH199" s="1">
        <f>(Table2[[#This Row],[Current Month High]]/Table2[[#This Row],[Close Price]])-1</f>
        <v>7.6676676676676658E-2</v>
      </c>
      <c r="AI199">
        <v>30.530530530530498</v>
      </c>
      <c r="AJ199">
        <v>49.104477611940297</v>
      </c>
      <c r="AK199" t="str">
        <f>IF(AND(Table2[[#This Row],[20D EMA]]&gt;Table2[[#This Row],[50D EMA]],Table2[[#This Row],[50D EMA]]&gt;Table2[[#This Row],[200D EMA]]),"Uptrend","Downtrend/NoTrend")</f>
        <v>Downtrend/NoTrend</v>
      </c>
      <c r="AL199">
        <v>-0.14000000000000001</v>
      </c>
      <c r="AM199" t="s">
        <v>3184</v>
      </c>
      <c r="AN199">
        <v>1.1599999999999999</v>
      </c>
      <c r="AO199" t="s">
        <v>3185</v>
      </c>
      <c r="AP199">
        <v>0.12978444820704901</v>
      </c>
      <c r="AQ199">
        <f>(Table2[[#This Row],[Sharpe Ratio]]-AVERAGE(Table2[Sharpe Ratio]))/_xlfn.STDEV.P(Table2[Sharpe Ratio])</f>
        <v>0.81266669249568346</v>
      </c>
      <c r="AR1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9">
        <f>_xlfn.RANK.AVG(Table2[[#This Row],[1Y Return vs Nifty Z-Score]],Table2[1Y Return vs Nifty Z-Score])</f>
        <v>309</v>
      </c>
      <c r="AT199">
        <f>_xlfn.RANK.AVG(Table2[[#This Row],[6M Return vs Nifty Z-Score]],Table2[6M Return vs Nifty Z-Score])</f>
        <v>259</v>
      </c>
      <c r="AU199">
        <f>_xlfn.RANK.AVG(Table2[[#This Row],[Sharpe Ratio Z-Score]],Table2[Sharpe Ratio Z-Score])</f>
        <v>151</v>
      </c>
      <c r="AV199">
        <f>(Table2[[#This Row],[Rank 1Y]]+Table2[[#This Row],[Rank 6M]]+Table2[[#This Row],[Rank Sharpe]])/3</f>
        <v>239.66666666666666</v>
      </c>
    </row>
    <row r="200" spans="1:48" x14ac:dyDescent="0.3">
      <c r="A200" t="s">
        <v>470</v>
      </c>
      <c r="B200" t="s">
        <v>471</v>
      </c>
      <c r="C200" t="s">
        <v>3153</v>
      </c>
      <c r="D200" t="s">
        <v>472</v>
      </c>
      <c r="E200">
        <v>46475.88725</v>
      </c>
      <c r="F200">
        <v>4230.8500000000004</v>
      </c>
      <c r="G200">
        <v>26.657382013072102</v>
      </c>
      <c r="H200">
        <f>(Table2[[#This Row],[1Y Return vs Nifty]]-AVERAGE(Table2[1Y Return vs Nifty]))/_xlfn.STDEV.P(Table2[1Y Return vs Nifty])</f>
        <v>0.16866032809480636</v>
      </c>
      <c r="I200">
        <v>-7.3059861190858504</v>
      </c>
      <c r="J200">
        <f>(Table2[[#This Row],[1M Return vs Nifty]]-AVERAGE(Table2[1M Return vs Nifty]))/_xlfn.STDEV.P(Table2[1M Return vs Nifty])</f>
        <v>-0.7260072942562712</v>
      </c>
      <c r="K200">
        <v>21.8486816085078</v>
      </c>
      <c r="L200">
        <f>(Table2[[#This Row],[6M Return vs Nifty]]-AVERAGE(Table2[6M Return vs Nifty]))/_xlfn.STDEV.P(Table2[6M Return vs Nifty])</f>
        <v>0.52323502281076539</v>
      </c>
      <c r="M200">
        <v>-2.8390707529367298</v>
      </c>
      <c r="N200">
        <f>(Table2[[#This Row],[1W Return vs Nifty]]-AVERAGE(Table2[1W Return vs Nifty]))/_xlfn.STDEV.P(Table2[1W Return vs Nifty])</f>
        <v>-0.25617328721496491</v>
      </c>
      <c r="O200">
        <v>4300.55</v>
      </c>
      <c r="P200">
        <v>4162.4401637637402</v>
      </c>
      <c r="Q200">
        <v>3653.2781158975199</v>
      </c>
      <c r="R200">
        <v>43.758249402783697</v>
      </c>
      <c r="S200" s="1">
        <f>(Table2[[#This Row],[Close Price]]-Table2[[#This Row],[20D EMA]])/Table2[[#This Row],[20D EMA]]</f>
        <v>-1.6207229307879181E-2</v>
      </c>
      <c r="T200" s="1">
        <f>(Table2[[#This Row],[Close Price]]-Table2[[#This Row],[50D EMA]])/Table2[[#This Row],[50D EMA]]</f>
        <v>1.6435031746955608E-2</v>
      </c>
      <c r="U200" s="1">
        <f>(Table2[[#This Row],[Close Price]]-Table2[[#This Row],[200D EMA]])/Table2[[#This Row],[200D EMA]]</f>
        <v>0.15809688334132901</v>
      </c>
      <c r="V200">
        <v>0.402001466336047</v>
      </c>
      <c r="W200">
        <v>4058.05</v>
      </c>
      <c r="X200">
        <v>4269</v>
      </c>
      <c r="Y200">
        <v>4058.05</v>
      </c>
      <c r="Z200">
        <v>4269</v>
      </c>
      <c r="AA200">
        <v>4058.05</v>
      </c>
      <c r="AB200">
        <v>4473.95</v>
      </c>
      <c r="AC200" s="1">
        <f>(Table2[[#This Row],[Close Price]]/Table2[[#This Row],[Day Low]])-1</f>
        <v>4.2582028314091858E-2</v>
      </c>
      <c r="AD200" s="1">
        <f>(Table2[[#This Row],[Day High]]/Table2[[#This Row],[Close Price]])-1</f>
        <v>9.0171005826251704E-3</v>
      </c>
      <c r="AE200" s="1">
        <f>(Table2[[#This Row],[Close Price]]/Table2[[#This Row],[Current Week Low]])-1</f>
        <v>4.2582028314091858E-2</v>
      </c>
      <c r="AF200" s="1">
        <f>(Table2[[#This Row],[Current Week High]]/Table2[[#This Row],[Close Price]])-1</f>
        <v>9.0171005826251704E-3</v>
      </c>
      <c r="AG200" s="1">
        <f>(Table2[[#This Row],[Close Price]]/Table2[[#This Row],[Current Month Low]])-1</f>
        <v>4.2582028314091858E-2</v>
      </c>
      <c r="AH200" s="1">
        <f>(Table2[[#This Row],[Current Month High]]/Table2[[#This Row],[Close Price]])-1</f>
        <v>5.7458903057305166E-2</v>
      </c>
      <c r="AI200">
        <v>15.365706654691101</v>
      </c>
      <c r="AJ200">
        <v>70.874394184167997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0.43</v>
      </c>
      <c r="AM200" t="s">
        <v>3185</v>
      </c>
      <c r="AN200">
        <v>-1.03</v>
      </c>
      <c r="AO200" t="s">
        <v>3184</v>
      </c>
      <c r="AP200">
        <v>7.4229501958112995E-2</v>
      </c>
      <c r="AQ200">
        <f>(Table2[[#This Row],[Sharpe Ratio]]-AVERAGE(Table2[Sharpe Ratio]))/_xlfn.STDEV.P(Table2[Sharpe Ratio])</f>
        <v>0.15626871995089739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-0.13401651061476694</v>
      </c>
      <c r="AS200">
        <f>_xlfn.RANK.AVG(Table2[[#This Row],[1Y Return vs Nifty Z-Score]],Table2[1Y Return vs Nifty Z-Score])</f>
        <v>249</v>
      </c>
      <c r="AT200">
        <f>_xlfn.RANK.AVG(Table2[[#This Row],[6M Return vs Nifty Z-Score]],Table2[6M Return vs Nifty Z-Score])</f>
        <v>171</v>
      </c>
      <c r="AU200">
        <f>_xlfn.RANK.AVG(Table2[[#This Row],[Sharpe Ratio Z-Score]],Table2[Sharpe Ratio Z-Score])</f>
        <v>300</v>
      </c>
      <c r="AV200">
        <f>(Table2[[#This Row],[Rank 1Y]]+Table2[[#This Row],[Rank 6M]]+Table2[[#This Row],[Rank Sharpe]])/3</f>
        <v>240</v>
      </c>
    </row>
    <row r="201" spans="1:48" x14ac:dyDescent="0.3">
      <c r="A201" t="s">
        <v>44</v>
      </c>
      <c r="B201" t="s">
        <v>45</v>
      </c>
      <c r="C201" t="s">
        <v>3138</v>
      </c>
      <c r="D201" t="s">
        <v>21</v>
      </c>
      <c r="E201">
        <v>505316.26158577</v>
      </c>
      <c r="F201">
        <v>1867.3</v>
      </c>
      <c r="G201">
        <v>23.897595425194901</v>
      </c>
      <c r="H201">
        <f>(Table2[[#This Row],[1Y Return vs Nifty]]-AVERAGE(Table2[1Y Return vs Nifty]))/_xlfn.STDEV.P(Table2[1Y Return vs Nifty])</f>
        <v>0.11656044823176169</v>
      </c>
      <c r="I201">
        <v>4.63109737135321</v>
      </c>
      <c r="J201">
        <f>(Table2[[#This Row],[1M Return vs Nifty]]-AVERAGE(Table2[1M Return vs Nifty]))/_xlfn.STDEV.P(Table2[1M Return vs Nifty])</f>
        <v>0.54777556173296771</v>
      </c>
      <c r="K201">
        <v>32.7685903896231</v>
      </c>
      <c r="L201">
        <f>(Table2[[#This Row],[6M Return vs Nifty]]-AVERAGE(Table2[6M Return vs Nifty]))/_xlfn.STDEV.P(Table2[6M Return vs Nifty])</f>
        <v>0.88911610256076845</v>
      </c>
      <c r="M201">
        <v>3.7181070081689498</v>
      </c>
      <c r="N201">
        <f>(Table2[[#This Row],[1W Return vs Nifty]]-AVERAGE(Table2[1W Return vs Nifty]))/_xlfn.STDEV.P(Table2[1W Return vs Nifty])</f>
        <v>1.1338633346069449</v>
      </c>
      <c r="O201">
        <v>1823.19</v>
      </c>
      <c r="P201">
        <v>1787.56630129021</v>
      </c>
      <c r="Q201">
        <v>1608.0320593356</v>
      </c>
      <c r="R201">
        <v>65.541005318423203</v>
      </c>
      <c r="S201" s="1">
        <f>(Table2[[#This Row],[Close Price]]-Table2[[#This Row],[20D EMA]])/Table2[[#This Row],[20D EMA]]</f>
        <v>2.4193858018089119E-2</v>
      </c>
      <c r="T201" s="1">
        <f>(Table2[[#This Row],[Close Price]]-Table2[[#This Row],[50D EMA]])/Table2[[#This Row],[50D EMA]]</f>
        <v>4.4604610554719336E-2</v>
      </c>
      <c r="U201" s="1">
        <f>(Table2[[#This Row],[Close Price]]-Table2[[#This Row],[200D EMA]])/Table2[[#This Row],[200D EMA]]</f>
        <v>0.16123306693992356</v>
      </c>
      <c r="V201">
        <v>0.81147861991530501</v>
      </c>
      <c r="W201">
        <v>1834</v>
      </c>
      <c r="X201">
        <v>1874</v>
      </c>
      <c r="Y201">
        <v>1834</v>
      </c>
      <c r="Z201">
        <v>1874</v>
      </c>
      <c r="AA201">
        <v>1745</v>
      </c>
      <c r="AB201">
        <v>1874</v>
      </c>
      <c r="AC201" s="1">
        <f>(Table2[[#This Row],[Close Price]]/Table2[[#This Row],[Day Low]])-1</f>
        <v>1.8157033805888734E-2</v>
      </c>
      <c r="AD201" s="1">
        <f>(Table2[[#This Row],[Day High]]/Table2[[#This Row],[Close Price]])-1</f>
        <v>3.5880683339581942E-3</v>
      </c>
      <c r="AE201" s="1">
        <f>(Table2[[#This Row],[Close Price]]/Table2[[#This Row],[Current Week Low]])-1</f>
        <v>1.8157033805888734E-2</v>
      </c>
      <c r="AF201" s="1">
        <f>(Table2[[#This Row],[Current Week High]]/Table2[[#This Row],[Close Price]])-1</f>
        <v>3.5880683339581942E-3</v>
      </c>
      <c r="AG201" s="1">
        <f>(Table2[[#This Row],[Close Price]]/Table2[[#This Row],[Current Month Low]])-1</f>
        <v>7.0085959885386684E-2</v>
      </c>
      <c r="AH201" s="1">
        <f>(Table2[[#This Row],[Current Month High]]/Table2[[#This Row],[Close Price]])-1</f>
        <v>3.5880683339581942E-3</v>
      </c>
      <c r="AI201">
        <v>1.1353290847748001</v>
      </c>
      <c r="AJ201">
        <v>51.198380566801603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0.08</v>
      </c>
      <c r="AM201" t="s">
        <v>3185</v>
      </c>
      <c r="AN201">
        <v>1.21</v>
      </c>
      <c r="AO201" t="s">
        <v>3185</v>
      </c>
      <c r="AP201">
        <v>5.944452916733E-2</v>
      </c>
      <c r="AQ201">
        <f>(Table2[[#This Row],[Sharpe Ratio]]-AVERAGE(Table2[Sharpe Ratio]))/_xlfn.STDEV.P(Table2[Sharpe Ratio])</f>
        <v>-1.8420066903714165E-2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2.6688953802287285</v>
      </c>
      <c r="AS201">
        <f>_xlfn.RANK.AVG(Table2[[#This Row],[1Y Return vs Nifty Z-Score]],Table2[1Y Return vs Nifty Z-Score])</f>
        <v>265</v>
      </c>
      <c r="AT201">
        <f>_xlfn.RANK.AVG(Table2[[#This Row],[6M Return vs Nifty Z-Score]],Table2[6M Return vs Nifty Z-Score])</f>
        <v>102</v>
      </c>
      <c r="AU201">
        <f>_xlfn.RANK.AVG(Table2[[#This Row],[Sharpe Ratio Z-Score]],Table2[Sharpe Ratio Z-Score])</f>
        <v>354</v>
      </c>
      <c r="AV201">
        <f>(Table2[[#This Row],[Rank 1Y]]+Table2[[#This Row],[Rank 6M]]+Table2[[#This Row],[Rank Sharpe]])/3</f>
        <v>240.33333333333334</v>
      </c>
    </row>
    <row r="202" spans="1:48" x14ac:dyDescent="0.3">
      <c r="A202" t="s">
        <v>696</v>
      </c>
      <c r="B202" t="s">
        <v>697</v>
      </c>
      <c r="C202" t="s">
        <v>3148</v>
      </c>
      <c r="D202" t="s">
        <v>698</v>
      </c>
      <c r="E202">
        <v>25390.651552920001</v>
      </c>
      <c r="F202">
        <v>1116.45</v>
      </c>
      <c r="G202">
        <v>132.850754140177</v>
      </c>
      <c r="H202">
        <f>(Table2[[#This Row],[1Y Return vs Nifty]]-AVERAGE(Table2[1Y Return vs Nifty]))/_xlfn.STDEV.P(Table2[1Y Return vs Nifty])</f>
        <v>2.1734029971029294</v>
      </c>
      <c r="I202">
        <v>3.09788236639882</v>
      </c>
      <c r="J202">
        <f>(Table2[[#This Row],[1M Return vs Nifty]]-AVERAGE(Table2[1M Return vs Nifty]))/_xlfn.STDEV.P(Table2[1M Return vs Nifty])</f>
        <v>0.38416918422705615</v>
      </c>
      <c r="K202">
        <v>24.601257881325299</v>
      </c>
      <c r="L202">
        <f>(Table2[[#This Row],[6M Return vs Nifty]]-AVERAGE(Table2[6M Return vs Nifty]))/_xlfn.STDEV.P(Table2[6M Return vs Nifty])</f>
        <v>0.61546249457631663</v>
      </c>
      <c r="M202">
        <v>4.2229886069543001</v>
      </c>
      <c r="N202">
        <f>(Table2[[#This Row],[1W Return vs Nifty]]-AVERAGE(Table2[1W Return vs Nifty]))/_xlfn.STDEV.P(Table2[1W Return vs Nifty])</f>
        <v>1.2408916839310136</v>
      </c>
      <c r="O202">
        <v>1090.73</v>
      </c>
      <c r="P202">
        <v>1110.4204466434601</v>
      </c>
      <c r="Q202">
        <v>954.03885531792605</v>
      </c>
      <c r="R202">
        <v>58.715495301155798</v>
      </c>
      <c r="S202" s="1">
        <f>(Table2[[#This Row],[Close Price]]-Table2[[#This Row],[20D EMA]])/Table2[[#This Row],[20D EMA]]</f>
        <v>2.358053780495634E-2</v>
      </c>
      <c r="T202" s="1">
        <f>(Table2[[#This Row],[Close Price]]-Table2[[#This Row],[50D EMA]])/Table2[[#This Row],[50D EMA]]</f>
        <v>5.4299732815312309E-3</v>
      </c>
      <c r="U202" s="1">
        <f>(Table2[[#This Row],[Close Price]]-Table2[[#This Row],[200D EMA]])/Table2[[#This Row],[200D EMA]]</f>
        <v>0.17023535653372499</v>
      </c>
      <c r="V202">
        <v>0.46351904376549402</v>
      </c>
      <c r="W202">
        <v>1105.75</v>
      </c>
      <c r="X202">
        <v>1160</v>
      </c>
      <c r="Y202">
        <v>1105.75</v>
      </c>
      <c r="Z202">
        <v>1160</v>
      </c>
      <c r="AA202">
        <v>1033.0999999999999</v>
      </c>
      <c r="AB202">
        <v>1175</v>
      </c>
      <c r="AC202" s="1">
        <f>(Table2[[#This Row],[Close Price]]/Table2[[#This Row],[Day Low]])-1</f>
        <v>9.6766900293918656E-3</v>
      </c>
      <c r="AD202" s="1">
        <f>(Table2[[#This Row],[Day High]]/Table2[[#This Row],[Close Price]])-1</f>
        <v>3.9007568632719813E-2</v>
      </c>
      <c r="AE202" s="1">
        <f>(Table2[[#This Row],[Close Price]]/Table2[[#This Row],[Current Week Low]])-1</f>
        <v>9.6766900293918656E-3</v>
      </c>
      <c r="AF202" s="1">
        <f>(Table2[[#This Row],[Current Week High]]/Table2[[#This Row],[Close Price]])-1</f>
        <v>3.9007568632719813E-2</v>
      </c>
      <c r="AG202" s="1">
        <f>(Table2[[#This Row],[Close Price]]/Table2[[#This Row],[Current Month Low]])-1</f>
        <v>8.0679508276062517E-2</v>
      </c>
      <c r="AH202" s="1">
        <f>(Table2[[#This Row],[Current Month High]]/Table2[[#This Row],[Close Price]])-1</f>
        <v>5.2443011330556732E-2</v>
      </c>
      <c r="AI202">
        <v>29.871467598190598</v>
      </c>
      <c r="AJ202">
        <v>203.383152173913</v>
      </c>
      <c r="AK202" t="str">
        <f>IF(AND(Table2[[#This Row],[20D EMA]]&gt;Table2[[#This Row],[50D EMA]],Table2[[#This Row],[50D EMA]]&gt;Table2[[#This Row],[200D EMA]]),"Uptrend","Downtrend/NoTrend")</f>
        <v>Downtrend/NoTrend</v>
      </c>
      <c r="AL202">
        <v>-0.05</v>
      </c>
      <c r="AM202" t="s">
        <v>3184</v>
      </c>
      <c r="AN202">
        <v>10.62</v>
      </c>
      <c r="AO202" t="s">
        <v>3185</v>
      </c>
      <c r="AQ202">
        <f>(Table2[[#This Row],[Sharpe Ratio]]-AVERAGE(Table2[Sharpe Ratio]))/_xlfn.STDEV.P(Table2[Sharpe Ratio])</f>
        <v>-0.72077460162819162</v>
      </c>
      <c r="AR2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2">
        <f>_xlfn.RANK.AVG(Table2[[#This Row],[1Y Return vs Nifty Z-Score]],Table2[1Y Return vs Nifty Z-Score])</f>
        <v>29</v>
      </c>
      <c r="AT202">
        <f>_xlfn.RANK.AVG(Table2[[#This Row],[6M Return vs Nifty Z-Score]],Table2[6M Return vs Nifty Z-Score])</f>
        <v>149</v>
      </c>
      <c r="AU202">
        <f>_xlfn.RANK.AVG(Table2[[#This Row],[Sharpe Ratio Z-Score]],Table2[Sharpe Ratio Z-Score])</f>
        <v>544.5</v>
      </c>
      <c r="AV202">
        <f>(Table2[[#This Row],[Rank 1Y]]+Table2[[#This Row],[Rank 6M]]+Table2[[#This Row],[Rank Sharpe]])/3</f>
        <v>240.83333333333334</v>
      </c>
    </row>
    <row r="203" spans="1:48" x14ac:dyDescent="0.3">
      <c r="A203" t="s">
        <v>985</v>
      </c>
      <c r="B203" t="s">
        <v>986</v>
      </c>
      <c r="C203" t="s">
        <v>3153</v>
      </c>
      <c r="D203" t="s">
        <v>987</v>
      </c>
      <c r="E203">
        <v>14451.303397985001</v>
      </c>
      <c r="F203">
        <v>813.85</v>
      </c>
      <c r="G203">
        <v>34.6002037711553</v>
      </c>
      <c r="H203">
        <f>(Table2[[#This Row],[1Y Return vs Nifty]]-AVERAGE(Table2[1Y Return vs Nifty]))/_xlfn.STDEV.P(Table2[1Y Return vs Nifty])</f>
        <v>0.31860672655455752</v>
      </c>
      <c r="I203">
        <v>5.9175931384839</v>
      </c>
      <c r="J203">
        <f>(Table2[[#This Row],[1M Return vs Nifty]]-AVERAGE(Table2[1M Return vs Nifty]))/_xlfn.STDEV.P(Table2[1M Return vs Nifty])</f>
        <v>0.68505501142319714</v>
      </c>
      <c r="K203">
        <v>23.784747102246001</v>
      </c>
      <c r="L203">
        <f>(Table2[[#This Row],[6M Return vs Nifty]]-AVERAGE(Table2[6M Return vs Nifty]))/_xlfn.STDEV.P(Table2[6M Return vs Nifty])</f>
        <v>0.58810458788814945</v>
      </c>
      <c r="M203">
        <v>1.68005867032477</v>
      </c>
      <c r="N203">
        <f>(Table2[[#This Row],[1W Return vs Nifty]]-AVERAGE(Table2[1W Return vs Nifty]))/_xlfn.STDEV.P(Table2[1W Return vs Nifty])</f>
        <v>0.7018235257351193</v>
      </c>
      <c r="O203">
        <v>808.96</v>
      </c>
      <c r="P203">
        <v>806.06167525454305</v>
      </c>
      <c r="Q203">
        <v>725.35151633947498</v>
      </c>
      <c r="R203">
        <v>51.368289809243102</v>
      </c>
      <c r="S203" s="1">
        <f>(Table2[[#This Row],[Close Price]]-Table2[[#This Row],[20D EMA]])/Table2[[#This Row],[20D EMA]]</f>
        <v>6.0447982594936537E-3</v>
      </c>
      <c r="T203" s="1">
        <f>(Table2[[#This Row],[Close Price]]-Table2[[#This Row],[50D EMA]])/Table2[[#This Row],[50D EMA]]</f>
        <v>9.6621945746242447E-3</v>
      </c>
      <c r="U203" s="1">
        <f>(Table2[[#This Row],[Close Price]]-Table2[[#This Row],[200D EMA]])/Table2[[#This Row],[200D EMA]]</f>
        <v>0.12200771855711745</v>
      </c>
      <c r="V203">
        <v>0.69213043593157098</v>
      </c>
      <c r="W203">
        <v>810.95</v>
      </c>
      <c r="X203">
        <v>854.7</v>
      </c>
      <c r="Y203">
        <v>810.95</v>
      </c>
      <c r="Z203">
        <v>854.7</v>
      </c>
      <c r="AA203">
        <v>779</v>
      </c>
      <c r="AB203">
        <v>861.25</v>
      </c>
      <c r="AC203" s="1">
        <f>(Table2[[#This Row],[Close Price]]/Table2[[#This Row],[Day Low]])-1</f>
        <v>3.576052777606531E-3</v>
      </c>
      <c r="AD203" s="1">
        <f>(Table2[[#This Row],[Day High]]/Table2[[#This Row],[Close Price]])-1</f>
        <v>5.0193524605271378E-2</v>
      </c>
      <c r="AE203" s="1">
        <f>(Table2[[#This Row],[Close Price]]/Table2[[#This Row],[Current Week Low]])-1</f>
        <v>3.576052777606531E-3</v>
      </c>
      <c r="AF203" s="1">
        <f>(Table2[[#This Row],[Current Week High]]/Table2[[#This Row],[Close Price]])-1</f>
        <v>5.0193524605271378E-2</v>
      </c>
      <c r="AG203" s="1">
        <f>(Table2[[#This Row],[Close Price]]/Table2[[#This Row],[Current Month Low]])-1</f>
        <v>4.4736842105263186E-2</v>
      </c>
      <c r="AH203" s="1">
        <f>(Table2[[#This Row],[Current Month High]]/Table2[[#This Row],[Close Price]])-1</f>
        <v>5.8241690729249784E-2</v>
      </c>
      <c r="AI203">
        <v>7.57510597776003</v>
      </c>
      <c r="AJ203">
        <v>72.572094995759102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0.09</v>
      </c>
      <c r="AM203" t="s">
        <v>3185</v>
      </c>
      <c r="AN203">
        <v>5.31</v>
      </c>
      <c r="AO203" t="s">
        <v>3185</v>
      </c>
      <c r="AP203">
        <v>5.4273554366229E-2</v>
      </c>
      <c r="AQ203">
        <f>(Table2[[#This Row],[Sharpe Ratio]]-AVERAGE(Table2[Sharpe Ratio]))/_xlfn.STDEV.P(Table2[Sharpe Ratio])</f>
        <v>-7.9516649741068271E-2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2.2140732018599554</v>
      </c>
      <c r="AS203">
        <f>_xlfn.RANK.AVG(Table2[[#This Row],[1Y Return vs Nifty Z-Score]],Table2[1Y Return vs Nifty Z-Score])</f>
        <v>201</v>
      </c>
      <c r="AT203">
        <f>_xlfn.RANK.AVG(Table2[[#This Row],[6M Return vs Nifty Z-Score]],Table2[6M Return vs Nifty Z-Score])</f>
        <v>157</v>
      </c>
      <c r="AU203">
        <f>_xlfn.RANK.AVG(Table2[[#This Row],[Sharpe Ratio Z-Score]],Table2[Sharpe Ratio Z-Score])</f>
        <v>371</v>
      </c>
      <c r="AV203">
        <f>(Table2[[#This Row],[Rank 1Y]]+Table2[[#This Row],[Rank 6M]]+Table2[[#This Row],[Rank Sharpe]])/3</f>
        <v>243</v>
      </c>
    </row>
    <row r="204" spans="1:48" x14ac:dyDescent="0.3">
      <c r="A204" t="s">
        <v>372</v>
      </c>
      <c r="B204" t="s">
        <v>373</v>
      </c>
      <c r="C204" t="s">
        <v>3139</v>
      </c>
      <c r="D204" t="s">
        <v>43</v>
      </c>
      <c r="E204">
        <v>64544.375999999997</v>
      </c>
      <c r="F204">
        <v>367.9</v>
      </c>
      <c r="G204">
        <v>38.330437357677802</v>
      </c>
      <c r="H204">
        <f>(Table2[[#This Row],[1Y Return vs Nifty]]-AVERAGE(Table2[1Y Return vs Nifty]))/_xlfn.STDEV.P(Table2[1Y Return vs Nifty])</f>
        <v>0.38902692591801791</v>
      </c>
      <c r="I204">
        <v>-2.61240096367092</v>
      </c>
      <c r="J204">
        <f>(Table2[[#This Row],[1M Return vs Nifty]]-AVERAGE(Table2[1M Return vs Nifty]))/_xlfn.STDEV.P(Table2[1M Return vs Nifty])</f>
        <v>-0.22516399288524042</v>
      </c>
      <c r="K204">
        <v>4.5129589908533099</v>
      </c>
      <c r="L204">
        <f>(Table2[[#This Row],[6M Return vs Nifty]]-AVERAGE(Table2[6M Return vs Nifty]))/_xlfn.STDEV.P(Table2[6M Return vs Nifty])</f>
        <v>-5.7613502276103713E-2</v>
      </c>
      <c r="M204">
        <v>-1.3837530511332501</v>
      </c>
      <c r="N204">
        <f>(Table2[[#This Row],[1W Return vs Nifty]]-AVERAGE(Table2[1W Return vs Nifty]))/_xlfn.STDEV.P(Table2[1W Return vs Nifty])</f>
        <v>5.2335186337751909E-2</v>
      </c>
      <c r="O204">
        <v>373.06</v>
      </c>
      <c r="P204">
        <v>380.870884171863</v>
      </c>
      <c r="Q204">
        <v>361.153333967268</v>
      </c>
      <c r="R204">
        <v>46.428973448934698</v>
      </c>
      <c r="S204" s="1">
        <f>(Table2[[#This Row],[Close Price]]-Table2[[#This Row],[20D EMA]])/Table2[[#This Row],[20D EMA]]</f>
        <v>-1.3831555245805031E-2</v>
      </c>
      <c r="T204" s="1">
        <f>(Table2[[#This Row],[Close Price]]-Table2[[#This Row],[50D EMA]])/Table2[[#This Row],[50D EMA]]</f>
        <v>-3.4055856488127034E-2</v>
      </c>
      <c r="U204" s="1">
        <f>(Table2[[#This Row],[Close Price]]-Table2[[#This Row],[200D EMA]])/Table2[[#This Row],[200D EMA]]</f>
        <v>1.8680890907526393E-2</v>
      </c>
      <c r="V204">
        <v>0.25213787343493599</v>
      </c>
      <c r="W204">
        <v>359</v>
      </c>
      <c r="X204">
        <v>374.5</v>
      </c>
      <c r="Y204">
        <v>359</v>
      </c>
      <c r="Z204">
        <v>374.5</v>
      </c>
      <c r="AA204">
        <v>359</v>
      </c>
      <c r="AB204">
        <v>386.8</v>
      </c>
      <c r="AC204" s="1">
        <f>(Table2[[#This Row],[Close Price]]/Table2[[#This Row],[Day Low]])-1</f>
        <v>2.4791086350974822E-2</v>
      </c>
      <c r="AD204" s="1">
        <f>(Table2[[#This Row],[Day High]]/Table2[[#This Row],[Close Price]])-1</f>
        <v>1.7939657515629204E-2</v>
      </c>
      <c r="AE204" s="1">
        <f>(Table2[[#This Row],[Close Price]]/Table2[[#This Row],[Current Week Low]])-1</f>
        <v>2.4791086350974822E-2</v>
      </c>
      <c r="AF204" s="1">
        <f>(Table2[[#This Row],[Current Week High]]/Table2[[#This Row],[Close Price]])-1</f>
        <v>1.7939657515629204E-2</v>
      </c>
      <c r="AG204" s="1">
        <f>(Table2[[#This Row],[Close Price]]/Table2[[#This Row],[Current Month Low]])-1</f>
        <v>2.4791086350974822E-2</v>
      </c>
      <c r="AH204" s="1">
        <f>(Table2[[#This Row],[Current Month High]]/Table2[[#This Row],[Close Price]])-1</f>
        <v>5.1372655612938356E-2</v>
      </c>
      <c r="AI204">
        <v>27.1541179668388</v>
      </c>
      <c r="AJ204">
        <v>64.977578475336301</v>
      </c>
      <c r="AK204" t="str">
        <f>IF(AND(Table2[[#This Row],[20D EMA]]&gt;Table2[[#This Row],[50D EMA]],Table2[[#This Row],[50D EMA]]&gt;Table2[[#This Row],[200D EMA]]),"Uptrend","Downtrend/NoTrend")</f>
        <v>Downtrend/NoTrend</v>
      </c>
      <c r="AL204">
        <v>-0.12</v>
      </c>
      <c r="AM204" t="s">
        <v>3184</v>
      </c>
      <c r="AN204">
        <v>2.21</v>
      </c>
      <c r="AO204" t="s">
        <v>3185</v>
      </c>
      <c r="AP204">
        <v>0.106489788648044</v>
      </c>
      <c r="AQ204">
        <f>(Table2[[#This Row],[Sharpe Ratio]]-AVERAGE(Table2[Sharpe Ratio]))/_xlfn.STDEV.P(Table2[Sharpe Ratio])</f>
        <v>0.53743346236822642</v>
      </c>
      <c r="AR2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4">
        <f>_xlfn.RANK.AVG(Table2[[#This Row],[1Y Return vs Nifty Z-Score]],Table2[1Y Return vs Nifty Z-Score])</f>
        <v>188</v>
      </c>
      <c r="AT204">
        <f>_xlfn.RANK.AVG(Table2[[#This Row],[6M Return vs Nifty Z-Score]],Table2[6M Return vs Nifty Z-Score])</f>
        <v>326</v>
      </c>
      <c r="AU204">
        <f>_xlfn.RANK.AVG(Table2[[#This Row],[Sharpe Ratio Z-Score]],Table2[Sharpe Ratio Z-Score])</f>
        <v>215</v>
      </c>
      <c r="AV204">
        <f>(Table2[[#This Row],[Rank 1Y]]+Table2[[#This Row],[Rank 6M]]+Table2[[#This Row],[Rank Sharpe]])/3</f>
        <v>243</v>
      </c>
    </row>
    <row r="205" spans="1:48" x14ac:dyDescent="0.3">
      <c r="A205" t="s">
        <v>911</v>
      </c>
      <c r="B205" t="s">
        <v>912</v>
      </c>
      <c r="C205" t="s">
        <v>3139</v>
      </c>
      <c r="D205" t="s">
        <v>211</v>
      </c>
      <c r="E205">
        <v>16608.1161774299</v>
      </c>
      <c r="F205">
        <v>1302.1500000000001</v>
      </c>
      <c r="G205">
        <v>41.316903606557602</v>
      </c>
      <c r="H205">
        <f>(Table2[[#This Row],[1Y Return vs Nifty]]-AVERAGE(Table2[1Y Return vs Nifty]))/_xlfn.STDEV.P(Table2[1Y Return vs Nifty])</f>
        <v>0.44540611605726593</v>
      </c>
      <c r="I205">
        <v>11.644176342070001</v>
      </c>
      <c r="J205">
        <f>(Table2[[#This Row],[1M Return vs Nifty]]-AVERAGE(Table2[1M Return vs Nifty]))/_xlfn.STDEV.P(Table2[1M Return vs Nifty])</f>
        <v>1.29612751619091</v>
      </c>
      <c r="K205">
        <v>35.797748304726099</v>
      </c>
      <c r="L205">
        <f>(Table2[[#This Row],[6M Return vs Nifty]]-AVERAGE(Table2[6M Return vs Nifty]))/_xlfn.STDEV.P(Table2[6M Return vs Nifty])</f>
        <v>0.99061068378179906</v>
      </c>
      <c r="M205">
        <v>-5.9856249486641202</v>
      </c>
      <c r="N205">
        <f>(Table2[[#This Row],[1W Return vs Nifty]]-AVERAGE(Table2[1W Return vs Nifty]))/_xlfn.STDEV.P(Table2[1W Return vs Nifty])</f>
        <v>-0.92320195777382708</v>
      </c>
      <c r="O205">
        <v>1287.97</v>
      </c>
      <c r="P205">
        <v>1241.00296292343</v>
      </c>
      <c r="Q205">
        <v>1066.6261472828301</v>
      </c>
      <c r="R205">
        <v>50.680147228443502</v>
      </c>
      <c r="S205" s="1">
        <f>(Table2[[#This Row],[Close Price]]-Table2[[#This Row],[20D EMA]])/Table2[[#This Row],[20D EMA]]</f>
        <v>1.1009573204344871E-2</v>
      </c>
      <c r="T205" s="1">
        <f>(Table2[[#This Row],[Close Price]]-Table2[[#This Row],[50D EMA]])/Table2[[#This Row],[50D EMA]]</f>
        <v>4.9272273236581197E-2</v>
      </c>
      <c r="U205" s="1">
        <f>(Table2[[#This Row],[Close Price]]-Table2[[#This Row],[200D EMA]])/Table2[[#This Row],[200D EMA]]</f>
        <v>0.22081199989063999</v>
      </c>
      <c r="V205">
        <v>1.1960230284320399</v>
      </c>
      <c r="W205">
        <v>1297.5</v>
      </c>
      <c r="X205">
        <v>1339.7</v>
      </c>
      <c r="Y205">
        <v>1297.5</v>
      </c>
      <c r="Z205">
        <v>1339.7</v>
      </c>
      <c r="AA205">
        <v>1297.5</v>
      </c>
      <c r="AB205">
        <v>1400</v>
      </c>
      <c r="AC205" s="1">
        <f>(Table2[[#This Row],[Close Price]]/Table2[[#This Row],[Day Low]])-1</f>
        <v>3.5838150289018156E-3</v>
      </c>
      <c r="AD205" s="1">
        <f>(Table2[[#This Row],[Day High]]/Table2[[#This Row],[Close Price]])-1</f>
        <v>2.8836923549514282E-2</v>
      </c>
      <c r="AE205" s="1">
        <f>(Table2[[#This Row],[Close Price]]/Table2[[#This Row],[Current Week Low]])-1</f>
        <v>3.5838150289018156E-3</v>
      </c>
      <c r="AF205" s="1">
        <f>(Table2[[#This Row],[Current Week High]]/Table2[[#This Row],[Close Price]])-1</f>
        <v>2.8836923549514282E-2</v>
      </c>
      <c r="AG205" s="1">
        <f>(Table2[[#This Row],[Close Price]]/Table2[[#This Row],[Current Month Low]])-1</f>
        <v>3.5838150289018156E-3</v>
      </c>
      <c r="AH205" s="1">
        <f>(Table2[[#This Row],[Current Month High]]/Table2[[#This Row],[Close Price]])-1</f>
        <v>7.5144952578428015E-2</v>
      </c>
      <c r="AI205">
        <v>7.5144952578427997</v>
      </c>
      <c r="AJ205">
        <v>69.110389610389603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0.11</v>
      </c>
      <c r="AM205" t="s">
        <v>3185</v>
      </c>
      <c r="AN205">
        <v>6.42</v>
      </c>
      <c r="AO205" t="s">
        <v>3185</v>
      </c>
      <c r="AP205">
        <v>1.9436356766058E-2</v>
      </c>
      <c r="AQ205">
        <f>(Table2[[#This Row],[Sharpe Ratio]]-AVERAGE(Table2[Sharpe Ratio]))/_xlfn.STDEV.P(Table2[Sharpe Ratio])</f>
        <v>-0.49112834983037007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1.3178140084257777</v>
      </c>
      <c r="AS205">
        <f>_xlfn.RANK.AVG(Table2[[#This Row],[1Y Return vs Nifty Z-Score]],Table2[1Y Return vs Nifty Z-Score])</f>
        <v>177</v>
      </c>
      <c r="AT205">
        <f>_xlfn.RANK.AVG(Table2[[#This Row],[6M Return vs Nifty Z-Score]],Table2[6M Return vs Nifty Z-Score])</f>
        <v>89</v>
      </c>
      <c r="AU205">
        <f>_xlfn.RANK.AVG(Table2[[#This Row],[Sharpe Ratio Z-Score]],Table2[Sharpe Ratio Z-Score])</f>
        <v>472</v>
      </c>
      <c r="AV205">
        <f>(Table2[[#This Row],[Rank 1Y]]+Table2[[#This Row],[Rank 6M]]+Table2[[#This Row],[Rank Sharpe]])/3</f>
        <v>246</v>
      </c>
    </row>
    <row r="206" spans="1:48" x14ac:dyDescent="0.3">
      <c r="A206" t="s">
        <v>1196</v>
      </c>
      <c r="B206" t="s">
        <v>1197</v>
      </c>
      <c r="C206" t="s">
        <v>3148</v>
      </c>
      <c r="D206" t="s">
        <v>304</v>
      </c>
      <c r="E206">
        <v>9915.0223158899898</v>
      </c>
      <c r="F206">
        <v>1677.3</v>
      </c>
      <c r="G206">
        <v>123.294658270605</v>
      </c>
      <c r="H206">
        <f>(Table2[[#This Row],[1Y Return vs Nifty]]-AVERAGE(Table2[1Y Return vs Nifty]))/_xlfn.STDEV.P(Table2[1Y Return vs Nifty])</f>
        <v>1.9930008424756775</v>
      </c>
      <c r="I206">
        <v>13.5382870170562</v>
      </c>
      <c r="J206">
        <f>(Table2[[#This Row],[1M Return vs Nifty]]-AVERAGE(Table2[1M Return vs Nifty]))/_xlfn.STDEV.P(Table2[1M Return vs Nifty])</f>
        <v>1.4982443655097619</v>
      </c>
      <c r="K206">
        <v>23.5338478121446</v>
      </c>
      <c r="L206">
        <f>(Table2[[#This Row],[6M Return vs Nifty]]-AVERAGE(Table2[6M Return vs Nifty]))/_xlfn.STDEV.P(Table2[6M Return vs Nifty])</f>
        <v>0.5796979880702493</v>
      </c>
      <c r="M206">
        <v>3.61728812218549</v>
      </c>
      <c r="N206">
        <f>(Table2[[#This Row],[1W Return vs Nifty]]-AVERAGE(Table2[1W Return vs Nifty]))/_xlfn.STDEV.P(Table2[1W Return vs Nifty])</f>
        <v>1.1124910386598137</v>
      </c>
      <c r="O206">
        <v>1547.86</v>
      </c>
      <c r="P206">
        <v>1533.0641641417301</v>
      </c>
      <c r="Q206">
        <v>1391.7562784151901</v>
      </c>
      <c r="R206">
        <v>75.054493441706398</v>
      </c>
      <c r="S206" s="1">
        <f>(Table2[[#This Row],[Close Price]]-Table2[[#This Row],[20D EMA]])/Table2[[#This Row],[20D EMA]]</f>
        <v>8.3625134056051625E-2</v>
      </c>
      <c r="T206" s="1">
        <f>(Table2[[#This Row],[Close Price]]-Table2[[#This Row],[50D EMA]])/Table2[[#This Row],[50D EMA]]</f>
        <v>9.4083365348911402E-2</v>
      </c>
      <c r="U206" s="1">
        <f>(Table2[[#This Row],[Close Price]]-Table2[[#This Row],[200D EMA]])/Table2[[#This Row],[200D EMA]]</f>
        <v>0.20516790620119352</v>
      </c>
      <c r="V206">
        <v>2.42962872595866</v>
      </c>
      <c r="W206">
        <v>1603.2</v>
      </c>
      <c r="X206">
        <v>1699</v>
      </c>
      <c r="Y206">
        <v>1603.2</v>
      </c>
      <c r="Z206">
        <v>1699</v>
      </c>
      <c r="AA206">
        <v>1450.05</v>
      </c>
      <c r="AB206">
        <v>1710</v>
      </c>
      <c r="AC206" s="1">
        <f>(Table2[[#This Row],[Close Price]]/Table2[[#This Row],[Day Low]])-1</f>
        <v>4.6220059880239361E-2</v>
      </c>
      <c r="AD206" s="1">
        <f>(Table2[[#This Row],[Day High]]/Table2[[#This Row],[Close Price]])-1</f>
        <v>1.2937459011506558E-2</v>
      </c>
      <c r="AE206" s="1">
        <f>(Table2[[#This Row],[Close Price]]/Table2[[#This Row],[Current Week Low]])-1</f>
        <v>4.6220059880239361E-2</v>
      </c>
      <c r="AF206" s="1">
        <f>(Table2[[#This Row],[Current Week High]]/Table2[[#This Row],[Close Price]])-1</f>
        <v>1.2937459011506558E-2</v>
      </c>
      <c r="AG206" s="1">
        <f>(Table2[[#This Row],[Close Price]]/Table2[[#This Row],[Current Month Low]])-1</f>
        <v>0.15671873383676416</v>
      </c>
      <c r="AH206" s="1">
        <f>(Table2[[#This Row],[Current Month High]]/Table2[[#This Row],[Close Price]])-1</f>
        <v>1.949561795743171E-2</v>
      </c>
      <c r="AI206">
        <v>24.0088237047636</v>
      </c>
      <c r="AJ206">
        <v>161.09900373599001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0.11</v>
      </c>
      <c r="AM206" t="s">
        <v>3185</v>
      </c>
      <c r="AN206">
        <v>15.78</v>
      </c>
      <c r="AO206" t="s">
        <v>3185</v>
      </c>
      <c r="AQ206">
        <f>(Table2[[#This Row],[Sharpe Ratio]]-AVERAGE(Table2[Sharpe Ratio]))/_xlfn.STDEV.P(Table2[Sharpe Ratio])</f>
        <v>-0.72077460162819162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4.4626596330873101</v>
      </c>
      <c r="AS206">
        <f>_xlfn.RANK.AVG(Table2[[#This Row],[1Y Return vs Nifty Z-Score]],Table2[1Y Return vs Nifty Z-Score])</f>
        <v>35</v>
      </c>
      <c r="AT206">
        <f>_xlfn.RANK.AVG(Table2[[#This Row],[6M Return vs Nifty Z-Score]],Table2[6M Return vs Nifty Z-Score])</f>
        <v>161</v>
      </c>
      <c r="AU206">
        <f>_xlfn.RANK.AVG(Table2[[#This Row],[Sharpe Ratio Z-Score]],Table2[Sharpe Ratio Z-Score])</f>
        <v>544.5</v>
      </c>
      <c r="AV206">
        <f>(Table2[[#This Row],[Rank 1Y]]+Table2[[#This Row],[Rank 6M]]+Table2[[#This Row],[Rank Sharpe]])/3</f>
        <v>246.83333333333334</v>
      </c>
    </row>
    <row r="207" spans="1:48" x14ac:dyDescent="0.3">
      <c r="A207" t="s">
        <v>724</v>
      </c>
      <c r="B207" t="s">
        <v>725</v>
      </c>
      <c r="C207" t="s">
        <v>3139</v>
      </c>
      <c r="D207" t="s">
        <v>392</v>
      </c>
      <c r="E207">
        <v>24377.614418649999</v>
      </c>
      <c r="F207">
        <v>6813.35</v>
      </c>
      <c r="G207">
        <v>126.781161935317</v>
      </c>
      <c r="H207">
        <f>(Table2[[#This Row],[1Y Return vs Nifty]]-AVERAGE(Table2[1Y Return vs Nifty]))/_xlfn.STDEV.P(Table2[1Y Return vs Nifty])</f>
        <v>2.0588198528554913</v>
      </c>
      <c r="I207">
        <v>12.6781371077863</v>
      </c>
      <c r="J207">
        <f>(Table2[[#This Row],[1M Return vs Nifty]]-AVERAGE(Table2[1M Return vs Nifty]))/_xlfn.STDEV.P(Table2[1M Return vs Nifty])</f>
        <v>1.4064594492958269</v>
      </c>
      <c r="K207">
        <v>23.0582348705701</v>
      </c>
      <c r="L207">
        <f>(Table2[[#This Row],[6M Return vs Nifty]]-AVERAGE(Table2[6M Return vs Nifty]))/_xlfn.STDEV.P(Table2[6M Return vs Nifty])</f>
        <v>0.56376216112384692</v>
      </c>
      <c r="M207">
        <v>-2.7526792066172701</v>
      </c>
      <c r="N207">
        <f>(Table2[[#This Row],[1W Return vs Nifty]]-AVERAGE(Table2[1W Return vs Nifty]))/_xlfn.STDEV.P(Table2[1W Return vs Nifty])</f>
        <v>-0.23785940011674114</v>
      </c>
      <c r="O207">
        <v>6920.86</v>
      </c>
      <c r="P207">
        <v>6687.9227782649295</v>
      </c>
      <c r="Q207">
        <v>5412.6670836711601</v>
      </c>
      <c r="R207">
        <v>43.295139374405998</v>
      </c>
      <c r="S207" s="1">
        <f>(Table2[[#This Row],[Close Price]]-Table2[[#This Row],[20D EMA]])/Table2[[#This Row],[20D EMA]]</f>
        <v>-1.5534196617183315E-2</v>
      </c>
      <c r="T207" s="1">
        <f>(Table2[[#This Row],[Close Price]]-Table2[[#This Row],[50D EMA]])/Table2[[#This Row],[50D EMA]]</f>
        <v>1.8754286778354643E-2</v>
      </c>
      <c r="U207" s="1">
        <f>(Table2[[#This Row],[Close Price]]-Table2[[#This Row],[200D EMA]])/Table2[[#This Row],[200D EMA]]</f>
        <v>0.25877869351218663</v>
      </c>
      <c r="V207">
        <v>0.806015175316246</v>
      </c>
      <c r="W207">
        <v>6770</v>
      </c>
      <c r="X207">
        <v>7017.9</v>
      </c>
      <c r="Y207">
        <v>6770</v>
      </c>
      <c r="Z207">
        <v>7017.9</v>
      </c>
      <c r="AA207">
        <v>6770</v>
      </c>
      <c r="AB207">
        <v>7489.75</v>
      </c>
      <c r="AC207" s="1">
        <f>(Table2[[#This Row],[Close Price]]/Table2[[#This Row],[Day Low]])-1</f>
        <v>6.4032496307238063E-3</v>
      </c>
      <c r="AD207" s="1">
        <f>(Table2[[#This Row],[Day High]]/Table2[[#This Row],[Close Price]])-1</f>
        <v>3.0021942216383879E-2</v>
      </c>
      <c r="AE207" s="1">
        <f>(Table2[[#This Row],[Close Price]]/Table2[[#This Row],[Current Week Low]])-1</f>
        <v>6.4032496307238063E-3</v>
      </c>
      <c r="AF207" s="1">
        <f>(Table2[[#This Row],[Current Week High]]/Table2[[#This Row],[Close Price]])-1</f>
        <v>3.0021942216383879E-2</v>
      </c>
      <c r="AG207" s="1">
        <f>(Table2[[#This Row],[Close Price]]/Table2[[#This Row],[Current Month Low]])-1</f>
        <v>6.4032496307238063E-3</v>
      </c>
      <c r="AH207" s="1">
        <f>(Table2[[#This Row],[Current Month High]]/Table2[[#This Row],[Close Price]])-1</f>
        <v>9.927568670331044E-2</v>
      </c>
      <c r="AI207">
        <v>9.9275686703310395</v>
      </c>
      <c r="AJ207">
        <v>154.70467289719599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0.05</v>
      </c>
      <c r="AM207" t="s">
        <v>3185</v>
      </c>
      <c r="AN207">
        <v>-1.52</v>
      </c>
      <c r="AO207" t="s">
        <v>3184</v>
      </c>
      <c r="AQ207">
        <f>(Table2[[#This Row],[Sharpe Ratio]]-AVERAGE(Table2[Sharpe Ratio]))/_xlfn.STDEV.P(Table2[Sharpe Ratio])</f>
        <v>-0.72077460162819162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3.0704074615302321</v>
      </c>
      <c r="AS207">
        <f>_xlfn.RANK.AVG(Table2[[#This Row],[1Y Return vs Nifty Z-Score]],Table2[1Y Return vs Nifty Z-Score])</f>
        <v>33</v>
      </c>
      <c r="AT207">
        <f>_xlfn.RANK.AVG(Table2[[#This Row],[6M Return vs Nifty Z-Score]],Table2[6M Return vs Nifty Z-Score])</f>
        <v>164</v>
      </c>
      <c r="AU207">
        <f>_xlfn.RANK.AVG(Table2[[#This Row],[Sharpe Ratio Z-Score]],Table2[Sharpe Ratio Z-Score])</f>
        <v>544.5</v>
      </c>
      <c r="AV207">
        <f>(Table2[[#This Row],[Rank 1Y]]+Table2[[#This Row],[Rank 6M]]+Table2[[#This Row],[Rank Sharpe]])/3</f>
        <v>247.16666666666666</v>
      </c>
    </row>
    <row r="208" spans="1:48" x14ac:dyDescent="0.3">
      <c r="A208" t="s">
        <v>163</v>
      </c>
      <c r="B208" t="s">
        <v>164</v>
      </c>
      <c r="C208" t="s">
        <v>3143</v>
      </c>
      <c r="D208" t="s">
        <v>165</v>
      </c>
      <c r="E208">
        <v>156625.1348571</v>
      </c>
      <c r="F208">
        <v>5899.95</v>
      </c>
      <c r="G208">
        <v>43.482661605897398</v>
      </c>
      <c r="H208">
        <f>(Table2[[#This Row],[1Y Return vs Nifty]]-AVERAGE(Table2[1Y Return vs Nifty]))/_xlfn.STDEV.P(Table2[1Y Return vs Nifty])</f>
        <v>0.4862917889109859</v>
      </c>
      <c r="I208">
        <v>3.13877604465933</v>
      </c>
      <c r="J208">
        <f>(Table2[[#This Row],[1M Return vs Nifty]]-AVERAGE(Table2[1M Return vs Nifty]))/_xlfn.STDEV.P(Table2[1M Return vs Nifty])</f>
        <v>0.38853286873410497</v>
      </c>
      <c r="K208">
        <v>41.377456031242403</v>
      </c>
      <c r="L208">
        <f>(Table2[[#This Row],[6M Return vs Nifty]]-AVERAGE(Table2[6M Return vs Nifty]))/_xlfn.STDEV.P(Table2[6M Return vs Nifty])</f>
        <v>1.1775636637552007</v>
      </c>
      <c r="M208">
        <v>6.6038032813023007E-2</v>
      </c>
      <c r="N208">
        <f>(Table2[[#This Row],[1W Return vs Nifty]]-AVERAGE(Table2[1W Return vs Nifty]))/_xlfn.STDEV.P(Table2[1W Return vs Nifty])</f>
        <v>0.35967208859924954</v>
      </c>
      <c r="O208">
        <v>5858.01</v>
      </c>
      <c r="P208">
        <v>5622.9372207393299</v>
      </c>
      <c r="Q208">
        <v>4762.2775674249397</v>
      </c>
      <c r="R208">
        <v>51.9237905916141</v>
      </c>
      <c r="S208" s="1">
        <f>(Table2[[#This Row],[Close Price]]-Table2[[#This Row],[20D EMA]])/Table2[[#This Row],[20D EMA]]</f>
        <v>7.1594278603142707E-3</v>
      </c>
      <c r="T208" s="1">
        <f>(Table2[[#This Row],[Close Price]]-Table2[[#This Row],[50D EMA]])/Table2[[#This Row],[50D EMA]]</f>
        <v>4.9264782512412085E-2</v>
      </c>
      <c r="U208" s="1">
        <f>(Table2[[#This Row],[Close Price]]-Table2[[#This Row],[200D EMA]])/Table2[[#This Row],[200D EMA]]</f>
        <v>0.23889250814715168</v>
      </c>
      <c r="V208">
        <v>0.74272301618083103</v>
      </c>
      <c r="W208">
        <v>5782.2</v>
      </c>
      <c r="X208">
        <v>6155</v>
      </c>
      <c r="Y208">
        <v>5782.2</v>
      </c>
      <c r="Z208">
        <v>6155</v>
      </c>
      <c r="AA208">
        <v>5678.35</v>
      </c>
      <c r="AB208">
        <v>6155</v>
      </c>
      <c r="AC208" s="1">
        <f>(Table2[[#This Row],[Close Price]]/Table2[[#This Row],[Day Low]])-1</f>
        <v>2.0364221230673385E-2</v>
      </c>
      <c r="AD208" s="1">
        <f>(Table2[[#This Row],[Day High]]/Table2[[#This Row],[Close Price]])-1</f>
        <v>4.3229179908304438E-2</v>
      </c>
      <c r="AE208" s="1">
        <f>(Table2[[#This Row],[Close Price]]/Table2[[#This Row],[Current Week Low]])-1</f>
        <v>2.0364221230673385E-2</v>
      </c>
      <c r="AF208" s="1">
        <f>(Table2[[#This Row],[Current Week High]]/Table2[[#This Row],[Close Price]])-1</f>
        <v>4.3229179908304438E-2</v>
      </c>
      <c r="AG208" s="1">
        <f>(Table2[[#This Row],[Close Price]]/Table2[[#This Row],[Current Month Low]])-1</f>
        <v>3.9025421117049763E-2</v>
      </c>
      <c r="AH208" s="1">
        <f>(Table2[[#This Row],[Current Month High]]/Table2[[#This Row],[Close Price]])-1</f>
        <v>4.3229179908304438E-2</v>
      </c>
      <c r="AI208">
        <v>6.3712404342409696</v>
      </c>
      <c r="AJ208">
        <v>76.117910447761105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0.22</v>
      </c>
      <c r="AM208" t="s">
        <v>3185</v>
      </c>
      <c r="AN208">
        <v>2.85</v>
      </c>
      <c r="AO208" t="s">
        <v>3185</v>
      </c>
      <c r="AP208">
        <v>6.6437498339029996E-3</v>
      </c>
      <c r="AQ208">
        <f>(Table2[[#This Row],[Sharpe Ratio]]-AVERAGE(Table2[Sharpe Ratio]))/_xlfn.STDEV.P(Table2[Sharpe Ratio])</f>
        <v>-0.64227675012226548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1.7697836598772756</v>
      </c>
      <c r="AS208">
        <f>_xlfn.RANK.AVG(Table2[[#This Row],[1Y Return vs Nifty Z-Score]],Table2[1Y Return vs Nifty Z-Score])</f>
        <v>165</v>
      </c>
      <c r="AT208">
        <f>_xlfn.RANK.AVG(Table2[[#This Row],[6M Return vs Nifty Z-Score]],Table2[6M Return vs Nifty Z-Score])</f>
        <v>76</v>
      </c>
      <c r="AU208">
        <f>_xlfn.RANK.AVG(Table2[[#This Row],[Sharpe Ratio Z-Score]],Table2[Sharpe Ratio Z-Score])</f>
        <v>502</v>
      </c>
      <c r="AV208">
        <f>(Table2[[#This Row],[Rank 1Y]]+Table2[[#This Row],[Rank 6M]]+Table2[[#This Row],[Rank Sharpe]])/3</f>
        <v>247.66666666666666</v>
      </c>
    </row>
    <row r="209" spans="1:48" x14ac:dyDescent="0.3">
      <c r="A209" t="s">
        <v>484</v>
      </c>
      <c r="B209" t="s">
        <v>485</v>
      </c>
      <c r="C209" t="s">
        <v>3143</v>
      </c>
      <c r="D209" t="s">
        <v>51</v>
      </c>
      <c r="E209">
        <v>43017.274213620003</v>
      </c>
      <c r="F209">
        <v>2539.3000000000002</v>
      </c>
      <c r="G209">
        <v>47.088608881187</v>
      </c>
      <c r="H209">
        <f>(Table2[[#This Row],[1Y Return vs Nifty]]-AVERAGE(Table2[1Y Return vs Nifty]))/_xlfn.STDEV.P(Table2[1Y Return vs Nifty])</f>
        <v>0.55436568297957356</v>
      </c>
      <c r="I209">
        <v>-4.5028235902576403</v>
      </c>
      <c r="J209">
        <f>(Table2[[#This Row],[1M Return vs Nifty]]-AVERAGE(Table2[1M Return vs Nifty]))/_xlfn.STDEV.P(Table2[1M Return vs Nifty])</f>
        <v>-0.42688729776527884</v>
      </c>
      <c r="K209">
        <v>17.54773665047</v>
      </c>
      <c r="L209">
        <f>(Table2[[#This Row],[6M Return vs Nifty]]-AVERAGE(Table2[6M Return vs Nifty]))/_xlfn.STDEV.P(Table2[6M Return vs Nifty])</f>
        <v>0.37912810610156933</v>
      </c>
      <c r="M209">
        <v>-6.5865835225288496</v>
      </c>
      <c r="N209">
        <f>(Table2[[#This Row],[1W Return vs Nifty]]-AVERAGE(Table2[1W Return vs Nifty]))/_xlfn.STDEV.P(Table2[1W Return vs Nifty])</f>
        <v>-1.0505973794481942</v>
      </c>
      <c r="O209">
        <v>2639.61</v>
      </c>
      <c r="P209">
        <v>2682.9562513479</v>
      </c>
      <c r="Q209">
        <v>2447.3962147274001</v>
      </c>
      <c r="R209">
        <v>33.825090002611901</v>
      </c>
      <c r="S209" s="1">
        <f>(Table2[[#This Row],[Close Price]]-Table2[[#This Row],[20D EMA]])/Table2[[#This Row],[20D EMA]]</f>
        <v>-3.8001826027329773E-2</v>
      </c>
      <c r="T209" s="1">
        <f>(Table2[[#This Row],[Close Price]]-Table2[[#This Row],[50D EMA]])/Table2[[#This Row],[50D EMA]]</f>
        <v>-5.3544015589418507E-2</v>
      </c>
      <c r="U209" s="1">
        <f>(Table2[[#This Row],[Close Price]]-Table2[[#This Row],[200D EMA]])/Table2[[#This Row],[200D EMA]]</f>
        <v>3.7551657847455101E-2</v>
      </c>
      <c r="V209">
        <v>0.969326281598759</v>
      </c>
      <c r="W209">
        <v>2508.65</v>
      </c>
      <c r="X209">
        <v>2575.25</v>
      </c>
      <c r="Y209">
        <v>2508.65</v>
      </c>
      <c r="Z209">
        <v>2575.25</v>
      </c>
      <c r="AA209">
        <v>2508.65</v>
      </c>
      <c r="AB209">
        <v>2742.95</v>
      </c>
      <c r="AC209" s="1">
        <f>(Table2[[#This Row],[Close Price]]/Table2[[#This Row],[Day Low]])-1</f>
        <v>1.2217726665736617E-2</v>
      </c>
      <c r="AD209" s="1">
        <f>(Table2[[#This Row],[Day High]]/Table2[[#This Row],[Close Price]])-1</f>
        <v>1.4157444965147814E-2</v>
      </c>
      <c r="AE209" s="1">
        <f>(Table2[[#This Row],[Close Price]]/Table2[[#This Row],[Current Week Low]])-1</f>
        <v>1.2217726665736617E-2</v>
      </c>
      <c r="AF209" s="1">
        <f>(Table2[[#This Row],[Current Week High]]/Table2[[#This Row],[Close Price]])-1</f>
        <v>1.4157444965147814E-2</v>
      </c>
      <c r="AG209" s="1">
        <f>(Table2[[#This Row],[Close Price]]/Table2[[#This Row],[Current Month Low]])-1</f>
        <v>1.2217726665736617E-2</v>
      </c>
      <c r="AH209" s="1">
        <f>(Table2[[#This Row],[Current Month High]]/Table2[[#This Row],[Close Price]])-1</f>
        <v>8.0199267514669215E-2</v>
      </c>
      <c r="AI209">
        <v>21.6083172527862</v>
      </c>
      <c r="AJ209">
        <v>73.568010936431904</v>
      </c>
      <c r="AK209" t="str">
        <f>IF(AND(Table2[[#This Row],[20D EMA]]&gt;Table2[[#This Row],[50D EMA]],Table2[[#This Row],[50D EMA]]&gt;Table2[[#This Row],[200D EMA]]),"Uptrend","Downtrend/NoTrend")</f>
        <v>Downtrend/NoTrend</v>
      </c>
      <c r="AL209">
        <v>-0.13</v>
      </c>
      <c r="AM209" t="s">
        <v>3184</v>
      </c>
      <c r="AN209">
        <v>-3.01</v>
      </c>
      <c r="AO209" t="s">
        <v>3184</v>
      </c>
      <c r="AP209">
        <v>4.7648652072098001E-2</v>
      </c>
      <c r="AQ209">
        <f>(Table2[[#This Row],[Sharpe Ratio]]-AVERAGE(Table2[Sharpe Ratio]))/_xlfn.STDEV.P(Table2[Sharpe Ratio])</f>
        <v>-0.15779181204055792</v>
      </c>
      <c r="AR2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9">
        <f>_xlfn.RANK.AVG(Table2[[#This Row],[1Y Return vs Nifty Z-Score]],Table2[1Y Return vs Nifty Z-Score])</f>
        <v>152</v>
      </c>
      <c r="AT209">
        <f>_xlfn.RANK.AVG(Table2[[#This Row],[6M Return vs Nifty Z-Score]],Table2[6M Return vs Nifty Z-Score])</f>
        <v>198</v>
      </c>
      <c r="AU209">
        <f>_xlfn.RANK.AVG(Table2[[#This Row],[Sharpe Ratio Z-Score]],Table2[Sharpe Ratio Z-Score])</f>
        <v>393</v>
      </c>
      <c r="AV209">
        <f>(Table2[[#This Row],[Rank 1Y]]+Table2[[#This Row],[Rank 6M]]+Table2[[#This Row],[Rank Sharpe]])/3</f>
        <v>247.66666666666666</v>
      </c>
    </row>
    <row r="210" spans="1:48" x14ac:dyDescent="0.3">
      <c r="A210" t="s">
        <v>1604</v>
      </c>
      <c r="B210" t="s">
        <v>1605</v>
      </c>
      <c r="C210" t="s">
        <v>3158</v>
      </c>
      <c r="D210" t="s">
        <v>171</v>
      </c>
      <c r="E210">
        <v>5798.498249411</v>
      </c>
      <c r="F210">
        <v>157.99</v>
      </c>
      <c r="G210">
        <v>108.23190049070899</v>
      </c>
      <c r="H210">
        <f>(Table2[[#This Row],[1Y Return vs Nifty]]-AVERAGE(Table2[1Y Return vs Nifty]))/_xlfn.STDEV.P(Table2[1Y Return vs Nifty])</f>
        <v>1.7086426699322135</v>
      </c>
      <c r="I210">
        <v>-15.805653167620999</v>
      </c>
      <c r="J210">
        <f>(Table2[[#This Row],[1M Return vs Nifty]]-AVERAGE(Table2[1M Return vs Nifty]))/_xlfn.STDEV.P(Table2[1M Return vs Nifty])</f>
        <v>-1.6329901579274799</v>
      </c>
      <c r="K210">
        <v>23.810122621819598</v>
      </c>
      <c r="L210">
        <f>(Table2[[#This Row],[6M Return vs Nifty]]-AVERAGE(Table2[6M Return vs Nifty]))/_xlfn.STDEV.P(Table2[6M Return vs Nifty])</f>
        <v>0.58895481683116602</v>
      </c>
      <c r="M210">
        <v>-11.574226151043799</v>
      </c>
      <c r="N210">
        <f>(Table2[[#This Row],[1W Return vs Nifty]]-AVERAGE(Table2[1W Return vs Nifty]))/_xlfn.STDEV.P(Table2[1W Return vs Nifty])</f>
        <v>-2.1079129140855861</v>
      </c>
      <c r="O210">
        <v>172.03</v>
      </c>
      <c r="P210">
        <v>180.96329052112</v>
      </c>
      <c r="Q210">
        <v>157.962102744319</v>
      </c>
      <c r="R210">
        <v>34.742750368200198</v>
      </c>
      <c r="S210" s="1">
        <f>(Table2[[#This Row],[Close Price]]-Table2[[#This Row],[20D EMA]])/Table2[[#This Row],[20D EMA]]</f>
        <v>-8.1613672033947524E-2</v>
      </c>
      <c r="T210" s="1">
        <f>(Table2[[#This Row],[Close Price]]-Table2[[#This Row],[50D EMA]])/Table2[[#This Row],[50D EMA]]</f>
        <v>-0.12695000436256329</v>
      </c>
      <c r="U210" s="1">
        <f>(Table2[[#This Row],[Close Price]]-Table2[[#This Row],[200D EMA]])/Table2[[#This Row],[200D EMA]]</f>
        <v>1.7660726969535775E-4</v>
      </c>
      <c r="V210">
        <v>0.39926801032715697</v>
      </c>
      <c r="W210">
        <v>152.54</v>
      </c>
      <c r="X210">
        <v>160.25</v>
      </c>
      <c r="Y210">
        <v>152.54</v>
      </c>
      <c r="Z210">
        <v>160.25</v>
      </c>
      <c r="AA210">
        <v>152.54</v>
      </c>
      <c r="AB210">
        <v>179</v>
      </c>
      <c r="AC210" s="1">
        <f>(Table2[[#This Row],[Close Price]]/Table2[[#This Row],[Day Low]])-1</f>
        <v>3.5728333551855451E-2</v>
      </c>
      <c r="AD210" s="1">
        <f>(Table2[[#This Row],[Day High]]/Table2[[#This Row],[Close Price]])-1</f>
        <v>1.4304702829292859E-2</v>
      </c>
      <c r="AE210" s="1">
        <f>(Table2[[#This Row],[Close Price]]/Table2[[#This Row],[Current Week Low]])-1</f>
        <v>3.5728333551855451E-2</v>
      </c>
      <c r="AF210" s="1">
        <f>(Table2[[#This Row],[Current Week High]]/Table2[[#This Row],[Close Price]])-1</f>
        <v>1.4304702829292859E-2</v>
      </c>
      <c r="AG210" s="1">
        <f>(Table2[[#This Row],[Close Price]]/Table2[[#This Row],[Current Month Low]])-1</f>
        <v>3.5728333551855451E-2</v>
      </c>
      <c r="AH210" s="1">
        <f>(Table2[[#This Row],[Current Month High]]/Table2[[#This Row],[Close Price]])-1</f>
        <v>0.13298310019621495</v>
      </c>
      <c r="AI210">
        <v>42.192543831888003</v>
      </c>
      <c r="AJ210">
        <v>136.86656671664099</v>
      </c>
      <c r="AK210" t="str">
        <f>IF(AND(Table2[[#This Row],[20D EMA]]&gt;Table2[[#This Row],[50D EMA]],Table2[[#This Row],[50D EMA]]&gt;Table2[[#This Row],[200D EMA]]),"Uptrend","Downtrend/NoTrend")</f>
        <v>Downtrend/NoTrend</v>
      </c>
      <c r="AL210">
        <v>-0.18</v>
      </c>
      <c r="AM210" t="s">
        <v>3184</v>
      </c>
      <c r="AN210">
        <v>-6.79</v>
      </c>
      <c r="AO210" t="s">
        <v>3184</v>
      </c>
      <c r="AQ210">
        <f>(Table2[[#This Row],[Sharpe Ratio]]-AVERAGE(Table2[Sharpe Ratio]))/_xlfn.STDEV.P(Table2[Sharpe Ratio])</f>
        <v>-0.72077460162819162</v>
      </c>
      <c r="AR2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0">
        <f>_xlfn.RANK.AVG(Table2[[#This Row],[1Y Return vs Nifty Z-Score]],Table2[1Y Return vs Nifty Z-Score])</f>
        <v>44</v>
      </c>
      <c r="AT210">
        <f>_xlfn.RANK.AVG(Table2[[#This Row],[6M Return vs Nifty Z-Score]],Table2[6M Return vs Nifty Z-Score])</f>
        <v>156</v>
      </c>
      <c r="AU210">
        <f>_xlfn.RANK.AVG(Table2[[#This Row],[Sharpe Ratio Z-Score]],Table2[Sharpe Ratio Z-Score])</f>
        <v>544.5</v>
      </c>
      <c r="AV210">
        <f>(Table2[[#This Row],[Rank 1Y]]+Table2[[#This Row],[Rank 6M]]+Table2[[#This Row],[Rank Sharpe]])/3</f>
        <v>248.16666666666666</v>
      </c>
    </row>
    <row r="211" spans="1:48" x14ac:dyDescent="0.3">
      <c r="A211" t="s">
        <v>754</v>
      </c>
      <c r="B211" t="s">
        <v>755</v>
      </c>
      <c r="C211" t="s">
        <v>3143</v>
      </c>
      <c r="D211" t="s">
        <v>249</v>
      </c>
      <c r="E211">
        <v>21838.238828500002</v>
      </c>
      <c r="F211">
        <v>438.5</v>
      </c>
      <c r="G211">
        <v>4.6174703347046497</v>
      </c>
      <c r="H211">
        <f>(Table2[[#This Row],[1Y Return vs Nifty]]-AVERAGE(Table2[1Y Return vs Nifty]))/_xlfn.STDEV.P(Table2[1Y Return vs Nifty])</f>
        <v>-0.24741414508331783</v>
      </c>
      <c r="I211">
        <v>8.0789147802256291</v>
      </c>
      <c r="J211">
        <f>(Table2[[#This Row],[1M Return vs Nifty]]-AVERAGE(Table2[1M Return vs Nifty]))/_xlfn.STDEV.P(Table2[1M Return vs Nifty])</f>
        <v>0.91568542091427385</v>
      </c>
      <c r="K211">
        <v>18.945559171193299</v>
      </c>
      <c r="L211">
        <f>(Table2[[#This Row],[6M Return vs Nifty]]-AVERAGE(Table2[6M Return vs Nifty]))/_xlfn.STDEV.P(Table2[6M Return vs Nifty])</f>
        <v>0.42596337033615539</v>
      </c>
      <c r="M211">
        <v>-1.28820658231907</v>
      </c>
      <c r="N211">
        <f>(Table2[[#This Row],[1W Return vs Nifty]]-AVERAGE(Table2[1W Return vs Nifty]))/_xlfn.STDEV.P(Table2[1W Return vs Nifty])</f>
        <v>7.2589798241864789E-2</v>
      </c>
      <c r="O211">
        <v>433.3</v>
      </c>
      <c r="P211">
        <v>420.60451667667701</v>
      </c>
      <c r="Q211">
        <v>392.68219539963798</v>
      </c>
      <c r="R211">
        <v>53.836491549825404</v>
      </c>
      <c r="S211" s="1">
        <f>(Table2[[#This Row],[Close Price]]-Table2[[#This Row],[20D EMA]])/Table2[[#This Row],[20D EMA]]</f>
        <v>1.200092314793443E-2</v>
      </c>
      <c r="T211" s="1">
        <f>(Table2[[#This Row],[Close Price]]-Table2[[#This Row],[50D EMA]])/Table2[[#This Row],[50D EMA]]</f>
        <v>4.2547054569743087E-2</v>
      </c>
      <c r="U211" s="1">
        <f>(Table2[[#This Row],[Close Price]]-Table2[[#This Row],[200D EMA]])/Table2[[#This Row],[200D EMA]]</f>
        <v>0.11667909861238457</v>
      </c>
      <c r="V211">
        <v>0.54630296572449</v>
      </c>
      <c r="W211">
        <v>435</v>
      </c>
      <c r="X211">
        <v>443.4</v>
      </c>
      <c r="Y211">
        <v>435</v>
      </c>
      <c r="Z211">
        <v>443.4</v>
      </c>
      <c r="AA211">
        <v>427</v>
      </c>
      <c r="AB211">
        <v>450.6</v>
      </c>
      <c r="AC211" s="1">
        <f>(Table2[[#This Row],[Close Price]]/Table2[[#This Row],[Day Low]])-1</f>
        <v>8.0459770114942319E-3</v>
      </c>
      <c r="AD211" s="1">
        <f>(Table2[[#This Row],[Day High]]/Table2[[#This Row],[Close Price]])-1</f>
        <v>1.1174458380843744E-2</v>
      </c>
      <c r="AE211" s="1">
        <f>(Table2[[#This Row],[Close Price]]/Table2[[#This Row],[Current Week Low]])-1</f>
        <v>8.0459770114942319E-3</v>
      </c>
      <c r="AF211" s="1">
        <f>(Table2[[#This Row],[Current Week High]]/Table2[[#This Row],[Close Price]])-1</f>
        <v>1.1174458380843744E-2</v>
      </c>
      <c r="AG211" s="1">
        <f>(Table2[[#This Row],[Close Price]]/Table2[[#This Row],[Current Month Low]])-1</f>
        <v>2.6932084309133408E-2</v>
      </c>
      <c r="AH211" s="1">
        <f>(Table2[[#This Row],[Current Month High]]/Table2[[#This Row],[Close Price]])-1</f>
        <v>2.7594070695553086E-2</v>
      </c>
      <c r="AI211">
        <v>27.251995438996499</v>
      </c>
      <c r="AJ211">
        <v>40.951462552233998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0.1</v>
      </c>
      <c r="AM211" t="s">
        <v>3185</v>
      </c>
      <c r="AN211">
        <v>-1.1200000000000001</v>
      </c>
      <c r="AO211" t="s">
        <v>3184</v>
      </c>
      <c r="AP211">
        <v>0.12532112360457701</v>
      </c>
      <c r="AQ211">
        <f>(Table2[[#This Row],[Sharpe Ratio]]-AVERAGE(Table2[Sharpe Ratio]))/_xlfn.STDEV.P(Table2[Sharpe Ratio])</f>
        <v>0.75993120416051119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1.9267556485694874</v>
      </c>
      <c r="AS211">
        <f>_xlfn.RANK.AVG(Table2[[#This Row],[1Y Return vs Nifty Z-Score]],Table2[1Y Return vs Nifty Z-Score])</f>
        <v>395</v>
      </c>
      <c r="AT211">
        <f>_xlfn.RANK.AVG(Table2[[#This Row],[6M Return vs Nifty Z-Score]],Table2[6M Return vs Nifty Z-Score])</f>
        <v>191</v>
      </c>
      <c r="AU211">
        <f>_xlfn.RANK.AVG(Table2[[#This Row],[Sharpe Ratio Z-Score]],Table2[Sharpe Ratio Z-Score])</f>
        <v>159</v>
      </c>
      <c r="AV211">
        <f>(Table2[[#This Row],[Rank 1Y]]+Table2[[#This Row],[Rank 6M]]+Table2[[#This Row],[Rank Sharpe]])/3</f>
        <v>248.33333333333334</v>
      </c>
    </row>
    <row r="212" spans="1:48" x14ac:dyDescent="0.3">
      <c r="A212" t="s">
        <v>728</v>
      </c>
      <c r="B212" t="s">
        <v>729</v>
      </c>
      <c r="C212" t="s">
        <v>3140</v>
      </c>
      <c r="D212" t="s">
        <v>606</v>
      </c>
      <c r="E212">
        <v>23595.116497319999</v>
      </c>
      <c r="F212">
        <v>1344.3</v>
      </c>
      <c r="G212">
        <v>33.782667277679302</v>
      </c>
      <c r="H212">
        <f>(Table2[[#This Row],[1Y Return vs Nifty]]-AVERAGE(Table2[1Y Return vs Nifty]))/_xlfn.STDEV.P(Table2[1Y Return vs Nifty])</f>
        <v>0.30317308640250618</v>
      </c>
      <c r="I212">
        <v>15.849252224657601</v>
      </c>
      <c r="J212">
        <f>(Table2[[#This Row],[1M Return vs Nifty]]-AVERAGE(Table2[1M Return vs Nifty]))/_xlfn.STDEV.P(Table2[1M Return vs Nifty])</f>
        <v>1.7448429475325811</v>
      </c>
      <c r="K212">
        <v>2.5804644860414601</v>
      </c>
      <c r="L212">
        <f>(Table2[[#This Row],[6M Return vs Nifty]]-AVERAGE(Table2[6M Return vs Nifty]))/_xlfn.STDEV.P(Table2[6M Return vs Nifty])</f>
        <v>-0.12236341825106951</v>
      </c>
      <c r="M212">
        <v>-1.2974913082214901</v>
      </c>
      <c r="N212">
        <f>(Table2[[#This Row],[1W Return vs Nifty]]-AVERAGE(Table2[1W Return vs Nifty]))/_xlfn.STDEV.P(Table2[1W Return vs Nifty])</f>
        <v>7.0621556797428778E-2</v>
      </c>
      <c r="O212">
        <v>1299.8599999999999</v>
      </c>
      <c r="P212">
        <v>1270.3712934421201</v>
      </c>
      <c r="Q212">
        <v>1143.1623488554001</v>
      </c>
      <c r="R212">
        <v>55.973854225368697</v>
      </c>
      <c r="S212" s="1">
        <f>(Table2[[#This Row],[Close Price]]-Table2[[#This Row],[20D EMA]])/Table2[[#This Row],[20D EMA]]</f>
        <v>3.4188297201237103E-2</v>
      </c>
      <c r="T212" s="1">
        <f>(Table2[[#This Row],[Close Price]]-Table2[[#This Row],[50D EMA]])/Table2[[#This Row],[50D EMA]]</f>
        <v>5.8194566375604405E-2</v>
      </c>
      <c r="U212" s="1">
        <f>(Table2[[#This Row],[Close Price]]-Table2[[#This Row],[200D EMA]])/Table2[[#This Row],[200D EMA]]</f>
        <v>0.17594845679267732</v>
      </c>
      <c r="V212">
        <v>2.1251727232303299</v>
      </c>
      <c r="W212">
        <v>1319</v>
      </c>
      <c r="X212">
        <v>1393.75</v>
      </c>
      <c r="Y212">
        <v>1319</v>
      </c>
      <c r="Z212">
        <v>1393.75</v>
      </c>
      <c r="AA212">
        <v>1290</v>
      </c>
      <c r="AB212">
        <v>1459.9</v>
      </c>
      <c r="AC212" s="1">
        <f>(Table2[[#This Row],[Close Price]]/Table2[[#This Row],[Day Low]])-1</f>
        <v>1.9181197877179645E-2</v>
      </c>
      <c r="AD212" s="1">
        <f>(Table2[[#This Row],[Day High]]/Table2[[#This Row],[Close Price]])-1</f>
        <v>3.6784943836941197E-2</v>
      </c>
      <c r="AE212" s="1">
        <f>(Table2[[#This Row],[Close Price]]/Table2[[#This Row],[Current Week Low]])-1</f>
        <v>1.9181197877179645E-2</v>
      </c>
      <c r="AF212" s="1">
        <f>(Table2[[#This Row],[Current Week High]]/Table2[[#This Row],[Close Price]])-1</f>
        <v>3.6784943836941197E-2</v>
      </c>
      <c r="AG212" s="1">
        <f>(Table2[[#This Row],[Close Price]]/Table2[[#This Row],[Current Month Low]])-1</f>
        <v>4.2093023255813877E-2</v>
      </c>
      <c r="AH212" s="1">
        <f>(Table2[[#This Row],[Current Month High]]/Table2[[#This Row],[Close Price]])-1</f>
        <v>8.5992709960574398E-2</v>
      </c>
      <c r="AI212">
        <v>11.2102953209848</v>
      </c>
      <c r="AJ212">
        <v>106.418426103646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0.03</v>
      </c>
      <c r="AM212" t="s">
        <v>3185</v>
      </c>
      <c r="AN212">
        <v>4.1500000000000004</v>
      </c>
      <c r="AO212" t="s">
        <v>3185</v>
      </c>
      <c r="AP212">
        <v>0.113816863849518</v>
      </c>
      <c r="AQ212">
        <f>(Table2[[#This Row],[Sharpe Ratio]]-AVERAGE(Table2[Sharpe Ratio]))/_xlfn.STDEV.P(Table2[Sharpe Ratio])</f>
        <v>0.62400500336801323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2.6202791758494599</v>
      </c>
      <c r="AS212">
        <f>_xlfn.RANK.AVG(Table2[[#This Row],[1Y Return vs Nifty Z-Score]],Table2[1Y Return vs Nifty Z-Score])</f>
        <v>207</v>
      </c>
      <c r="AT212">
        <f>_xlfn.RANK.AVG(Table2[[#This Row],[6M Return vs Nifty Z-Score]],Table2[6M Return vs Nifty Z-Score])</f>
        <v>353</v>
      </c>
      <c r="AU212">
        <f>_xlfn.RANK.AVG(Table2[[#This Row],[Sharpe Ratio Z-Score]],Table2[Sharpe Ratio Z-Score])</f>
        <v>186</v>
      </c>
      <c r="AV212">
        <f>(Table2[[#This Row],[Rank 1Y]]+Table2[[#This Row],[Rank 6M]]+Table2[[#This Row],[Rank Sharpe]])/3</f>
        <v>248.66666666666666</v>
      </c>
    </row>
    <row r="213" spans="1:48" x14ac:dyDescent="0.3">
      <c r="A213" t="s">
        <v>544</v>
      </c>
      <c r="B213" t="s">
        <v>545</v>
      </c>
      <c r="C213" t="s">
        <v>3148</v>
      </c>
      <c r="D213" t="s">
        <v>546</v>
      </c>
      <c r="E213">
        <v>36026.840103570001</v>
      </c>
      <c r="F213">
        <v>3990.15</v>
      </c>
      <c r="G213">
        <v>30.8697756696202</v>
      </c>
      <c r="H213">
        <f>(Table2[[#This Row],[1Y Return vs Nifty]]-AVERAGE(Table2[1Y Return vs Nifty]))/_xlfn.STDEV.P(Table2[1Y Return vs Nifty])</f>
        <v>0.24818285509238036</v>
      </c>
      <c r="I213">
        <v>-9.2570764061161501</v>
      </c>
      <c r="J213">
        <f>(Table2[[#This Row],[1M Return vs Nifty]]-AVERAGE(Table2[1M Return vs Nifty]))/_xlfn.STDEV.P(Table2[1M Return vs Nifty])</f>
        <v>-0.93420432664671038</v>
      </c>
      <c r="K213">
        <v>-7.2793109302780898</v>
      </c>
      <c r="L213">
        <f>(Table2[[#This Row],[6M Return vs Nifty]]-AVERAGE(Table2[6M Return vs Nifty]))/_xlfn.STDEV.P(Table2[6M Return vs Nifty])</f>
        <v>-0.45272380382995725</v>
      </c>
      <c r="M213">
        <v>-0.60322704728234999</v>
      </c>
      <c r="N213">
        <f>(Table2[[#This Row],[1W Return vs Nifty]]-AVERAGE(Table2[1W Return vs Nifty]))/_xlfn.STDEV.P(Table2[1W Return vs Nifty])</f>
        <v>0.21779657371580474</v>
      </c>
      <c r="O213">
        <v>4050.93</v>
      </c>
      <c r="P213">
        <v>4175.4013482477003</v>
      </c>
      <c r="Q213">
        <v>3937.80381690995</v>
      </c>
      <c r="R213">
        <v>45.966037249401602</v>
      </c>
      <c r="S213" s="1">
        <f>(Table2[[#This Row],[Close Price]]-Table2[[#This Row],[20D EMA]])/Table2[[#This Row],[20D EMA]]</f>
        <v>-1.5003962053158102E-2</v>
      </c>
      <c r="T213" s="1">
        <f>(Table2[[#This Row],[Close Price]]-Table2[[#This Row],[50D EMA]])/Table2[[#This Row],[50D EMA]]</f>
        <v>-4.4367315330164615E-2</v>
      </c>
      <c r="U213" s="1">
        <f>(Table2[[#This Row],[Close Price]]-Table2[[#This Row],[200D EMA]])/Table2[[#This Row],[200D EMA]]</f>
        <v>1.3293243016643443E-2</v>
      </c>
      <c r="V213">
        <v>0.87816207634934595</v>
      </c>
      <c r="W213">
        <v>3912.3</v>
      </c>
      <c r="X213">
        <v>4016</v>
      </c>
      <c r="Y213">
        <v>3912.3</v>
      </c>
      <c r="Z213">
        <v>4016</v>
      </c>
      <c r="AA213">
        <v>3885</v>
      </c>
      <c r="AB213">
        <v>4097.95</v>
      </c>
      <c r="AC213" s="1">
        <f>(Table2[[#This Row],[Close Price]]/Table2[[#This Row],[Day Low]])-1</f>
        <v>1.9898780768345947E-2</v>
      </c>
      <c r="AD213" s="1">
        <f>(Table2[[#This Row],[Day High]]/Table2[[#This Row],[Close Price]])-1</f>
        <v>6.4784531909827248E-3</v>
      </c>
      <c r="AE213" s="1">
        <f>(Table2[[#This Row],[Close Price]]/Table2[[#This Row],[Current Week Low]])-1</f>
        <v>1.9898780768345947E-2</v>
      </c>
      <c r="AF213" s="1">
        <f>(Table2[[#This Row],[Current Week High]]/Table2[[#This Row],[Close Price]])-1</f>
        <v>6.4784531909827248E-3</v>
      </c>
      <c r="AG213" s="1">
        <f>(Table2[[#This Row],[Close Price]]/Table2[[#This Row],[Current Month Low]])-1</f>
        <v>2.7065637065637027E-2</v>
      </c>
      <c r="AH213" s="1">
        <f>(Table2[[#This Row],[Current Month High]]/Table2[[#This Row],[Close Price]])-1</f>
        <v>2.7016528200694223E-2</v>
      </c>
      <c r="AI213">
        <v>26.303522423969</v>
      </c>
      <c r="AJ213">
        <v>56.660777385159001</v>
      </c>
      <c r="AK213" t="str">
        <f>IF(AND(Table2[[#This Row],[20D EMA]]&gt;Table2[[#This Row],[50D EMA]],Table2[[#This Row],[50D EMA]]&gt;Table2[[#This Row],[200D EMA]]),"Uptrend","Downtrend/NoTrend")</f>
        <v>Downtrend/NoTrend</v>
      </c>
      <c r="AL213">
        <v>-0.09</v>
      </c>
      <c r="AM213" t="s">
        <v>3184</v>
      </c>
      <c r="AN213">
        <v>0.72</v>
      </c>
      <c r="AO213" t="s">
        <v>3185</v>
      </c>
      <c r="AP213">
        <v>0.17951769497626999</v>
      </c>
      <c r="AQ213">
        <f>(Table2[[#This Row],[Sharpe Ratio]]-AVERAGE(Table2[Sharpe Ratio]))/_xlfn.STDEV.P(Table2[Sharpe Ratio])</f>
        <v>1.4002795794042255</v>
      </c>
      <c r="AR2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3">
        <f>_xlfn.RANK.AVG(Table2[[#This Row],[1Y Return vs Nifty Z-Score]],Table2[1Y Return vs Nifty Z-Score])</f>
        <v>223</v>
      </c>
      <c r="AT213">
        <f>_xlfn.RANK.AVG(Table2[[#This Row],[6M Return vs Nifty Z-Score]],Table2[6M Return vs Nifty Z-Score])</f>
        <v>465</v>
      </c>
      <c r="AU213">
        <f>_xlfn.RANK.AVG(Table2[[#This Row],[Sharpe Ratio Z-Score]],Table2[Sharpe Ratio Z-Score])</f>
        <v>59</v>
      </c>
      <c r="AV213">
        <f>(Table2[[#This Row],[Rank 1Y]]+Table2[[#This Row],[Rank 6M]]+Table2[[#This Row],[Rank Sharpe]])/3</f>
        <v>249</v>
      </c>
    </row>
    <row r="214" spans="1:48" x14ac:dyDescent="0.3">
      <c r="A214" t="s">
        <v>1387</v>
      </c>
      <c r="B214" t="s">
        <v>1388</v>
      </c>
      <c r="C214" t="s">
        <v>3151</v>
      </c>
      <c r="D214" t="s">
        <v>576</v>
      </c>
      <c r="E214">
        <v>7784.9688869250003</v>
      </c>
      <c r="F214">
        <v>584.25</v>
      </c>
      <c r="G214">
        <v>24.500395446387898</v>
      </c>
      <c r="H214">
        <f>(Table2[[#This Row],[1Y Return vs Nifty]]-AVERAGE(Table2[1Y Return vs Nifty]))/_xlfn.STDEV.P(Table2[1Y Return vs Nifty])</f>
        <v>0.12794024434482021</v>
      </c>
      <c r="I214">
        <v>2.04556950996218</v>
      </c>
      <c r="J214">
        <f>(Table2[[#This Row],[1M Return vs Nifty]]-AVERAGE(Table2[1M Return vs Nifty]))/_xlfn.STDEV.P(Table2[1M Return vs Nifty])</f>
        <v>0.27187893537861191</v>
      </c>
      <c r="K214">
        <v>19.046903358369899</v>
      </c>
      <c r="L214">
        <f>(Table2[[#This Row],[6M Return vs Nifty]]-AVERAGE(Table2[6M Return vs Nifty]))/_xlfn.STDEV.P(Table2[6M Return vs Nifty])</f>
        <v>0.42935899582843845</v>
      </c>
      <c r="M214">
        <v>1.7412176472052501</v>
      </c>
      <c r="N214">
        <f>(Table2[[#This Row],[1W Return vs Nifty]]-AVERAGE(Table2[1W Return vs Nifty]))/_xlfn.STDEV.P(Table2[1W Return vs Nifty])</f>
        <v>0.71478843544387982</v>
      </c>
      <c r="O214">
        <v>578.84</v>
      </c>
      <c r="P214">
        <v>570.63215712290901</v>
      </c>
      <c r="Q214">
        <v>506.29681156124201</v>
      </c>
      <c r="R214">
        <v>56.235002073912803</v>
      </c>
      <c r="S214" s="1">
        <f>(Table2[[#This Row],[Close Price]]-Table2[[#This Row],[20D EMA]])/Table2[[#This Row],[20D EMA]]</f>
        <v>9.3462787644253472E-3</v>
      </c>
      <c r="T214" s="1">
        <f>(Table2[[#This Row],[Close Price]]-Table2[[#This Row],[50D EMA]])/Table2[[#This Row],[50D EMA]]</f>
        <v>2.3864485565887647E-2</v>
      </c>
      <c r="U214" s="1">
        <f>(Table2[[#This Row],[Close Price]]-Table2[[#This Row],[200D EMA]])/Table2[[#This Row],[200D EMA]]</f>
        <v>0.15396736984848405</v>
      </c>
      <c r="V214">
        <v>0.50485510045843196</v>
      </c>
      <c r="W214">
        <v>581</v>
      </c>
      <c r="X214">
        <v>591.20000000000005</v>
      </c>
      <c r="Y214">
        <v>581</v>
      </c>
      <c r="Z214">
        <v>591.20000000000005</v>
      </c>
      <c r="AA214">
        <v>555.1</v>
      </c>
      <c r="AB214">
        <v>599.5</v>
      </c>
      <c r="AC214" s="1">
        <f>(Table2[[#This Row],[Close Price]]/Table2[[#This Row],[Day Low]])-1</f>
        <v>5.5938037865748136E-3</v>
      </c>
      <c r="AD214" s="1">
        <f>(Table2[[#This Row],[Day High]]/Table2[[#This Row],[Close Price]])-1</f>
        <v>1.1895592640136954E-2</v>
      </c>
      <c r="AE214" s="1">
        <f>(Table2[[#This Row],[Close Price]]/Table2[[#This Row],[Current Week Low]])-1</f>
        <v>5.5938037865748136E-3</v>
      </c>
      <c r="AF214" s="1">
        <f>(Table2[[#This Row],[Current Week High]]/Table2[[#This Row],[Close Price]])-1</f>
        <v>1.1895592640136954E-2</v>
      </c>
      <c r="AG214" s="1">
        <f>(Table2[[#This Row],[Close Price]]/Table2[[#This Row],[Current Month Low]])-1</f>
        <v>5.25130607097819E-2</v>
      </c>
      <c r="AH214" s="1">
        <f>(Table2[[#This Row],[Current Month High]]/Table2[[#This Row],[Close Price]])-1</f>
        <v>2.6101839965767981E-2</v>
      </c>
      <c r="AI214">
        <v>9.4908001711596199</v>
      </c>
      <c r="AJ214">
        <v>53.306218840199399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0.21</v>
      </c>
      <c r="AM214" t="s">
        <v>3185</v>
      </c>
      <c r="AN214">
        <v>4.53</v>
      </c>
      <c r="AO214" t="s">
        <v>3185</v>
      </c>
      <c r="AP214">
        <v>7.1994412303473004E-2</v>
      </c>
      <c r="AQ214">
        <f>(Table2[[#This Row],[Sharpe Ratio]]-AVERAGE(Table2[Sharpe Ratio]))/_xlfn.STDEV.P(Table2[Sharpe Ratio])</f>
        <v>0.12986048059831923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1.6738270915940696</v>
      </c>
      <c r="AS214">
        <f>_xlfn.RANK.AVG(Table2[[#This Row],[1Y Return vs Nifty Z-Score]],Table2[1Y Return vs Nifty Z-Score])</f>
        <v>261</v>
      </c>
      <c r="AT214">
        <f>_xlfn.RANK.AVG(Table2[[#This Row],[6M Return vs Nifty Z-Score]],Table2[6M Return vs Nifty Z-Score])</f>
        <v>189</v>
      </c>
      <c r="AU214">
        <f>_xlfn.RANK.AVG(Table2[[#This Row],[Sharpe Ratio Z-Score]],Table2[Sharpe Ratio Z-Score])</f>
        <v>303</v>
      </c>
      <c r="AV214">
        <f>(Table2[[#This Row],[Rank 1Y]]+Table2[[#This Row],[Rank 6M]]+Table2[[#This Row],[Rank Sharpe]])/3</f>
        <v>251</v>
      </c>
    </row>
    <row r="215" spans="1:48" x14ac:dyDescent="0.3">
      <c r="A215" t="s">
        <v>421</v>
      </c>
      <c r="B215" t="s">
        <v>422</v>
      </c>
      <c r="C215" t="s">
        <v>3145</v>
      </c>
      <c r="D215" t="s">
        <v>206</v>
      </c>
      <c r="E215">
        <v>52929.294051325</v>
      </c>
      <c r="F215">
        <v>921.85</v>
      </c>
      <c r="G215">
        <v>20.5879496634861</v>
      </c>
      <c r="H215">
        <f>(Table2[[#This Row],[1Y Return vs Nifty]]-AVERAGE(Table2[1Y Return vs Nifty]))/_xlfn.STDEV.P(Table2[1Y Return vs Nifty])</f>
        <v>5.4080201631644523E-2</v>
      </c>
      <c r="I215">
        <v>-3.5387525752905402</v>
      </c>
      <c r="J215">
        <f>(Table2[[#This Row],[1M Return vs Nifty]]-AVERAGE(Table2[1M Return vs Nifty]))/_xlfn.STDEV.P(Table2[1M Return vs Nifty])</f>
        <v>-0.32401316340869074</v>
      </c>
      <c r="K215">
        <v>16.658157058957801</v>
      </c>
      <c r="L215">
        <f>(Table2[[#This Row],[6M Return vs Nifty]]-AVERAGE(Table2[6M Return vs Nifty]))/_xlfn.STDEV.P(Table2[6M Return vs Nifty])</f>
        <v>0.34932196504396912</v>
      </c>
      <c r="M215">
        <v>-5.0457651878574099</v>
      </c>
      <c r="N215">
        <f>(Table2[[#This Row],[1W Return vs Nifty]]-AVERAGE(Table2[1W Return vs Nifty]))/_xlfn.STDEV.P(Table2[1W Return vs Nifty])</f>
        <v>-0.72396388089152297</v>
      </c>
      <c r="O215">
        <v>965.76</v>
      </c>
      <c r="P215">
        <v>1001.47361084171</v>
      </c>
      <c r="Q215">
        <v>913.19036249848898</v>
      </c>
      <c r="R215">
        <v>34.341255127036099</v>
      </c>
      <c r="S215" s="1">
        <f>(Table2[[#This Row],[Close Price]]-Table2[[#This Row],[20D EMA]])/Table2[[#This Row],[20D EMA]]</f>
        <v>-4.5466782637508252E-2</v>
      </c>
      <c r="T215" s="1">
        <f>(Table2[[#This Row],[Close Price]]-Table2[[#This Row],[50D EMA]])/Table2[[#This Row],[50D EMA]]</f>
        <v>-7.9506449276070854E-2</v>
      </c>
      <c r="U215" s="1">
        <f>(Table2[[#This Row],[Close Price]]-Table2[[#This Row],[200D EMA]])/Table2[[#This Row],[200D EMA]]</f>
        <v>9.4828393477765938E-3</v>
      </c>
      <c r="V215">
        <v>0.40526610388998802</v>
      </c>
      <c r="W215">
        <v>916.05</v>
      </c>
      <c r="X215">
        <v>943.2</v>
      </c>
      <c r="Y215">
        <v>916.05</v>
      </c>
      <c r="Z215">
        <v>943.2</v>
      </c>
      <c r="AA215">
        <v>916.05</v>
      </c>
      <c r="AB215">
        <v>998</v>
      </c>
      <c r="AC215" s="1">
        <f>(Table2[[#This Row],[Close Price]]/Table2[[#This Row],[Day Low]])-1</f>
        <v>6.3315321216090847E-3</v>
      </c>
      <c r="AD215" s="1">
        <f>(Table2[[#This Row],[Day High]]/Table2[[#This Row],[Close Price]])-1</f>
        <v>2.3159950100341664E-2</v>
      </c>
      <c r="AE215" s="1">
        <f>(Table2[[#This Row],[Close Price]]/Table2[[#This Row],[Current Week Low]])-1</f>
        <v>6.3315321216090847E-3</v>
      </c>
      <c r="AF215" s="1">
        <f>(Table2[[#This Row],[Current Week High]]/Table2[[#This Row],[Close Price]])-1</f>
        <v>2.3159950100341664E-2</v>
      </c>
      <c r="AG215" s="1">
        <f>(Table2[[#This Row],[Close Price]]/Table2[[#This Row],[Current Month Low]])-1</f>
        <v>6.3315321216090847E-3</v>
      </c>
      <c r="AH215" s="1">
        <f>(Table2[[#This Row],[Current Month High]]/Table2[[#This Row],[Close Price]])-1</f>
        <v>8.260562998318588E-2</v>
      </c>
      <c r="AI215">
        <v>36.1392851331561</v>
      </c>
      <c r="AJ215">
        <v>52.485319659250599</v>
      </c>
      <c r="AK215" t="str">
        <f>IF(AND(Table2[[#This Row],[20D EMA]]&gt;Table2[[#This Row],[50D EMA]],Table2[[#This Row],[50D EMA]]&gt;Table2[[#This Row],[200D EMA]]),"Uptrend","Downtrend/NoTrend")</f>
        <v>Downtrend/NoTrend</v>
      </c>
      <c r="AL215">
        <v>-0.1</v>
      </c>
      <c r="AM215" t="s">
        <v>3184</v>
      </c>
      <c r="AN215">
        <v>-2.79</v>
      </c>
      <c r="AO215" t="s">
        <v>3184</v>
      </c>
      <c r="AP215">
        <v>8.7767366326230001E-2</v>
      </c>
      <c r="AQ215">
        <f>(Table2[[#This Row],[Sharpe Ratio]]-AVERAGE(Table2[Sharpe Ratio]))/_xlfn.STDEV.P(Table2[Sharpe Ratio])</f>
        <v>0.31622255527637916</v>
      </c>
      <c r="AR2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5">
        <f>_xlfn.RANK.AVG(Table2[[#This Row],[1Y Return vs Nifty Z-Score]],Table2[1Y Return vs Nifty Z-Score])</f>
        <v>280</v>
      </c>
      <c r="AT215">
        <f>_xlfn.RANK.AVG(Table2[[#This Row],[6M Return vs Nifty Z-Score]],Table2[6M Return vs Nifty Z-Score])</f>
        <v>207</v>
      </c>
      <c r="AU215">
        <f>_xlfn.RANK.AVG(Table2[[#This Row],[Sharpe Ratio Z-Score]],Table2[Sharpe Ratio Z-Score])</f>
        <v>266</v>
      </c>
      <c r="AV215">
        <f>(Table2[[#This Row],[Rank 1Y]]+Table2[[#This Row],[Rank 6M]]+Table2[[#This Row],[Rank Sharpe]])/3</f>
        <v>251</v>
      </c>
    </row>
    <row r="216" spans="1:48" x14ac:dyDescent="0.3">
      <c r="A216" t="s">
        <v>747</v>
      </c>
      <c r="B216" t="s">
        <v>748</v>
      </c>
      <c r="C216" t="s">
        <v>3138</v>
      </c>
      <c r="D216" t="s">
        <v>749</v>
      </c>
      <c r="E216">
        <v>22423.443905600001</v>
      </c>
      <c r="F216">
        <v>1597.6</v>
      </c>
      <c r="G216">
        <v>30.251889570441499</v>
      </c>
      <c r="H216">
        <f>(Table2[[#This Row],[1Y Return vs Nifty]]-AVERAGE(Table2[1Y Return vs Nifty]))/_xlfn.STDEV.P(Table2[1Y Return vs Nifty])</f>
        <v>0.23651826056262101</v>
      </c>
      <c r="I216">
        <v>2.2597649638520299</v>
      </c>
      <c r="J216">
        <f>(Table2[[#This Row],[1M Return vs Nifty]]-AVERAGE(Table2[1M Return vs Nifty]))/_xlfn.STDEV.P(Table2[1M Return vs Nifty])</f>
        <v>0.29473531375732165</v>
      </c>
      <c r="K216">
        <v>38.570183261115297</v>
      </c>
      <c r="L216">
        <f>(Table2[[#This Row],[6M Return vs Nifty]]-AVERAGE(Table2[6M Return vs Nifty]))/_xlfn.STDEV.P(Table2[6M Return vs Nifty])</f>
        <v>1.0835035380824309</v>
      </c>
      <c r="M216">
        <v>5.1524905170583901</v>
      </c>
      <c r="N216">
        <f>(Table2[[#This Row],[1W Return vs Nifty]]-AVERAGE(Table2[1W Return vs Nifty]))/_xlfn.STDEV.P(Table2[1W Return vs Nifty])</f>
        <v>1.4379340308324395</v>
      </c>
      <c r="O216">
        <v>1560.71</v>
      </c>
      <c r="P216">
        <v>1547.0151061930001</v>
      </c>
      <c r="Q216">
        <v>1381.73335545587</v>
      </c>
      <c r="R216">
        <v>60.296810409367502</v>
      </c>
      <c r="S216" s="1">
        <f>(Table2[[#This Row],[Close Price]]-Table2[[#This Row],[20D EMA]])/Table2[[#This Row],[20D EMA]]</f>
        <v>2.363667817852123E-2</v>
      </c>
      <c r="T216" s="1">
        <f>(Table2[[#This Row],[Close Price]]-Table2[[#This Row],[50D EMA]])/Table2[[#This Row],[50D EMA]]</f>
        <v>3.2698383877764831E-2</v>
      </c>
      <c r="U216" s="1">
        <f>(Table2[[#This Row],[Close Price]]-Table2[[#This Row],[200D EMA]])/Table2[[#This Row],[200D EMA]]</f>
        <v>0.15622887273565883</v>
      </c>
      <c r="V216">
        <v>0.64629504523824199</v>
      </c>
      <c r="W216">
        <v>1575.4</v>
      </c>
      <c r="X216">
        <v>1672</v>
      </c>
      <c r="Y216">
        <v>1575.4</v>
      </c>
      <c r="Z216">
        <v>1672</v>
      </c>
      <c r="AA216">
        <v>1501</v>
      </c>
      <c r="AB216">
        <v>1672</v>
      </c>
      <c r="AC216" s="1">
        <f>(Table2[[#This Row],[Close Price]]/Table2[[#This Row],[Day Low]])-1</f>
        <v>1.4091659261139977E-2</v>
      </c>
      <c r="AD216" s="1">
        <f>(Table2[[#This Row],[Day High]]/Table2[[#This Row],[Close Price]])-1</f>
        <v>4.6569854782173348E-2</v>
      </c>
      <c r="AE216" s="1">
        <f>(Table2[[#This Row],[Close Price]]/Table2[[#This Row],[Current Week Low]])-1</f>
        <v>1.4091659261139977E-2</v>
      </c>
      <c r="AF216" s="1">
        <f>(Table2[[#This Row],[Current Week High]]/Table2[[#This Row],[Close Price]])-1</f>
        <v>4.6569854782173348E-2</v>
      </c>
      <c r="AG216" s="1">
        <f>(Table2[[#This Row],[Close Price]]/Table2[[#This Row],[Current Month Low]])-1</f>
        <v>6.435709526982003E-2</v>
      </c>
      <c r="AH216" s="1">
        <f>(Table2[[#This Row],[Current Month High]]/Table2[[#This Row],[Close Price]])-1</f>
        <v>4.6569854782173348E-2</v>
      </c>
      <c r="AI216">
        <v>7.3485227841762804</v>
      </c>
      <c r="AJ216">
        <v>60.048086555800403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-0.06</v>
      </c>
      <c r="AM216" t="s">
        <v>3184</v>
      </c>
      <c r="AN216">
        <v>8.36</v>
      </c>
      <c r="AO216" t="s">
        <v>3185</v>
      </c>
      <c r="AP216">
        <v>2.7961209649557998E-2</v>
      </c>
      <c r="AQ216">
        <f>(Table2[[#This Row],[Sharpe Ratio]]-AVERAGE(Table2[Sharpe Ratio]))/_xlfn.STDEV.P(Table2[Sharpe Ratio])</f>
        <v>-0.39040471446047459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2.6622864287743386</v>
      </c>
      <c r="AS216">
        <f>_xlfn.RANK.AVG(Table2[[#This Row],[1Y Return vs Nifty Z-Score]],Table2[1Y Return vs Nifty Z-Score])</f>
        <v>228</v>
      </c>
      <c r="AT216">
        <f>_xlfn.RANK.AVG(Table2[[#This Row],[6M Return vs Nifty Z-Score]],Table2[6M Return vs Nifty Z-Score])</f>
        <v>83</v>
      </c>
      <c r="AU216">
        <f>_xlfn.RANK.AVG(Table2[[#This Row],[Sharpe Ratio Z-Score]],Table2[Sharpe Ratio Z-Score])</f>
        <v>443</v>
      </c>
      <c r="AV216">
        <f>(Table2[[#This Row],[Rank 1Y]]+Table2[[#This Row],[Rank 6M]]+Table2[[#This Row],[Rank Sharpe]])/3</f>
        <v>251.33333333333334</v>
      </c>
    </row>
    <row r="217" spans="1:48" x14ac:dyDescent="0.3">
      <c r="A217" t="s">
        <v>1905</v>
      </c>
      <c r="B217" t="s">
        <v>1906</v>
      </c>
      <c r="C217" t="s">
        <v>3150</v>
      </c>
      <c r="D217" t="s">
        <v>48</v>
      </c>
      <c r="E217">
        <v>3822.2112314999999</v>
      </c>
      <c r="F217">
        <v>2255.25</v>
      </c>
      <c r="G217">
        <v>5.3459459340982498</v>
      </c>
      <c r="H217">
        <f>(Table2[[#This Row],[1Y Return vs Nifty]]-AVERAGE(Table2[1Y Return vs Nifty]))/_xlfn.STDEV.P(Table2[1Y Return vs Nifty])</f>
        <v>-0.23366181677710648</v>
      </c>
      <c r="I217">
        <v>-1.14865216445399</v>
      </c>
      <c r="J217">
        <f>(Table2[[#This Row],[1M Return vs Nifty]]-AVERAGE(Table2[1M Return vs Nifty]))/_xlfn.STDEV.P(Table2[1M Return vs Nifty])</f>
        <v>-6.897021846699837E-2</v>
      </c>
      <c r="K217">
        <v>32.949820043608497</v>
      </c>
      <c r="L217">
        <f>(Table2[[#This Row],[6M Return vs Nifty]]-AVERAGE(Table2[6M Return vs Nifty]))/_xlfn.STDEV.P(Table2[6M Return vs Nifty])</f>
        <v>0.89518836038013494</v>
      </c>
      <c r="M217">
        <v>-6.3473658526689896</v>
      </c>
      <c r="N217">
        <f>(Table2[[#This Row],[1W Return vs Nifty]]-AVERAGE(Table2[1W Return vs Nifty]))/_xlfn.STDEV.P(Table2[1W Return vs Nifty])</f>
        <v>-0.99988633670897187</v>
      </c>
      <c r="O217">
        <v>2263.62</v>
      </c>
      <c r="P217">
        <v>2181.4075114051702</v>
      </c>
      <c r="Q217">
        <v>1910.65586230708</v>
      </c>
      <c r="R217">
        <v>47.507413221929198</v>
      </c>
      <c r="S217" s="1">
        <f>(Table2[[#This Row],[Close Price]]-Table2[[#This Row],[20D EMA]])/Table2[[#This Row],[20D EMA]]</f>
        <v>-3.6976170912078402E-3</v>
      </c>
      <c r="T217" s="1">
        <f>(Table2[[#This Row],[Close Price]]-Table2[[#This Row],[50D EMA]])/Table2[[#This Row],[50D EMA]]</f>
        <v>3.3850845478781533E-2</v>
      </c>
      <c r="U217" s="1">
        <f>(Table2[[#This Row],[Close Price]]-Table2[[#This Row],[200D EMA]])/Table2[[#This Row],[200D EMA]]</f>
        <v>0.18035384837792254</v>
      </c>
      <c r="V217">
        <v>0.57381537573264096</v>
      </c>
      <c r="W217">
        <v>2168.0500000000002</v>
      </c>
      <c r="X217">
        <v>2265</v>
      </c>
      <c r="Y217">
        <v>2168.0500000000002</v>
      </c>
      <c r="Z217">
        <v>2265</v>
      </c>
      <c r="AA217">
        <v>2168.0500000000002</v>
      </c>
      <c r="AB217">
        <v>2412</v>
      </c>
      <c r="AC217" s="1">
        <f>(Table2[[#This Row],[Close Price]]/Table2[[#This Row],[Day Low]])-1</f>
        <v>4.0220474620050295E-2</v>
      </c>
      <c r="AD217" s="1">
        <f>(Table2[[#This Row],[Day High]]/Table2[[#This Row],[Close Price]])-1</f>
        <v>4.3232457598936236E-3</v>
      </c>
      <c r="AE217" s="1">
        <f>(Table2[[#This Row],[Close Price]]/Table2[[#This Row],[Current Week Low]])-1</f>
        <v>4.0220474620050295E-2</v>
      </c>
      <c r="AF217" s="1">
        <f>(Table2[[#This Row],[Current Week High]]/Table2[[#This Row],[Close Price]])-1</f>
        <v>4.3232457598936236E-3</v>
      </c>
      <c r="AG217" s="1">
        <f>(Table2[[#This Row],[Close Price]]/Table2[[#This Row],[Current Month Low]])-1</f>
        <v>4.0220474620050295E-2</v>
      </c>
      <c r="AH217" s="1">
        <f>(Table2[[#This Row],[Current Month High]]/Table2[[#This Row],[Close Price]])-1</f>
        <v>6.9504489524442992E-2</v>
      </c>
      <c r="AI217">
        <v>21.272586187784</v>
      </c>
      <c r="AJ217">
        <v>59.494342291372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0.22</v>
      </c>
      <c r="AM217" t="s">
        <v>3185</v>
      </c>
      <c r="AN217">
        <v>1.94</v>
      </c>
      <c r="AO217" t="s">
        <v>3185</v>
      </c>
      <c r="AP217">
        <v>8.6476896628685004E-2</v>
      </c>
      <c r="AQ217">
        <f>(Table2[[#This Row],[Sharpe Ratio]]-AVERAGE(Table2[Sharpe Ratio]))/_xlfn.STDEV.P(Table2[Sharpe Ratio])</f>
        <v>0.30097527757578663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-0.10635473399715512</v>
      </c>
      <c r="AS217">
        <f>_xlfn.RANK.AVG(Table2[[#This Row],[1Y Return vs Nifty Z-Score]],Table2[1Y Return vs Nifty Z-Score])</f>
        <v>385</v>
      </c>
      <c r="AT217">
        <f>_xlfn.RANK.AVG(Table2[[#This Row],[6M Return vs Nifty Z-Score]],Table2[6M Return vs Nifty Z-Score])</f>
        <v>101</v>
      </c>
      <c r="AU217">
        <f>_xlfn.RANK.AVG(Table2[[#This Row],[Sharpe Ratio Z-Score]],Table2[Sharpe Ratio Z-Score])</f>
        <v>269</v>
      </c>
      <c r="AV217">
        <f>(Table2[[#This Row],[Rank 1Y]]+Table2[[#This Row],[Rank 6M]]+Table2[[#This Row],[Rank Sharpe]])/3</f>
        <v>251.66666666666666</v>
      </c>
    </row>
    <row r="218" spans="1:48" x14ac:dyDescent="0.3">
      <c r="A218" t="s">
        <v>939</v>
      </c>
      <c r="B218" t="s">
        <v>940</v>
      </c>
      <c r="C218" t="s">
        <v>3148</v>
      </c>
      <c r="D218" t="s">
        <v>941</v>
      </c>
      <c r="E218">
        <v>15953.7970737</v>
      </c>
      <c r="F218">
        <v>1340.55</v>
      </c>
      <c r="G218">
        <v>29.235442316292701</v>
      </c>
      <c r="H218">
        <f>(Table2[[#This Row],[1Y Return vs Nifty]]-AVERAGE(Table2[1Y Return vs Nifty]))/_xlfn.STDEV.P(Table2[1Y Return vs Nifty])</f>
        <v>0.21732953776032354</v>
      </c>
      <c r="I218">
        <v>4.2227132770341198</v>
      </c>
      <c r="J218">
        <f>(Table2[[#This Row],[1M Return vs Nifty]]-AVERAGE(Table2[1M Return vs Nifty]))/_xlfn.STDEV.P(Table2[1M Return vs Nifty])</f>
        <v>0.50419769294960914</v>
      </c>
      <c r="K218">
        <v>-9.8079178287056905</v>
      </c>
      <c r="L218">
        <f>(Table2[[#This Row],[6M Return vs Nifty]]-AVERAGE(Table2[6M Return vs Nifty]))/_xlfn.STDEV.P(Table2[6M Return vs Nifty])</f>
        <v>-0.53744698612063435</v>
      </c>
      <c r="M218">
        <v>2.23826388378991</v>
      </c>
      <c r="N218">
        <f>(Table2[[#This Row],[1W Return vs Nifty]]-AVERAGE(Table2[1W Return vs Nifty]))/_xlfn.STDEV.P(Table2[1W Return vs Nifty])</f>
        <v>0.82015578962628832</v>
      </c>
      <c r="O218">
        <v>1318.84</v>
      </c>
      <c r="P218">
        <v>1327.69436417671</v>
      </c>
      <c r="Q218">
        <v>1262.38506731131</v>
      </c>
      <c r="R218">
        <v>55.539944960951701</v>
      </c>
      <c r="S218" s="1">
        <f>(Table2[[#This Row],[Close Price]]-Table2[[#This Row],[20D EMA]])/Table2[[#This Row],[20D EMA]]</f>
        <v>1.6461435807224558E-2</v>
      </c>
      <c r="T218" s="1">
        <f>(Table2[[#This Row],[Close Price]]-Table2[[#This Row],[50D EMA]])/Table2[[#This Row],[50D EMA]]</f>
        <v>9.6826771056316187E-3</v>
      </c>
      <c r="U218" s="1">
        <f>(Table2[[#This Row],[Close Price]]-Table2[[#This Row],[200D EMA]])/Table2[[#This Row],[200D EMA]]</f>
        <v>6.191845476687198E-2</v>
      </c>
      <c r="V218">
        <v>1.3187876617692</v>
      </c>
      <c r="W218">
        <v>1325</v>
      </c>
      <c r="X218">
        <v>1375</v>
      </c>
      <c r="Y218">
        <v>1325</v>
      </c>
      <c r="Z218">
        <v>1375</v>
      </c>
      <c r="AA218">
        <v>1282.25</v>
      </c>
      <c r="AB218">
        <v>1406</v>
      </c>
      <c r="AC218" s="1">
        <f>(Table2[[#This Row],[Close Price]]/Table2[[#This Row],[Day Low]])-1</f>
        <v>1.1735849056603742E-2</v>
      </c>
      <c r="AD218" s="1">
        <f>(Table2[[#This Row],[Day High]]/Table2[[#This Row],[Close Price]])-1</f>
        <v>2.5698407370109422E-2</v>
      </c>
      <c r="AE218" s="1">
        <f>(Table2[[#This Row],[Close Price]]/Table2[[#This Row],[Current Week Low]])-1</f>
        <v>1.1735849056603742E-2</v>
      </c>
      <c r="AF218" s="1">
        <f>(Table2[[#This Row],[Current Week High]]/Table2[[#This Row],[Close Price]])-1</f>
        <v>2.5698407370109422E-2</v>
      </c>
      <c r="AG218" s="1">
        <f>(Table2[[#This Row],[Close Price]]/Table2[[#This Row],[Current Month Low]])-1</f>
        <v>4.5466952622343459E-2</v>
      </c>
      <c r="AH218" s="1">
        <f>(Table2[[#This Row],[Current Month High]]/Table2[[#This Row],[Close Price]])-1</f>
        <v>4.8823244190817183E-2</v>
      </c>
      <c r="AI218">
        <v>26.440640035806101</v>
      </c>
      <c r="AJ218">
        <v>71.865384615384599</v>
      </c>
      <c r="AK218" t="str">
        <f>IF(AND(Table2[[#This Row],[20D EMA]]&gt;Table2[[#This Row],[50D EMA]],Table2[[#This Row],[50D EMA]]&gt;Table2[[#This Row],[200D EMA]]),"Uptrend","Downtrend/NoTrend")</f>
        <v>Downtrend/NoTrend</v>
      </c>
      <c r="AL218">
        <v>0.1</v>
      </c>
      <c r="AM218" t="s">
        <v>3185</v>
      </c>
      <c r="AN218">
        <v>5.67</v>
      </c>
      <c r="AO218" t="s">
        <v>3185</v>
      </c>
      <c r="AP218">
        <v>0.20021302411546399</v>
      </c>
      <c r="AQ218">
        <f>(Table2[[#This Row],[Sharpe Ratio]]-AVERAGE(Table2[Sharpe Ratio]))/_xlfn.STDEV.P(Table2[Sharpe Ratio])</f>
        <v>1.6448009587831887</v>
      </c>
      <c r="AR2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8">
        <f>_xlfn.RANK.AVG(Table2[[#This Row],[1Y Return vs Nifty Z-Score]],Table2[1Y Return vs Nifty Z-Score])</f>
        <v>231</v>
      </c>
      <c r="AT218">
        <f>_xlfn.RANK.AVG(Table2[[#This Row],[6M Return vs Nifty Z-Score]],Table2[6M Return vs Nifty Z-Score])</f>
        <v>496</v>
      </c>
      <c r="AU218">
        <f>_xlfn.RANK.AVG(Table2[[#This Row],[Sharpe Ratio Z-Score]],Table2[Sharpe Ratio Z-Score])</f>
        <v>31</v>
      </c>
      <c r="AV218">
        <f>(Table2[[#This Row],[Rank 1Y]]+Table2[[#This Row],[Rank 6M]]+Table2[[#This Row],[Rank Sharpe]])/3</f>
        <v>252.66666666666666</v>
      </c>
    </row>
    <row r="219" spans="1:48" x14ac:dyDescent="0.3">
      <c r="A219" t="s">
        <v>1414</v>
      </c>
      <c r="B219" t="s">
        <v>1415</v>
      </c>
      <c r="C219" t="s">
        <v>3148</v>
      </c>
      <c r="D219" t="s">
        <v>1051</v>
      </c>
      <c r="E219">
        <v>7452.7084029600001</v>
      </c>
      <c r="F219">
        <v>784.95</v>
      </c>
      <c r="G219">
        <v>25.952367622818301</v>
      </c>
      <c r="H219">
        <f>(Table2[[#This Row],[1Y Return vs Nifty]]-AVERAGE(Table2[1Y Return vs Nifty]))/_xlfn.STDEV.P(Table2[1Y Return vs Nifty])</f>
        <v>0.15535090583901015</v>
      </c>
      <c r="I219">
        <v>-6.6386154338510099</v>
      </c>
      <c r="J219">
        <f>(Table2[[#This Row],[1M Return vs Nifty]]-AVERAGE(Table2[1M Return vs Nifty]))/_xlfn.STDEV.P(Table2[1M Return vs Nifty])</f>
        <v>-0.65479347237735064</v>
      </c>
      <c r="K219">
        <v>3.5326788417548798</v>
      </c>
      <c r="L219">
        <f>(Table2[[#This Row],[6M Return vs Nifty]]-AVERAGE(Table2[6M Return vs Nifty]))/_xlfn.STDEV.P(Table2[6M Return vs Nifty])</f>
        <v>-9.0458644721789536E-2</v>
      </c>
      <c r="M219">
        <v>-3.0702681635073201</v>
      </c>
      <c r="N219">
        <f>(Table2[[#This Row],[1W Return vs Nifty]]-AVERAGE(Table2[1W Return vs Nifty]))/_xlfn.STDEV.P(Table2[1W Return vs Nifty])</f>
        <v>-0.30518413902834107</v>
      </c>
      <c r="O219">
        <v>790.18</v>
      </c>
      <c r="P219">
        <v>819.39979697521198</v>
      </c>
      <c r="Q219">
        <v>766.58459179460897</v>
      </c>
      <c r="R219">
        <v>50.186960572284697</v>
      </c>
      <c r="S219" s="1">
        <f>(Table2[[#This Row],[Close Price]]-Table2[[#This Row],[20D EMA]])/Table2[[#This Row],[20D EMA]]</f>
        <v>-6.6187450960539431E-3</v>
      </c>
      <c r="T219" s="1">
        <f>(Table2[[#This Row],[Close Price]]-Table2[[#This Row],[50D EMA]])/Table2[[#This Row],[50D EMA]]</f>
        <v>-4.2042720906671271E-2</v>
      </c>
      <c r="U219" s="1">
        <f>(Table2[[#This Row],[Close Price]]-Table2[[#This Row],[200D EMA]])/Table2[[#This Row],[200D EMA]]</f>
        <v>2.3957445012554753E-2</v>
      </c>
      <c r="V219">
        <v>0.54647838969713403</v>
      </c>
      <c r="W219">
        <v>760.55</v>
      </c>
      <c r="X219">
        <v>799.85</v>
      </c>
      <c r="Y219">
        <v>760.55</v>
      </c>
      <c r="Z219">
        <v>799.85</v>
      </c>
      <c r="AA219">
        <v>760.55</v>
      </c>
      <c r="AB219">
        <v>823</v>
      </c>
      <c r="AC219" s="1">
        <f>(Table2[[#This Row],[Close Price]]/Table2[[#This Row],[Day Low]])-1</f>
        <v>3.2082045887844357E-2</v>
      </c>
      <c r="AD219" s="1">
        <f>(Table2[[#This Row],[Day High]]/Table2[[#This Row],[Close Price]])-1</f>
        <v>1.8982100770749799E-2</v>
      </c>
      <c r="AE219" s="1">
        <f>(Table2[[#This Row],[Close Price]]/Table2[[#This Row],[Current Week Low]])-1</f>
        <v>3.2082045887844357E-2</v>
      </c>
      <c r="AF219" s="1">
        <f>(Table2[[#This Row],[Current Week High]]/Table2[[#This Row],[Close Price]])-1</f>
        <v>1.8982100770749799E-2</v>
      </c>
      <c r="AG219" s="1">
        <f>(Table2[[#This Row],[Close Price]]/Table2[[#This Row],[Current Month Low]])-1</f>
        <v>3.2082045887844357E-2</v>
      </c>
      <c r="AH219" s="1">
        <f>(Table2[[#This Row],[Current Month High]]/Table2[[#This Row],[Close Price]])-1</f>
        <v>4.8474425122619236E-2</v>
      </c>
      <c r="AI219">
        <v>34.913051786738002</v>
      </c>
      <c r="AJ219">
        <v>53.881591844736299</v>
      </c>
      <c r="AK219" t="str">
        <f>IF(AND(Table2[[#This Row],[20D EMA]]&gt;Table2[[#This Row],[50D EMA]],Table2[[#This Row],[50D EMA]]&gt;Table2[[#This Row],[200D EMA]]),"Uptrend","Downtrend/NoTrend")</f>
        <v>Downtrend/NoTrend</v>
      </c>
      <c r="AL219">
        <v>0</v>
      </c>
      <c r="AM219">
        <v>0</v>
      </c>
      <c r="AN219">
        <v>6.72</v>
      </c>
      <c r="AO219" t="s">
        <v>3185</v>
      </c>
      <c r="AP219">
        <v>0.118237227573978</v>
      </c>
      <c r="AQ219">
        <f>(Table2[[#This Row],[Sharpe Ratio]]-AVERAGE(Table2[Sharpe Ratio]))/_xlfn.STDEV.P(Table2[Sharpe Ratio])</f>
        <v>0.67623289633805883</v>
      </c>
      <c r="AR2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9">
        <f>_xlfn.RANK.AVG(Table2[[#This Row],[1Y Return vs Nifty Z-Score]],Table2[1Y Return vs Nifty Z-Score])</f>
        <v>251</v>
      </c>
      <c r="AT219">
        <f>_xlfn.RANK.AVG(Table2[[#This Row],[6M Return vs Nifty Z-Score]],Table2[6M Return vs Nifty Z-Score])</f>
        <v>339</v>
      </c>
      <c r="AU219">
        <f>_xlfn.RANK.AVG(Table2[[#This Row],[Sharpe Ratio Z-Score]],Table2[Sharpe Ratio Z-Score])</f>
        <v>174</v>
      </c>
      <c r="AV219">
        <f>(Table2[[#This Row],[Rank 1Y]]+Table2[[#This Row],[Rank 6M]]+Table2[[#This Row],[Rank Sharpe]])/3</f>
        <v>254.66666666666666</v>
      </c>
    </row>
    <row r="220" spans="1:48" x14ac:dyDescent="0.3">
      <c r="A220" t="s">
        <v>1049</v>
      </c>
      <c r="B220" t="s">
        <v>1050</v>
      </c>
      <c r="C220" t="s">
        <v>3140</v>
      </c>
      <c r="D220" t="s">
        <v>1051</v>
      </c>
      <c r="E220">
        <v>12662.624848185</v>
      </c>
      <c r="F220">
        <v>394.55</v>
      </c>
      <c r="G220">
        <v>31.087931926909299</v>
      </c>
      <c r="H220">
        <f>(Table2[[#This Row],[1Y Return vs Nifty]]-AVERAGE(Table2[1Y Return vs Nifty]))/_xlfn.STDEV.P(Table2[1Y Return vs Nifty])</f>
        <v>0.2523012586117177</v>
      </c>
      <c r="I220">
        <v>2.1875933644747301</v>
      </c>
      <c r="J220">
        <f>(Table2[[#This Row],[1M Return vs Nifty]]-AVERAGE(Table2[1M Return vs Nifty]))/_xlfn.STDEV.P(Table2[1M Return vs Nifty])</f>
        <v>0.28703402340027928</v>
      </c>
      <c r="K220">
        <v>1.1991513787674499</v>
      </c>
      <c r="L220">
        <f>(Table2[[#This Row],[6M Return vs Nifty]]-AVERAGE(Table2[6M Return vs Nifty]))/_xlfn.STDEV.P(Table2[6M Return vs Nifty])</f>
        <v>-0.16864552017084655</v>
      </c>
      <c r="M220">
        <v>-5.5021876272388397</v>
      </c>
      <c r="N220">
        <f>(Table2[[#This Row],[1W Return vs Nifty]]-AVERAGE(Table2[1W Return vs Nifty]))/_xlfn.STDEV.P(Table2[1W Return vs Nifty])</f>
        <v>-0.82071951706242607</v>
      </c>
      <c r="O220">
        <v>413.2</v>
      </c>
      <c r="P220">
        <v>431.41638380568799</v>
      </c>
      <c r="Q220">
        <v>411.658965309591</v>
      </c>
      <c r="R220">
        <v>36.021243464375701</v>
      </c>
      <c r="S220" s="1">
        <f>(Table2[[#This Row],[Close Price]]-Table2[[#This Row],[20D EMA]])/Table2[[#This Row],[20D EMA]]</f>
        <v>-4.5135527589544963E-2</v>
      </c>
      <c r="T220" s="1">
        <f>(Table2[[#This Row],[Close Price]]-Table2[[#This Row],[50D EMA]])/Table2[[#This Row],[50D EMA]]</f>
        <v>-8.5454297030807175E-2</v>
      </c>
      <c r="U220" s="1">
        <f>(Table2[[#This Row],[Close Price]]-Table2[[#This Row],[200D EMA]])/Table2[[#This Row],[200D EMA]]</f>
        <v>-4.1561017131557111E-2</v>
      </c>
      <c r="V220">
        <v>0.52230971422345396</v>
      </c>
      <c r="W220">
        <v>392</v>
      </c>
      <c r="X220">
        <v>403.95</v>
      </c>
      <c r="Y220">
        <v>392</v>
      </c>
      <c r="Z220">
        <v>403.95</v>
      </c>
      <c r="AA220">
        <v>392</v>
      </c>
      <c r="AB220">
        <v>427</v>
      </c>
      <c r="AC220" s="1">
        <f>(Table2[[#This Row],[Close Price]]/Table2[[#This Row],[Day Low]])-1</f>
        <v>6.5051020408164462E-3</v>
      </c>
      <c r="AD220" s="1">
        <f>(Table2[[#This Row],[Day High]]/Table2[[#This Row],[Close Price]])-1</f>
        <v>2.3824610315549277E-2</v>
      </c>
      <c r="AE220" s="1">
        <f>(Table2[[#This Row],[Close Price]]/Table2[[#This Row],[Current Week Low]])-1</f>
        <v>6.5051020408164462E-3</v>
      </c>
      <c r="AF220" s="1">
        <f>(Table2[[#This Row],[Current Week High]]/Table2[[#This Row],[Close Price]])-1</f>
        <v>2.3824610315549277E-2</v>
      </c>
      <c r="AG220" s="1">
        <f>(Table2[[#This Row],[Close Price]]/Table2[[#This Row],[Current Month Low]])-1</f>
        <v>6.5051020408164462E-3</v>
      </c>
      <c r="AH220" s="1">
        <f>(Table2[[#This Row],[Current Month High]]/Table2[[#This Row],[Close Price]])-1</f>
        <v>8.2245596248891051E-2</v>
      </c>
      <c r="AI220">
        <v>56.583449499429697</v>
      </c>
      <c r="AJ220">
        <v>60.3210077204388</v>
      </c>
      <c r="AK220" t="str">
        <f>IF(AND(Table2[[#This Row],[20D EMA]]&gt;Table2[[#This Row],[50D EMA]],Table2[[#This Row],[50D EMA]]&gt;Table2[[#This Row],[200D EMA]]),"Uptrend","Downtrend/NoTrend")</f>
        <v>Downtrend/NoTrend</v>
      </c>
      <c r="AL220">
        <v>-0.22</v>
      </c>
      <c r="AM220" t="s">
        <v>3184</v>
      </c>
      <c r="AN220">
        <v>-4.71</v>
      </c>
      <c r="AO220" t="s">
        <v>3184</v>
      </c>
      <c r="AP220">
        <v>0.115661992096095</v>
      </c>
      <c r="AQ220">
        <f>(Table2[[#This Row],[Sharpe Ratio]]-AVERAGE(Table2[Sharpe Ratio]))/_xlfn.STDEV.P(Table2[Sharpe Ratio])</f>
        <v>0.64580573439043687</v>
      </c>
      <c r="AR2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0">
        <f>_xlfn.RANK.AVG(Table2[[#This Row],[1Y Return vs Nifty Z-Score]],Table2[1Y Return vs Nifty Z-Score])</f>
        <v>222</v>
      </c>
      <c r="AT220">
        <f>_xlfn.RANK.AVG(Table2[[#This Row],[6M Return vs Nifty Z-Score]],Table2[6M Return vs Nifty Z-Score])</f>
        <v>364</v>
      </c>
      <c r="AU220">
        <f>_xlfn.RANK.AVG(Table2[[#This Row],[Sharpe Ratio Z-Score]],Table2[Sharpe Ratio Z-Score])</f>
        <v>182</v>
      </c>
      <c r="AV220">
        <f>(Table2[[#This Row],[Rank 1Y]]+Table2[[#This Row],[Rank 6M]]+Table2[[#This Row],[Rank Sharpe]])/3</f>
        <v>256</v>
      </c>
    </row>
    <row r="221" spans="1:48" x14ac:dyDescent="0.3">
      <c r="A221" t="s">
        <v>438</v>
      </c>
      <c r="B221" t="s">
        <v>439</v>
      </c>
      <c r="C221" t="s">
        <v>3146</v>
      </c>
      <c r="D221" t="s">
        <v>355</v>
      </c>
      <c r="E221">
        <v>51850.417769599997</v>
      </c>
      <c r="F221">
        <v>992</v>
      </c>
      <c r="G221">
        <v>60.711047539392901</v>
      </c>
      <c r="H221">
        <f>(Table2[[#This Row],[1Y Return vs Nifty]]-AVERAGE(Table2[1Y Return vs Nifty]))/_xlfn.STDEV.P(Table2[1Y Return vs Nifty])</f>
        <v>0.81153318305070676</v>
      </c>
      <c r="I221">
        <v>4.6719674612325601</v>
      </c>
      <c r="J221">
        <f>(Table2[[#This Row],[1M Return vs Nifty]]-AVERAGE(Table2[1M Return vs Nifty]))/_xlfn.STDEV.P(Table2[1M Return vs Nifty])</f>
        <v>0.55213672916995116</v>
      </c>
      <c r="K221">
        <v>32.144485804136899</v>
      </c>
      <c r="L221">
        <f>(Table2[[#This Row],[6M Return vs Nifty]]-AVERAGE(Table2[6M Return vs Nifty]))/_xlfn.STDEV.P(Table2[6M Return vs Nifty])</f>
        <v>0.86820493341167071</v>
      </c>
      <c r="M221">
        <v>3.16174168105564</v>
      </c>
      <c r="N221">
        <f>(Table2[[#This Row],[1W Return vs Nifty]]-AVERAGE(Table2[1W Return vs Nifty]))/_xlfn.STDEV.P(Table2[1W Return vs Nifty])</f>
        <v>1.0159211027542856</v>
      </c>
      <c r="O221">
        <v>975.65</v>
      </c>
      <c r="P221">
        <v>921.94527154693003</v>
      </c>
      <c r="Q221">
        <v>760.57351719477595</v>
      </c>
      <c r="R221">
        <v>54.259218647795997</v>
      </c>
      <c r="S221" s="1">
        <f>(Table2[[#This Row],[Close Price]]-Table2[[#This Row],[20D EMA]])/Table2[[#This Row],[20D EMA]]</f>
        <v>1.6758058730077408E-2</v>
      </c>
      <c r="T221" s="1">
        <f>(Table2[[#This Row],[Close Price]]-Table2[[#This Row],[50D EMA]])/Table2[[#This Row],[50D EMA]]</f>
        <v>7.5985777697547371E-2</v>
      </c>
      <c r="U221" s="1">
        <f>(Table2[[#This Row],[Close Price]]-Table2[[#This Row],[200D EMA]])/Table2[[#This Row],[200D EMA]]</f>
        <v>0.30427891265369661</v>
      </c>
      <c r="V221">
        <v>0.49035725696268501</v>
      </c>
      <c r="W221">
        <v>990</v>
      </c>
      <c r="X221">
        <v>1036.25</v>
      </c>
      <c r="Y221">
        <v>990</v>
      </c>
      <c r="Z221">
        <v>1036.25</v>
      </c>
      <c r="AA221">
        <v>955</v>
      </c>
      <c r="AB221">
        <v>1036.25</v>
      </c>
      <c r="AC221" s="1">
        <f>(Table2[[#This Row],[Close Price]]/Table2[[#This Row],[Day Low]])-1</f>
        <v>2.0202020202020332E-3</v>
      </c>
      <c r="AD221" s="1">
        <f>(Table2[[#This Row],[Day High]]/Table2[[#This Row],[Close Price]])-1</f>
        <v>4.4606854838709742E-2</v>
      </c>
      <c r="AE221" s="1">
        <f>(Table2[[#This Row],[Close Price]]/Table2[[#This Row],[Current Week Low]])-1</f>
        <v>2.0202020202020332E-3</v>
      </c>
      <c r="AF221" s="1">
        <f>(Table2[[#This Row],[Current Week High]]/Table2[[#This Row],[Close Price]])-1</f>
        <v>4.4606854838709742E-2</v>
      </c>
      <c r="AG221" s="1">
        <f>(Table2[[#This Row],[Close Price]]/Table2[[#This Row],[Current Month Low]])-1</f>
        <v>3.8743455497382229E-2</v>
      </c>
      <c r="AH221" s="1">
        <f>(Table2[[#This Row],[Current Month High]]/Table2[[#This Row],[Close Price]])-1</f>
        <v>4.4606854838709742E-2</v>
      </c>
      <c r="AI221">
        <v>4.8387096774193497</v>
      </c>
      <c r="AJ221">
        <v>91.561262913971206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0.3</v>
      </c>
      <c r="AM221" t="s">
        <v>3185</v>
      </c>
      <c r="AN221">
        <v>-0.51</v>
      </c>
      <c r="AO221" t="s">
        <v>3184</v>
      </c>
      <c r="AQ221">
        <f>(Table2[[#This Row],[Sharpe Ratio]]-AVERAGE(Table2[Sharpe Ratio]))/_xlfn.STDEV.P(Table2[Sharpe Ratio])</f>
        <v>-0.72077460162819162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2.5270213467584224</v>
      </c>
      <c r="AS221">
        <f>_xlfn.RANK.AVG(Table2[[#This Row],[1Y Return vs Nifty Z-Score]],Table2[1Y Return vs Nifty Z-Score])</f>
        <v>121</v>
      </c>
      <c r="AT221">
        <f>_xlfn.RANK.AVG(Table2[[#This Row],[6M Return vs Nifty Z-Score]],Table2[6M Return vs Nifty Z-Score])</f>
        <v>104</v>
      </c>
      <c r="AU221">
        <f>_xlfn.RANK.AVG(Table2[[#This Row],[Sharpe Ratio Z-Score]],Table2[Sharpe Ratio Z-Score])</f>
        <v>544.5</v>
      </c>
      <c r="AV221">
        <f>(Table2[[#This Row],[Rank 1Y]]+Table2[[#This Row],[Rank 6M]]+Table2[[#This Row],[Rank Sharpe]])/3</f>
        <v>256.5</v>
      </c>
    </row>
    <row r="222" spans="1:48" x14ac:dyDescent="0.3">
      <c r="A222" t="s">
        <v>272</v>
      </c>
      <c r="B222" t="s">
        <v>273</v>
      </c>
      <c r="C222" t="s">
        <v>3139</v>
      </c>
      <c r="D222" t="s">
        <v>211</v>
      </c>
      <c r="E222">
        <v>95090.854709564999</v>
      </c>
      <c r="F222">
        <v>4450.05</v>
      </c>
      <c r="G222">
        <v>35.952062000873298</v>
      </c>
      <c r="H222">
        <f>(Table2[[#This Row],[1Y Return vs Nifty]]-AVERAGE(Table2[1Y Return vs Nifty]))/_xlfn.STDEV.P(Table2[1Y Return vs Nifty])</f>
        <v>0.34412741415756209</v>
      </c>
      <c r="I222">
        <v>4.96508881185399</v>
      </c>
      <c r="J222">
        <f>(Table2[[#This Row],[1M Return vs Nifty]]-AVERAGE(Table2[1M Return vs Nifty]))/_xlfn.STDEV.P(Table2[1M Return vs Nifty])</f>
        <v>0.58341513577949189</v>
      </c>
      <c r="K222">
        <v>11.6922429979876</v>
      </c>
      <c r="L222">
        <f>(Table2[[#This Row],[6M Return vs Nifty]]-AVERAGE(Table2[6M Return vs Nifty]))/_xlfn.STDEV.P(Table2[6M Return vs Nifty])</f>
        <v>0.18293467784284587</v>
      </c>
      <c r="M222">
        <v>3.52136915285551</v>
      </c>
      <c r="N222">
        <f>(Table2[[#This Row],[1W Return vs Nifty]]-AVERAGE(Table2[1W Return vs Nifty]))/_xlfn.STDEV.P(Table2[1W Return vs Nifty])</f>
        <v>1.0921574614786453</v>
      </c>
      <c r="O222">
        <v>4428.3500000000004</v>
      </c>
      <c r="P222">
        <v>4393.4920625515197</v>
      </c>
      <c r="Q222">
        <v>3974.7111385992798</v>
      </c>
      <c r="R222">
        <v>52.924919023187101</v>
      </c>
      <c r="S222" s="1">
        <f>(Table2[[#This Row],[Close Price]]-Table2[[#This Row],[20D EMA]])/Table2[[#This Row],[20D EMA]]</f>
        <v>4.9002450122505713E-3</v>
      </c>
      <c r="T222" s="1">
        <f>(Table2[[#This Row],[Close Price]]-Table2[[#This Row],[50D EMA]])/Table2[[#This Row],[50D EMA]]</f>
        <v>1.2873117020185194E-2</v>
      </c>
      <c r="U222" s="1">
        <f>(Table2[[#This Row],[Close Price]]-Table2[[#This Row],[200D EMA]])/Table2[[#This Row],[200D EMA]]</f>
        <v>0.11959079410440719</v>
      </c>
      <c r="V222">
        <v>0.83119396611068996</v>
      </c>
      <c r="W222">
        <v>4392.6499999999996</v>
      </c>
      <c r="X222">
        <v>4500</v>
      </c>
      <c r="Y222">
        <v>4392.6499999999996</v>
      </c>
      <c r="Z222">
        <v>4500</v>
      </c>
      <c r="AA222">
        <v>4182.5</v>
      </c>
      <c r="AB222">
        <v>4552.8999999999996</v>
      </c>
      <c r="AC222" s="1">
        <f>(Table2[[#This Row],[Close Price]]/Table2[[#This Row],[Day Low]])-1</f>
        <v>1.3067282847484041E-2</v>
      </c>
      <c r="AD222" s="1">
        <f>(Table2[[#This Row],[Day High]]/Table2[[#This Row],[Close Price]])-1</f>
        <v>1.1224592982101322E-2</v>
      </c>
      <c r="AE222" s="1">
        <f>(Table2[[#This Row],[Close Price]]/Table2[[#This Row],[Current Week Low]])-1</f>
        <v>1.3067282847484041E-2</v>
      </c>
      <c r="AF222" s="1">
        <f>(Table2[[#This Row],[Current Week High]]/Table2[[#This Row],[Close Price]])-1</f>
        <v>1.1224592982101322E-2</v>
      </c>
      <c r="AG222" s="1">
        <f>(Table2[[#This Row],[Close Price]]/Table2[[#This Row],[Current Month Low]])-1</f>
        <v>6.3968918111177553E-2</v>
      </c>
      <c r="AH222" s="1">
        <f>(Table2[[#This Row],[Current Month High]]/Table2[[#This Row],[Close Price]])-1</f>
        <v>2.3112099864046387E-2</v>
      </c>
      <c r="AI222">
        <v>9.3021426725542202</v>
      </c>
      <c r="AJ222">
        <v>62.472845433468997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-0.02</v>
      </c>
      <c r="AM222" t="s">
        <v>3184</v>
      </c>
      <c r="AN222">
        <v>0.35</v>
      </c>
      <c r="AO222" t="s">
        <v>3185</v>
      </c>
      <c r="AP222">
        <v>6.8651379823796002E-2</v>
      </c>
      <c r="AQ222">
        <f>(Table2[[#This Row],[Sharpe Ratio]]-AVERAGE(Table2[Sharpe Ratio]))/_xlfn.STDEV.P(Table2[Sharpe Ratio])</f>
        <v>9.0361572040678809E-2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2.2929962612992236</v>
      </c>
      <c r="AS222">
        <f>_xlfn.RANK.AVG(Table2[[#This Row],[1Y Return vs Nifty Z-Score]],Table2[1Y Return vs Nifty Z-Score])</f>
        <v>197</v>
      </c>
      <c r="AT222">
        <f>_xlfn.RANK.AVG(Table2[[#This Row],[6M Return vs Nifty Z-Score]],Table2[6M Return vs Nifty Z-Score])</f>
        <v>251</v>
      </c>
      <c r="AU222">
        <f>_xlfn.RANK.AVG(Table2[[#This Row],[Sharpe Ratio Z-Score]],Table2[Sharpe Ratio Z-Score])</f>
        <v>322</v>
      </c>
      <c r="AV222">
        <f>(Table2[[#This Row],[Rank 1Y]]+Table2[[#This Row],[Rank 6M]]+Table2[[#This Row],[Rank Sharpe]])/3</f>
        <v>256.66666666666669</v>
      </c>
    </row>
    <row r="223" spans="1:48" x14ac:dyDescent="0.3">
      <c r="A223" t="s">
        <v>320</v>
      </c>
      <c r="B223" t="s">
        <v>321</v>
      </c>
      <c r="C223" t="s">
        <v>3137</v>
      </c>
      <c r="D223" t="s">
        <v>18</v>
      </c>
      <c r="E223">
        <v>81059.398785115001</v>
      </c>
      <c r="F223">
        <v>380.95</v>
      </c>
      <c r="G223">
        <v>66.039105548549998</v>
      </c>
      <c r="H223">
        <f>(Table2[[#This Row],[1Y Return vs Nifty]]-AVERAGE(Table2[1Y Return vs Nifty]))/_xlfn.STDEV.P(Table2[1Y Return vs Nifty])</f>
        <v>0.91211747583616376</v>
      </c>
      <c r="I223">
        <v>1.3259445972552</v>
      </c>
      <c r="J223">
        <f>(Table2[[#This Row],[1M Return vs Nifty]]-AVERAGE(Table2[1M Return vs Nifty]))/_xlfn.STDEV.P(Table2[1M Return vs Nifty])</f>
        <v>0.19508916698308329</v>
      </c>
      <c r="K223">
        <v>4.7921843929972496</v>
      </c>
      <c r="L223">
        <f>(Table2[[#This Row],[6M Return vs Nifty]]-AVERAGE(Table2[6M Return vs Nifty]))/_xlfn.STDEV.P(Table2[6M Return vs Nifty])</f>
        <v>-4.8257811337848538E-2</v>
      </c>
      <c r="M223">
        <v>-0.14928664458636801</v>
      </c>
      <c r="N223">
        <f>(Table2[[#This Row],[1W Return vs Nifty]]-AVERAGE(Table2[1W Return vs Nifty]))/_xlfn.STDEV.P(Table2[1W Return vs Nifty])</f>
        <v>0.31402605030781972</v>
      </c>
      <c r="O223">
        <v>391.26</v>
      </c>
      <c r="P223">
        <v>396.61384587446099</v>
      </c>
      <c r="Q223">
        <v>354.60226205847101</v>
      </c>
      <c r="R223">
        <v>43.8040113532196</v>
      </c>
      <c r="S223" s="1">
        <f>(Table2[[#This Row],[Close Price]]-Table2[[#This Row],[20D EMA]])/Table2[[#This Row],[20D EMA]]</f>
        <v>-2.6350764197720193E-2</v>
      </c>
      <c r="T223" s="1">
        <f>(Table2[[#This Row],[Close Price]]-Table2[[#This Row],[50D EMA]])/Table2[[#This Row],[50D EMA]]</f>
        <v>-3.9493946157943854E-2</v>
      </c>
      <c r="U223" s="1">
        <f>(Table2[[#This Row],[Close Price]]-Table2[[#This Row],[200D EMA]])/Table2[[#This Row],[200D EMA]]</f>
        <v>7.4302227483208916E-2</v>
      </c>
      <c r="V223">
        <v>0.75172534413919101</v>
      </c>
      <c r="W223">
        <v>375.15</v>
      </c>
      <c r="X223">
        <v>387.8</v>
      </c>
      <c r="Y223">
        <v>375.15</v>
      </c>
      <c r="Z223">
        <v>387.8</v>
      </c>
      <c r="AA223">
        <v>362.25</v>
      </c>
      <c r="AB223">
        <v>400</v>
      </c>
      <c r="AC223" s="1">
        <f>(Table2[[#This Row],[Close Price]]/Table2[[#This Row],[Day Low]])-1</f>
        <v>1.5460482473677262E-2</v>
      </c>
      <c r="AD223" s="1">
        <f>(Table2[[#This Row],[Day High]]/Table2[[#This Row],[Close Price]])-1</f>
        <v>1.7981362383514998E-2</v>
      </c>
      <c r="AE223" s="1">
        <f>(Table2[[#This Row],[Close Price]]/Table2[[#This Row],[Current Week Low]])-1</f>
        <v>1.5460482473677262E-2</v>
      </c>
      <c r="AF223" s="1">
        <f>(Table2[[#This Row],[Current Week High]]/Table2[[#This Row],[Close Price]])-1</f>
        <v>1.7981362383514998E-2</v>
      </c>
      <c r="AG223" s="1">
        <f>(Table2[[#This Row],[Close Price]]/Table2[[#This Row],[Current Month Low]])-1</f>
        <v>5.1621808143547332E-2</v>
      </c>
      <c r="AH223" s="1">
        <f>(Table2[[#This Row],[Current Month High]]/Table2[[#This Row],[Close Price]])-1</f>
        <v>5.0006562541015986E-2</v>
      </c>
      <c r="AI223">
        <v>20.002625016406299</v>
      </c>
      <c r="AJ223">
        <v>93.539373412362394</v>
      </c>
      <c r="AK223" t="str">
        <f>IF(AND(Table2[[#This Row],[20D EMA]]&gt;Table2[[#This Row],[50D EMA]],Table2[[#This Row],[50D EMA]]&gt;Table2[[#This Row],[200D EMA]]),"Uptrend","Downtrend/NoTrend")</f>
        <v>Downtrend/NoTrend</v>
      </c>
      <c r="AL223">
        <v>0.06</v>
      </c>
      <c r="AM223" t="s">
        <v>3185</v>
      </c>
      <c r="AN223">
        <v>-5.88</v>
      </c>
      <c r="AO223" t="s">
        <v>3184</v>
      </c>
      <c r="AP223">
        <v>6.1861900881017E-2</v>
      </c>
      <c r="AQ223">
        <f>(Table2[[#This Row],[Sharpe Ratio]]-AVERAGE(Table2[Sharpe Ratio]))/_xlfn.STDEV.P(Table2[Sharpe Ratio])</f>
        <v>1.0141888401600369E-2</v>
      </c>
      <c r="AR2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3">
        <f>_xlfn.RANK.AVG(Table2[[#This Row],[1Y Return vs Nifty Z-Score]],Table2[1Y Return vs Nifty Z-Score])</f>
        <v>105</v>
      </c>
      <c r="AT223">
        <f>_xlfn.RANK.AVG(Table2[[#This Row],[6M Return vs Nifty Z-Score]],Table2[6M Return vs Nifty Z-Score])</f>
        <v>322</v>
      </c>
      <c r="AU223">
        <f>_xlfn.RANK.AVG(Table2[[#This Row],[Sharpe Ratio Z-Score]],Table2[Sharpe Ratio Z-Score])</f>
        <v>347</v>
      </c>
      <c r="AV223">
        <f>(Table2[[#This Row],[Rank 1Y]]+Table2[[#This Row],[Rank 6M]]+Table2[[#This Row],[Rank Sharpe]])/3</f>
        <v>258</v>
      </c>
    </row>
    <row r="224" spans="1:48" x14ac:dyDescent="0.3">
      <c r="A224" t="s">
        <v>1846</v>
      </c>
      <c r="B224" t="s">
        <v>1847</v>
      </c>
      <c r="C224" t="s">
        <v>3146</v>
      </c>
      <c r="D224" t="s">
        <v>114</v>
      </c>
      <c r="E224">
        <v>4117.7773699199997</v>
      </c>
      <c r="F224">
        <v>763.2</v>
      </c>
      <c r="G224">
        <v>44.032328750187901</v>
      </c>
      <c r="H224">
        <f>(Table2[[#This Row],[1Y Return vs Nifty]]-AVERAGE(Table2[1Y Return vs Nifty]))/_xlfn.STDEV.P(Table2[1Y Return vs Nifty])</f>
        <v>0.4966685304706388</v>
      </c>
      <c r="I224">
        <v>16.217377324394</v>
      </c>
      <c r="J224">
        <f>(Table2[[#This Row],[1M Return vs Nifty]]-AVERAGE(Table2[1M Return vs Nifty]))/_xlfn.STDEV.P(Table2[1M Return vs Nifty])</f>
        <v>1.784124857664074</v>
      </c>
      <c r="K224">
        <v>2.7272599926163501</v>
      </c>
      <c r="L224">
        <f>(Table2[[#This Row],[6M Return vs Nifty]]-AVERAGE(Table2[6M Return vs Nifty]))/_xlfn.STDEV.P(Table2[6M Return vs Nifty])</f>
        <v>-0.11744490661103146</v>
      </c>
      <c r="M224">
        <v>12.475330639979999</v>
      </c>
      <c r="N224">
        <f>(Table2[[#This Row],[1W Return vs Nifty]]-AVERAGE(Table2[1W Return vs Nifty]))/_xlfn.STDEV.P(Table2[1W Return vs Nifty])</f>
        <v>2.9902811407408176</v>
      </c>
      <c r="O224">
        <v>701.41</v>
      </c>
      <c r="P224">
        <v>690.60986104432595</v>
      </c>
      <c r="Q224">
        <v>652.259038495352</v>
      </c>
      <c r="R224">
        <v>70.370325254641799</v>
      </c>
      <c r="S224" s="1">
        <f>(Table2[[#This Row],[Close Price]]-Table2[[#This Row],[20D EMA]])/Table2[[#This Row],[20D EMA]]</f>
        <v>8.8093982121726352E-2</v>
      </c>
      <c r="T224" s="1">
        <f>(Table2[[#This Row],[Close Price]]-Table2[[#This Row],[50D EMA]])/Table2[[#This Row],[50D EMA]]</f>
        <v>0.10511019759536128</v>
      </c>
      <c r="U224" s="1">
        <f>(Table2[[#This Row],[Close Price]]-Table2[[#This Row],[200D EMA]])/Table2[[#This Row],[200D EMA]]</f>
        <v>0.17008727354789827</v>
      </c>
      <c r="V224">
        <v>2.4448416784893801</v>
      </c>
      <c r="W224">
        <v>756.6</v>
      </c>
      <c r="X224">
        <v>789.75</v>
      </c>
      <c r="Y224">
        <v>756.6</v>
      </c>
      <c r="Z224">
        <v>789.75</v>
      </c>
      <c r="AA224">
        <v>668.2</v>
      </c>
      <c r="AB224">
        <v>799.5</v>
      </c>
      <c r="AC224" s="1">
        <f>(Table2[[#This Row],[Close Price]]/Table2[[#This Row],[Day Low]])-1</f>
        <v>8.7232355273592077E-3</v>
      </c>
      <c r="AD224" s="1">
        <f>(Table2[[#This Row],[Day High]]/Table2[[#This Row],[Close Price]])-1</f>
        <v>3.4787735849056478E-2</v>
      </c>
      <c r="AE224" s="1">
        <f>(Table2[[#This Row],[Close Price]]/Table2[[#This Row],[Current Week Low]])-1</f>
        <v>8.7232355273592077E-3</v>
      </c>
      <c r="AF224" s="1">
        <f>(Table2[[#This Row],[Current Week High]]/Table2[[#This Row],[Close Price]])-1</f>
        <v>3.4787735849056478E-2</v>
      </c>
      <c r="AG224" s="1">
        <f>(Table2[[#This Row],[Close Price]]/Table2[[#This Row],[Current Month Low]])-1</f>
        <v>0.14217300209518102</v>
      </c>
      <c r="AH224" s="1">
        <f>(Table2[[#This Row],[Current Month High]]/Table2[[#This Row],[Close Price]])-1</f>
        <v>4.7562893081760871E-2</v>
      </c>
      <c r="AI224">
        <v>15.3039832285115</v>
      </c>
      <c r="AJ224">
        <v>72.669683257918507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0.1</v>
      </c>
      <c r="AM224" t="s">
        <v>3185</v>
      </c>
      <c r="AN224">
        <v>16.739999999999998</v>
      </c>
      <c r="AO224" t="s">
        <v>3185</v>
      </c>
      <c r="AP224">
        <v>8.9905993645088E-2</v>
      </c>
      <c r="AQ224">
        <f>(Table2[[#This Row],[Sharpe Ratio]]-AVERAGE(Table2[Sharpe Ratio]))/_xlfn.STDEV.P(Table2[Sharpe Ratio])</f>
        <v>0.34149106385952205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5.4951206861240216</v>
      </c>
      <c r="AS224">
        <f>_xlfn.RANK.AVG(Table2[[#This Row],[1Y Return vs Nifty Z-Score]],Table2[1Y Return vs Nifty Z-Score])</f>
        <v>164</v>
      </c>
      <c r="AT224">
        <f>_xlfn.RANK.AVG(Table2[[#This Row],[6M Return vs Nifty Z-Score]],Table2[6M Return vs Nifty Z-Score])</f>
        <v>351</v>
      </c>
      <c r="AU224">
        <f>_xlfn.RANK.AVG(Table2[[#This Row],[Sharpe Ratio Z-Score]],Table2[Sharpe Ratio Z-Score])</f>
        <v>260</v>
      </c>
      <c r="AV224">
        <f>(Table2[[#This Row],[Rank 1Y]]+Table2[[#This Row],[Rank 6M]]+Table2[[#This Row],[Rank Sharpe]])/3</f>
        <v>258.33333333333331</v>
      </c>
    </row>
    <row r="225" spans="1:48" x14ac:dyDescent="0.3">
      <c r="A225" t="s">
        <v>762</v>
      </c>
      <c r="B225" t="s">
        <v>763</v>
      </c>
      <c r="C225" t="s">
        <v>3141</v>
      </c>
      <c r="D225" t="s">
        <v>125</v>
      </c>
      <c r="E225">
        <v>21527.859836399999</v>
      </c>
      <c r="F225">
        <v>859.8</v>
      </c>
      <c r="G225">
        <v>40.466906421521202</v>
      </c>
      <c r="H225">
        <f>(Table2[[#This Row],[1Y Return vs Nifty]]-AVERAGE(Table2[1Y Return vs Nifty]))/_xlfn.STDEV.P(Table2[1Y Return vs Nifty])</f>
        <v>0.42935967557565391</v>
      </c>
      <c r="I225">
        <v>4.7965140150415104</v>
      </c>
      <c r="J225">
        <f>(Table2[[#This Row],[1M Return vs Nifty]]-AVERAGE(Table2[1M Return vs Nifty]))/_xlfn.STDEV.P(Table2[1M Return vs Nifty])</f>
        <v>0.56542684858156855</v>
      </c>
      <c r="K225">
        <v>54.923449859930102</v>
      </c>
      <c r="L225">
        <f>(Table2[[#This Row],[6M Return vs Nifty]]-AVERAGE(Table2[6M Return vs Nifty]))/_xlfn.STDEV.P(Table2[6M Return vs Nifty])</f>
        <v>1.6314340163078098</v>
      </c>
      <c r="M225">
        <v>1.3716625903006201</v>
      </c>
      <c r="N225">
        <f>(Table2[[#This Row],[1W Return vs Nifty]]-AVERAGE(Table2[1W Return vs Nifty]))/_xlfn.STDEV.P(Table2[1W Return vs Nifty])</f>
        <v>0.63644755746373249</v>
      </c>
      <c r="O225">
        <v>868.77</v>
      </c>
      <c r="P225">
        <v>861.27337440466897</v>
      </c>
      <c r="Q225">
        <v>724.10837296139596</v>
      </c>
      <c r="R225">
        <v>45.223096794324199</v>
      </c>
      <c r="S225" s="1">
        <f>(Table2[[#This Row],[Close Price]]-Table2[[#This Row],[20D EMA]])/Table2[[#This Row],[20D EMA]]</f>
        <v>-1.0324942159604991E-2</v>
      </c>
      <c r="T225" s="1">
        <f>(Table2[[#This Row],[Close Price]]-Table2[[#This Row],[50D EMA]])/Table2[[#This Row],[50D EMA]]</f>
        <v>-1.7106930835838795E-3</v>
      </c>
      <c r="U225" s="1">
        <f>(Table2[[#This Row],[Close Price]]-Table2[[#This Row],[200D EMA]])/Table2[[#This Row],[200D EMA]]</f>
        <v>0.18739132442795003</v>
      </c>
      <c r="V225">
        <v>0.41168189806491901</v>
      </c>
      <c r="W225">
        <v>850</v>
      </c>
      <c r="X225">
        <v>868</v>
      </c>
      <c r="Y225">
        <v>850</v>
      </c>
      <c r="Z225">
        <v>868</v>
      </c>
      <c r="AA225">
        <v>838</v>
      </c>
      <c r="AB225">
        <v>899</v>
      </c>
      <c r="AC225" s="1">
        <f>(Table2[[#This Row],[Close Price]]/Table2[[#This Row],[Day Low]])-1</f>
        <v>1.1529411764705788E-2</v>
      </c>
      <c r="AD225" s="1">
        <f>(Table2[[#This Row],[Day High]]/Table2[[#This Row],[Close Price]])-1</f>
        <v>9.5371016515468643E-3</v>
      </c>
      <c r="AE225" s="1">
        <f>(Table2[[#This Row],[Close Price]]/Table2[[#This Row],[Current Week Low]])-1</f>
        <v>1.1529411764705788E-2</v>
      </c>
      <c r="AF225" s="1">
        <f>(Table2[[#This Row],[Current Week High]]/Table2[[#This Row],[Close Price]])-1</f>
        <v>9.5371016515468643E-3</v>
      </c>
      <c r="AG225" s="1">
        <f>(Table2[[#This Row],[Close Price]]/Table2[[#This Row],[Current Month Low]])-1</f>
        <v>2.6014319809069208E-2</v>
      </c>
      <c r="AH225" s="1">
        <f>(Table2[[#This Row],[Current Month High]]/Table2[[#This Row],[Close Price]])-1</f>
        <v>4.5591998139102197E-2</v>
      </c>
      <c r="AI225">
        <v>17.230751337520299</v>
      </c>
      <c r="AJ225">
        <v>80.592312539382405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0.1</v>
      </c>
      <c r="AM225" t="s">
        <v>3185</v>
      </c>
      <c r="AN225">
        <v>2.99</v>
      </c>
      <c r="AO225" t="s">
        <v>3185</v>
      </c>
      <c r="AQ225">
        <f>(Table2[[#This Row],[Sharpe Ratio]]-AVERAGE(Table2[Sharpe Ratio]))/_xlfn.STDEV.P(Table2[Sharpe Ratio])</f>
        <v>-0.72077460162819162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2.541893496300573</v>
      </c>
      <c r="AS225">
        <f>_xlfn.RANK.AVG(Table2[[#This Row],[1Y Return vs Nifty Z-Score]],Table2[1Y Return vs Nifty Z-Score])</f>
        <v>181</v>
      </c>
      <c r="AT225">
        <f>_xlfn.RANK.AVG(Table2[[#This Row],[6M Return vs Nifty Z-Score]],Table2[6M Return vs Nifty Z-Score])</f>
        <v>50</v>
      </c>
      <c r="AU225">
        <f>_xlfn.RANK.AVG(Table2[[#This Row],[Sharpe Ratio Z-Score]],Table2[Sharpe Ratio Z-Score])</f>
        <v>544.5</v>
      </c>
      <c r="AV225">
        <f>(Table2[[#This Row],[Rank 1Y]]+Table2[[#This Row],[Rank 6M]]+Table2[[#This Row],[Rank Sharpe]])/3</f>
        <v>258.5</v>
      </c>
    </row>
    <row r="226" spans="1:48" x14ac:dyDescent="0.3">
      <c r="A226" t="s">
        <v>707</v>
      </c>
      <c r="B226" t="s">
        <v>708</v>
      </c>
      <c r="C226" t="s">
        <v>3139</v>
      </c>
      <c r="D226" t="s">
        <v>569</v>
      </c>
      <c r="E226">
        <v>25122.906048935001</v>
      </c>
      <c r="F226">
        <v>966.85</v>
      </c>
      <c r="G226">
        <v>5.0066498666861401</v>
      </c>
      <c r="H226">
        <f>(Table2[[#This Row],[1Y Return vs Nifty]]-AVERAGE(Table2[1Y Return vs Nifty]))/_xlfn.STDEV.P(Table2[1Y Return vs Nifty])</f>
        <v>-0.24006712522661658</v>
      </c>
      <c r="I226">
        <v>2.6722680936230598</v>
      </c>
      <c r="J226">
        <f>(Table2[[#This Row],[1M Return vs Nifty]]-AVERAGE(Table2[1M Return vs Nifty]))/_xlfn.STDEV.P(Table2[1M Return vs Nifty])</f>
        <v>0.33875271676577762</v>
      </c>
      <c r="K226">
        <v>23.396148720703401</v>
      </c>
      <c r="L226">
        <f>(Table2[[#This Row],[6M Return vs Nifty]]-AVERAGE(Table2[6M Return vs Nifty]))/_xlfn.STDEV.P(Table2[6M Return vs Nifty])</f>
        <v>0.57508425976290034</v>
      </c>
      <c r="M226">
        <v>-2.4477163949038299</v>
      </c>
      <c r="N226">
        <f>(Table2[[#This Row],[1W Return vs Nifty]]-AVERAGE(Table2[1W Return vs Nifty]))/_xlfn.STDEV.P(Table2[1W Return vs Nifty])</f>
        <v>-0.17321124018886672</v>
      </c>
      <c r="O226">
        <v>956.97</v>
      </c>
      <c r="P226">
        <v>947.86521020475402</v>
      </c>
      <c r="Q226">
        <v>845.98033716031398</v>
      </c>
      <c r="R226">
        <v>53.081688237102703</v>
      </c>
      <c r="S226" s="1">
        <f>(Table2[[#This Row],[Close Price]]-Table2[[#This Row],[20D EMA]])/Table2[[#This Row],[20D EMA]]</f>
        <v>1.0324252588900379E-2</v>
      </c>
      <c r="T226" s="1">
        <f>(Table2[[#This Row],[Close Price]]-Table2[[#This Row],[50D EMA]])/Table2[[#This Row],[50D EMA]]</f>
        <v>2.0028997362552196E-2</v>
      </c>
      <c r="U226" s="1">
        <f>(Table2[[#This Row],[Close Price]]-Table2[[#This Row],[200D EMA]])/Table2[[#This Row],[200D EMA]]</f>
        <v>0.14287526261592193</v>
      </c>
      <c r="V226">
        <v>0.42779565932834102</v>
      </c>
      <c r="W226">
        <v>939.6</v>
      </c>
      <c r="X226">
        <v>1011.9</v>
      </c>
      <c r="Y226">
        <v>939.6</v>
      </c>
      <c r="Z226">
        <v>1011.9</v>
      </c>
      <c r="AA226">
        <v>939.6</v>
      </c>
      <c r="AB226">
        <v>1025.2</v>
      </c>
      <c r="AC226" s="1">
        <f>(Table2[[#This Row],[Close Price]]/Table2[[#This Row],[Day Low]])-1</f>
        <v>2.9001702852277544E-2</v>
      </c>
      <c r="AD226" s="1">
        <f>(Table2[[#This Row],[Day High]]/Table2[[#This Row],[Close Price]])-1</f>
        <v>4.6594611366809646E-2</v>
      </c>
      <c r="AE226" s="1">
        <f>(Table2[[#This Row],[Close Price]]/Table2[[#This Row],[Current Week Low]])-1</f>
        <v>2.9001702852277544E-2</v>
      </c>
      <c r="AF226" s="1">
        <f>(Table2[[#This Row],[Current Week High]]/Table2[[#This Row],[Close Price]])-1</f>
        <v>4.6594611366809646E-2</v>
      </c>
      <c r="AG226" s="1">
        <f>(Table2[[#This Row],[Close Price]]/Table2[[#This Row],[Current Month Low]])-1</f>
        <v>2.9001702852277544E-2</v>
      </c>
      <c r="AH226" s="1">
        <f>(Table2[[#This Row],[Current Month High]]/Table2[[#This Row],[Close Price]])-1</f>
        <v>6.0350623157676919E-2</v>
      </c>
      <c r="AI226">
        <v>24.3419351502301</v>
      </c>
      <c r="AJ226">
        <v>60.074503311258198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0.08</v>
      </c>
      <c r="AM226" t="s">
        <v>3185</v>
      </c>
      <c r="AN226">
        <v>3.47</v>
      </c>
      <c r="AO226" t="s">
        <v>3185</v>
      </c>
      <c r="AP226">
        <v>0.10091808608603201</v>
      </c>
      <c r="AQ226">
        <f>(Table2[[#This Row],[Sharpe Ratio]]-AVERAGE(Table2[Sharpe Ratio]))/_xlfn.STDEV.P(Table2[Sharpe Ratio])</f>
        <v>0.47160216358630552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0.97216077469950035</v>
      </c>
      <c r="AS226">
        <f>_xlfn.RANK.AVG(Table2[[#This Row],[1Y Return vs Nifty Z-Score]],Table2[1Y Return vs Nifty Z-Score])</f>
        <v>390</v>
      </c>
      <c r="AT226">
        <f>_xlfn.RANK.AVG(Table2[[#This Row],[6M Return vs Nifty Z-Score]],Table2[6M Return vs Nifty Z-Score])</f>
        <v>162</v>
      </c>
      <c r="AU226">
        <f>_xlfn.RANK.AVG(Table2[[#This Row],[Sharpe Ratio Z-Score]],Table2[Sharpe Ratio Z-Score])</f>
        <v>228</v>
      </c>
      <c r="AV226">
        <f>(Table2[[#This Row],[Rank 1Y]]+Table2[[#This Row],[Rank 6M]]+Table2[[#This Row],[Rank Sharpe]])/3</f>
        <v>260</v>
      </c>
    </row>
    <row r="227" spans="1:48" x14ac:dyDescent="0.3">
      <c r="A227" t="s">
        <v>393</v>
      </c>
      <c r="B227" t="s">
        <v>394</v>
      </c>
      <c r="C227" t="s">
        <v>3146</v>
      </c>
      <c r="D227" t="s">
        <v>114</v>
      </c>
      <c r="E227">
        <v>58056.255626940001</v>
      </c>
      <c r="F227">
        <v>705.05</v>
      </c>
      <c r="G227">
        <v>21.6504682552806</v>
      </c>
      <c r="H227">
        <f>(Table2[[#This Row],[1Y Return vs Nifty]]-AVERAGE(Table2[1Y Return vs Nifty]))/_xlfn.STDEV.P(Table2[1Y Return vs Nifty])</f>
        <v>7.413866964069625E-2</v>
      </c>
      <c r="I227">
        <v>-3.21835831978344</v>
      </c>
      <c r="J227">
        <f>(Table2[[#This Row],[1M Return vs Nifty]]-AVERAGE(Table2[1M Return vs Nifty]))/_xlfn.STDEV.P(Table2[1M Return vs Nifty])</f>
        <v>-0.28982451840597667</v>
      </c>
      <c r="K227">
        <v>-5.7899622392959698</v>
      </c>
      <c r="L227">
        <f>(Table2[[#This Row],[6M Return vs Nifty]]-AVERAGE(Table2[6M Return vs Nifty]))/_xlfn.STDEV.P(Table2[6M Return vs Nifty])</f>
        <v>-0.40282187533370689</v>
      </c>
      <c r="M227">
        <v>2.8058941552050398</v>
      </c>
      <c r="N227">
        <f>(Table2[[#This Row],[1W Return vs Nifty]]-AVERAGE(Table2[1W Return vs Nifty]))/_xlfn.STDEV.P(Table2[1W Return vs Nifty])</f>
        <v>0.94048604353550869</v>
      </c>
      <c r="O227">
        <v>705.38</v>
      </c>
      <c r="P227">
        <v>722.29980829329702</v>
      </c>
      <c r="Q227">
        <v>689.09994848712995</v>
      </c>
      <c r="R227">
        <v>52.865523359254802</v>
      </c>
      <c r="S227" s="1">
        <f>(Table2[[#This Row],[Close Price]]-Table2[[#This Row],[20D EMA]])/Table2[[#This Row],[20D EMA]]</f>
        <v>-4.6783294110981448E-4</v>
      </c>
      <c r="T227" s="1">
        <f>(Table2[[#This Row],[Close Price]]-Table2[[#This Row],[50D EMA]])/Table2[[#This Row],[50D EMA]]</f>
        <v>-2.3881784399273451E-2</v>
      </c>
      <c r="U227" s="1">
        <f>(Table2[[#This Row],[Close Price]]-Table2[[#This Row],[200D EMA]])/Table2[[#This Row],[200D EMA]]</f>
        <v>2.3146209120878926E-2</v>
      </c>
      <c r="V227">
        <v>0.51070425930681596</v>
      </c>
      <c r="W227">
        <v>696.05</v>
      </c>
      <c r="X227">
        <v>711.85</v>
      </c>
      <c r="Y227">
        <v>696.05</v>
      </c>
      <c r="Z227">
        <v>711.85</v>
      </c>
      <c r="AA227">
        <v>675.3</v>
      </c>
      <c r="AB227">
        <v>727.9</v>
      </c>
      <c r="AC227" s="1">
        <f>(Table2[[#This Row],[Close Price]]/Table2[[#This Row],[Day Low]])-1</f>
        <v>1.2930105595862385E-2</v>
      </c>
      <c r="AD227" s="1">
        <f>(Table2[[#This Row],[Day High]]/Table2[[#This Row],[Close Price]])-1</f>
        <v>9.6447060492164116E-3</v>
      </c>
      <c r="AE227" s="1">
        <f>(Table2[[#This Row],[Close Price]]/Table2[[#This Row],[Current Week Low]])-1</f>
        <v>1.2930105595862385E-2</v>
      </c>
      <c r="AF227" s="1">
        <f>(Table2[[#This Row],[Current Week High]]/Table2[[#This Row],[Close Price]])-1</f>
        <v>9.6447060492164116E-3</v>
      </c>
      <c r="AG227" s="1">
        <f>(Table2[[#This Row],[Close Price]]/Table2[[#This Row],[Current Month Low]])-1</f>
        <v>4.4054494298830127E-2</v>
      </c>
      <c r="AH227" s="1">
        <f>(Table2[[#This Row],[Current Month High]]/Table2[[#This Row],[Close Price]])-1</f>
        <v>3.2409049003616852E-2</v>
      </c>
      <c r="AI227">
        <v>20.275157790227599</v>
      </c>
      <c r="AJ227">
        <v>52.8398005636245</v>
      </c>
      <c r="AK227" t="str">
        <f>IF(AND(Table2[[#This Row],[20D EMA]]&gt;Table2[[#This Row],[50D EMA]],Table2[[#This Row],[50D EMA]]&gt;Table2[[#This Row],[200D EMA]]),"Uptrend","Downtrend/NoTrend")</f>
        <v>Downtrend/NoTrend</v>
      </c>
      <c r="AL227">
        <v>-0.03</v>
      </c>
      <c r="AM227" t="s">
        <v>3184</v>
      </c>
      <c r="AN227">
        <v>6.33</v>
      </c>
      <c r="AO227" t="s">
        <v>3185</v>
      </c>
      <c r="AP227">
        <v>0.16716379452716501</v>
      </c>
      <c r="AQ227">
        <f>(Table2[[#This Row],[Sharpe Ratio]]-AVERAGE(Table2[Sharpe Ratio]))/_xlfn.STDEV.P(Table2[Sharpe Ratio])</f>
        <v>1.2543146247901631</v>
      </c>
      <c r="AR2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7">
        <f>_xlfn.RANK.AVG(Table2[[#This Row],[1Y Return vs Nifty Z-Score]],Table2[1Y Return vs Nifty Z-Score])</f>
        <v>274</v>
      </c>
      <c r="AT227">
        <f>_xlfn.RANK.AVG(Table2[[#This Row],[6M Return vs Nifty Z-Score]],Table2[6M Return vs Nifty Z-Score])</f>
        <v>444</v>
      </c>
      <c r="AU227">
        <f>_xlfn.RANK.AVG(Table2[[#This Row],[Sharpe Ratio Z-Score]],Table2[Sharpe Ratio Z-Score])</f>
        <v>68</v>
      </c>
      <c r="AV227">
        <f>(Table2[[#This Row],[Rank 1Y]]+Table2[[#This Row],[Rank 6M]]+Table2[[#This Row],[Rank Sharpe]])/3</f>
        <v>262</v>
      </c>
    </row>
    <row r="228" spans="1:48" x14ac:dyDescent="0.3">
      <c r="A228" t="s">
        <v>549</v>
      </c>
      <c r="B228" t="s">
        <v>550</v>
      </c>
      <c r="C228" t="s">
        <v>3143</v>
      </c>
      <c r="D228" t="s">
        <v>51</v>
      </c>
      <c r="E228">
        <v>35691.134047270003</v>
      </c>
      <c r="F228">
        <v>2857.3</v>
      </c>
      <c r="G228">
        <v>27.404188947862799</v>
      </c>
      <c r="H228">
        <f>(Table2[[#This Row],[1Y Return vs Nifty]]-AVERAGE(Table2[1Y Return vs Nifty]))/_xlfn.STDEV.P(Table2[1Y Return vs Nifty])</f>
        <v>0.18275871952637426</v>
      </c>
      <c r="I228">
        <v>-11.502545984363501</v>
      </c>
      <c r="J228">
        <f>(Table2[[#This Row],[1M Return vs Nifty]]-AVERAGE(Table2[1M Return vs Nifty]))/_xlfn.STDEV.P(Table2[1M Return vs Nifty])</f>
        <v>-1.1738139980298212</v>
      </c>
      <c r="K228">
        <v>10.583472004088099</v>
      </c>
      <c r="L228">
        <f>(Table2[[#This Row],[6M Return vs Nifty]]-AVERAGE(Table2[6M Return vs Nifty]))/_xlfn.STDEV.P(Table2[6M Return vs Nifty])</f>
        <v>0.14578433743478253</v>
      </c>
      <c r="M228">
        <v>-7.3756006804554799</v>
      </c>
      <c r="N228">
        <f>(Table2[[#This Row],[1W Return vs Nifty]]-AVERAGE(Table2[1W Return vs Nifty]))/_xlfn.STDEV.P(Table2[1W Return vs Nifty])</f>
        <v>-1.2178587813381012</v>
      </c>
      <c r="O228">
        <v>3043.79</v>
      </c>
      <c r="P228">
        <v>3067.0723571476401</v>
      </c>
      <c r="Q228">
        <v>2638.63105033898</v>
      </c>
      <c r="R228">
        <v>31.5714328976212</v>
      </c>
      <c r="S228" s="1">
        <f>(Table2[[#This Row],[Close Price]]-Table2[[#This Row],[20D EMA]])/Table2[[#This Row],[20D EMA]]</f>
        <v>-6.1269010017116744E-2</v>
      </c>
      <c r="T228" s="1">
        <f>(Table2[[#This Row],[Close Price]]-Table2[[#This Row],[50D EMA]])/Table2[[#This Row],[50D EMA]]</f>
        <v>-6.8394981506966143E-2</v>
      </c>
      <c r="U228" s="1">
        <f>(Table2[[#This Row],[Close Price]]-Table2[[#This Row],[200D EMA]])/Table2[[#This Row],[200D EMA]]</f>
        <v>8.2872120235577537E-2</v>
      </c>
      <c r="V228">
        <v>0.66751269315064998</v>
      </c>
      <c r="W228">
        <v>2816</v>
      </c>
      <c r="X228">
        <v>2876.45</v>
      </c>
      <c r="Y228">
        <v>2816</v>
      </c>
      <c r="Z228">
        <v>2876.45</v>
      </c>
      <c r="AA228">
        <v>2816</v>
      </c>
      <c r="AB228">
        <v>3146.7</v>
      </c>
      <c r="AC228" s="1">
        <f>(Table2[[#This Row],[Close Price]]/Table2[[#This Row],[Day Low]])-1</f>
        <v>1.4666193181818166E-2</v>
      </c>
      <c r="AD228" s="1">
        <f>(Table2[[#This Row],[Day High]]/Table2[[#This Row],[Close Price]])-1</f>
        <v>6.7021313827737572E-3</v>
      </c>
      <c r="AE228" s="1">
        <f>(Table2[[#This Row],[Close Price]]/Table2[[#This Row],[Current Week Low]])-1</f>
        <v>1.4666193181818166E-2</v>
      </c>
      <c r="AF228" s="1">
        <f>(Table2[[#This Row],[Current Week High]]/Table2[[#This Row],[Close Price]])-1</f>
        <v>6.7021313827737572E-3</v>
      </c>
      <c r="AG228" s="1">
        <f>(Table2[[#This Row],[Close Price]]/Table2[[#This Row],[Current Month Low]])-1</f>
        <v>1.4666193181818166E-2</v>
      </c>
      <c r="AH228" s="1">
        <f>(Table2[[#This Row],[Current Month High]]/Table2[[#This Row],[Close Price]])-1</f>
        <v>0.10128442935638526</v>
      </c>
      <c r="AI228">
        <v>21.968291743954001</v>
      </c>
      <c r="AJ228">
        <v>55.2796043693277</v>
      </c>
      <c r="AK228" t="str">
        <f>IF(AND(Table2[[#This Row],[20D EMA]]&gt;Table2[[#This Row],[50D EMA]],Table2[[#This Row],[50D EMA]]&gt;Table2[[#This Row],[200D EMA]]),"Uptrend","Downtrend/NoTrend")</f>
        <v>Downtrend/NoTrend</v>
      </c>
      <c r="AL228">
        <v>-7.0000000000000007E-2</v>
      </c>
      <c r="AM228" t="s">
        <v>3184</v>
      </c>
      <c r="AN228">
        <v>-3.83</v>
      </c>
      <c r="AO228" t="s">
        <v>3184</v>
      </c>
      <c r="AP228">
        <v>8.2095812032066007E-2</v>
      </c>
      <c r="AQ228">
        <f>(Table2[[#This Row],[Sharpe Ratio]]-AVERAGE(Table2[Sharpe Ratio]))/_xlfn.STDEV.P(Table2[Sharpe Ratio])</f>
        <v>0.24921147901351232</v>
      </c>
      <c r="AR2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8">
        <f>_xlfn.RANK.AVG(Table2[[#This Row],[1Y Return vs Nifty Z-Score]],Table2[1Y Return vs Nifty Z-Score])</f>
        <v>241</v>
      </c>
      <c r="AT228">
        <f>_xlfn.RANK.AVG(Table2[[#This Row],[6M Return vs Nifty Z-Score]],Table2[6M Return vs Nifty Z-Score])</f>
        <v>263</v>
      </c>
      <c r="AU228">
        <f>_xlfn.RANK.AVG(Table2[[#This Row],[Sharpe Ratio Z-Score]],Table2[Sharpe Ratio Z-Score])</f>
        <v>282</v>
      </c>
      <c r="AV228">
        <f>(Table2[[#This Row],[Rank 1Y]]+Table2[[#This Row],[Rank 6M]]+Table2[[#This Row],[Rank Sharpe]])/3</f>
        <v>262</v>
      </c>
    </row>
    <row r="229" spans="1:48" x14ac:dyDescent="0.3">
      <c r="A229" t="s">
        <v>1045</v>
      </c>
      <c r="B229" t="s">
        <v>1046</v>
      </c>
      <c r="C229" t="s">
        <v>3148</v>
      </c>
      <c r="D229" t="s">
        <v>171</v>
      </c>
      <c r="E229">
        <v>12874.94598375</v>
      </c>
      <c r="F229">
        <v>573.75</v>
      </c>
      <c r="G229">
        <v>2.0298021657975598</v>
      </c>
      <c r="H229">
        <f>(Table2[[#This Row],[1Y Return vs Nifty]]-AVERAGE(Table2[1Y Return vs Nifty]))/_xlfn.STDEV.P(Table2[1Y Return vs Nifty])</f>
        <v>-0.29626473422585881</v>
      </c>
      <c r="I229">
        <v>-15.2035216304992</v>
      </c>
      <c r="J229">
        <f>(Table2[[#This Row],[1M Return vs Nifty]]-AVERAGE(Table2[1M Return vs Nifty]))/_xlfn.STDEV.P(Table2[1M Return vs Nifty])</f>
        <v>-1.5687378780761654</v>
      </c>
      <c r="K229">
        <v>4.4259375778794103</v>
      </c>
      <c r="L229">
        <f>(Table2[[#This Row],[6M Return vs Nifty]]-AVERAGE(Table2[6M Return vs Nifty]))/_xlfn.STDEV.P(Table2[6M Return vs Nifty])</f>
        <v>-6.0529230711063163E-2</v>
      </c>
      <c r="M229">
        <v>-2.9238884080188798</v>
      </c>
      <c r="N229">
        <f>(Table2[[#This Row],[1W Return vs Nifty]]-AVERAGE(Table2[1W Return vs Nifty]))/_xlfn.STDEV.P(Table2[1W Return vs Nifty])</f>
        <v>-0.27415352978831359</v>
      </c>
      <c r="O229">
        <v>597.96</v>
      </c>
      <c r="P229">
        <v>616.87736718944495</v>
      </c>
      <c r="Q229">
        <v>572.76183129311005</v>
      </c>
      <c r="R229">
        <v>42.345469944214202</v>
      </c>
      <c r="S229" s="1">
        <f>(Table2[[#This Row],[Close Price]]-Table2[[#This Row],[20D EMA]])/Table2[[#This Row],[20D EMA]]</f>
        <v>-4.0487658037326971E-2</v>
      </c>
      <c r="T229" s="1">
        <f>(Table2[[#This Row],[Close Price]]-Table2[[#This Row],[50D EMA]])/Table2[[#This Row],[50D EMA]]</f>
        <v>-6.9912383697812677E-2</v>
      </c>
      <c r="U229" s="1">
        <f>(Table2[[#This Row],[Close Price]]-Table2[[#This Row],[200D EMA]])/Table2[[#This Row],[200D EMA]]</f>
        <v>1.72526982927439E-3</v>
      </c>
      <c r="V229">
        <v>0.73962210428868902</v>
      </c>
      <c r="W229">
        <v>555.04999999999995</v>
      </c>
      <c r="X229">
        <v>576</v>
      </c>
      <c r="Y229">
        <v>555.04999999999995</v>
      </c>
      <c r="Z229">
        <v>576</v>
      </c>
      <c r="AA229">
        <v>555.04999999999995</v>
      </c>
      <c r="AB229">
        <v>613</v>
      </c>
      <c r="AC229" s="1">
        <f>(Table2[[#This Row],[Close Price]]/Table2[[#This Row],[Day Low]])-1</f>
        <v>3.3690658499234472E-2</v>
      </c>
      <c r="AD229" s="1">
        <f>(Table2[[#This Row],[Day High]]/Table2[[#This Row],[Close Price]])-1</f>
        <v>3.9215686274509665E-3</v>
      </c>
      <c r="AE229" s="1">
        <f>(Table2[[#This Row],[Close Price]]/Table2[[#This Row],[Current Week Low]])-1</f>
        <v>3.3690658499234472E-2</v>
      </c>
      <c r="AF229" s="1">
        <f>(Table2[[#This Row],[Current Week High]]/Table2[[#This Row],[Close Price]])-1</f>
        <v>3.9215686274509665E-3</v>
      </c>
      <c r="AG229" s="1">
        <f>(Table2[[#This Row],[Close Price]]/Table2[[#This Row],[Current Month Low]])-1</f>
        <v>3.3690658499234472E-2</v>
      </c>
      <c r="AH229" s="1">
        <f>(Table2[[#This Row],[Current Month High]]/Table2[[#This Row],[Close Price]])-1</f>
        <v>6.8409586056644933E-2</v>
      </c>
      <c r="AI229">
        <v>28.819172113289699</v>
      </c>
      <c r="AJ229">
        <v>45.198026066050801</v>
      </c>
      <c r="AK229" t="str">
        <f>IF(AND(Table2[[#This Row],[20D EMA]]&gt;Table2[[#This Row],[50D EMA]],Table2[[#This Row],[50D EMA]]&gt;Table2[[#This Row],[200D EMA]]),"Uptrend","Downtrend/NoTrend")</f>
        <v>Downtrend/NoTrend</v>
      </c>
      <c r="AL229">
        <v>0.01</v>
      </c>
      <c r="AM229" t="s">
        <v>3185</v>
      </c>
      <c r="AN229">
        <v>-1.26</v>
      </c>
      <c r="AO229" t="s">
        <v>3184</v>
      </c>
      <c r="AP229">
        <v>0.189718818373181</v>
      </c>
      <c r="AQ229">
        <f>(Table2[[#This Row],[Sharpe Ratio]]-AVERAGE(Table2[Sharpe Ratio]))/_xlfn.STDEV.P(Table2[Sharpe Ratio])</f>
        <v>1.5208088421886319</v>
      </c>
      <c r="AR2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9">
        <f>_xlfn.RANK.AVG(Table2[[#This Row],[1Y Return vs Nifty Z-Score]],Table2[1Y Return vs Nifty Z-Score])</f>
        <v>416</v>
      </c>
      <c r="AT229">
        <f>_xlfn.RANK.AVG(Table2[[#This Row],[6M Return vs Nifty Z-Score]],Table2[6M Return vs Nifty Z-Score])</f>
        <v>327</v>
      </c>
      <c r="AU229">
        <f>_xlfn.RANK.AVG(Table2[[#This Row],[Sharpe Ratio Z-Score]],Table2[Sharpe Ratio Z-Score])</f>
        <v>43</v>
      </c>
      <c r="AV229">
        <f>(Table2[[#This Row],[Rank 1Y]]+Table2[[#This Row],[Rank 6M]]+Table2[[#This Row],[Rank Sharpe]])/3</f>
        <v>262</v>
      </c>
    </row>
    <row r="230" spans="1:48" x14ac:dyDescent="0.3">
      <c r="A230" t="s">
        <v>1041</v>
      </c>
      <c r="B230" t="s">
        <v>1042</v>
      </c>
      <c r="C230" t="s">
        <v>3150</v>
      </c>
      <c r="D230" t="s">
        <v>117</v>
      </c>
      <c r="E230">
        <v>12898.383327</v>
      </c>
      <c r="F230">
        <v>933.3</v>
      </c>
      <c r="G230">
        <v>74.593360978492996</v>
      </c>
      <c r="H230">
        <f>(Table2[[#This Row],[1Y Return vs Nifty]]-AVERAGE(Table2[1Y Return vs Nifty]))/_xlfn.STDEV.P(Table2[1Y Return vs Nifty])</f>
        <v>1.0736066584329371</v>
      </c>
      <c r="I230">
        <v>15.236633775520501</v>
      </c>
      <c r="J230">
        <f>(Table2[[#This Row],[1M Return vs Nifty]]-AVERAGE(Table2[1M Return vs Nifty]))/_xlfn.STDEV.P(Table2[1M Return vs Nifty])</f>
        <v>1.6794716297899712</v>
      </c>
      <c r="K230">
        <v>24.1754802289887</v>
      </c>
      <c r="L230">
        <f>(Table2[[#This Row],[6M Return vs Nifty]]-AVERAGE(Table2[6M Return vs Nifty]))/_xlfn.STDEV.P(Table2[6M Return vs Nifty])</f>
        <v>0.60119644251553872</v>
      </c>
      <c r="M230">
        <v>-2.0111964335494998</v>
      </c>
      <c r="N230">
        <f>(Table2[[#This Row],[1W Return vs Nifty]]-AVERAGE(Table2[1W Return vs Nifty]))/_xlfn.STDEV.P(Table2[1W Return vs Nifty])</f>
        <v>-8.0674671173161461E-2</v>
      </c>
      <c r="O230">
        <v>906.47</v>
      </c>
      <c r="P230">
        <v>844.57985552241803</v>
      </c>
      <c r="Q230">
        <v>713.54508911241101</v>
      </c>
      <c r="R230">
        <v>55.275440878351901</v>
      </c>
      <c r="S230" s="1">
        <f>(Table2[[#This Row],[Close Price]]-Table2[[#This Row],[20D EMA]])/Table2[[#This Row],[20D EMA]]</f>
        <v>2.9598331991130346E-2</v>
      </c>
      <c r="T230" s="1">
        <f>(Table2[[#This Row],[Close Price]]-Table2[[#This Row],[50D EMA]])/Table2[[#This Row],[50D EMA]]</f>
        <v>0.10504648423410921</v>
      </c>
      <c r="U230" s="1">
        <f>(Table2[[#This Row],[Close Price]]-Table2[[#This Row],[200D EMA]])/Table2[[#This Row],[200D EMA]]</f>
        <v>0.30797620814817078</v>
      </c>
      <c r="V230">
        <v>0.69340556710092005</v>
      </c>
      <c r="W230">
        <v>914.45</v>
      </c>
      <c r="X230">
        <v>942.65</v>
      </c>
      <c r="Y230">
        <v>914.45</v>
      </c>
      <c r="Z230">
        <v>942.65</v>
      </c>
      <c r="AA230">
        <v>910.25</v>
      </c>
      <c r="AB230">
        <v>974.65</v>
      </c>
      <c r="AC230" s="1">
        <f>(Table2[[#This Row],[Close Price]]/Table2[[#This Row],[Day Low]])-1</f>
        <v>2.0613483514680953E-2</v>
      </c>
      <c r="AD230" s="1">
        <f>(Table2[[#This Row],[Day High]]/Table2[[#This Row],[Close Price]])-1</f>
        <v>1.0018214936247771E-2</v>
      </c>
      <c r="AE230" s="1">
        <f>(Table2[[#This Row],[Close Price]]/Table2[[#This Row],[Current Week Low]])-1</f>
        <v>2.0613483514680953E-2</v>
      </c>
      <c r="AF230" s="1">
        <f>(Table2[[#This Row],[Current Week High]]/Table2[[#This Row],[Close Price]])-1</f>
        <v>1.0018214936247771E-2</v>
      </c>
      <c r="AG230" s="1">
        <f>(Table2[[#This Row],[Close Price]]/Table2[[#This Row],[Current Month Low]])-1</f>
        <v>2.5322713540236075E-2</v>
      </c>
      <c r="AH230" s="1">
        <f>(Table2[[#This Row],[Current Month High]]/Table2[[#This Row],[Close Price]])-1</f>
        <v>4.4305153755491267E-2</v>
      </c>
      <c r="AI230">
        <v>5.0037501339333401</v>
      </c>
      <c r="AJ230">
        <v>113.545360942683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0.39</v>
      </c>
      <c r="AM230" t="s">
        <v>3185</v>
      </c>
      <c r="AN230">
        <v>5.4</v>
      </c>
      <c r="AO230" t="s">
        <v>3185</v>
      </c>
      <c r="AQ230">
        <f>(Table2[[#This Row],[Sharpe Ratio]]-AVERAGE(Table2[Sharpe Ratio]))/_xlfn.STDEV.P(Table2[Sharpe Ratio])</f>
        <v>-0.72077460162819162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2.5528254579370939</v>
      </c>
      <c r="AS230">
        <f>_xlfn.RANK.AVG(Table2[[#This Row],[1Y Return vs Nifty Z-Score]],Table2[1Y Return vs Nifty Z-Score])</f>
        <v>90</v>
      </c>
      <c r="AT230">
        <f>_xlfn.RANK.AVG(Table2[[#This Row],[6M Return vs Nifty Z-Score]],Table2[6M Return vs Nifty Z-Score])</f>
        <v>152</v>
      </c>
      <c r="AU230">
        <f>_xlfn.RANK.AVG(Table2[[#This Row],[Sharpe Ratio Z-Score]],Table2[Sharpe Ratio Z-Score])</f>
        <v>544.5</v>
      </c>
      <c r="AV230">
        <f>(Table2[[#This Row],[Rank 1Y]]+Table2[[#This Row],[Rank 6M]]+Table2[[#This Row],[Rank Sharpe]])/3</f>
        <v>262.16666666666669</v>
      </c>
    </row>
    <row r="231" spans="1:48" x14ac:dyDescent="0.3">
      <c r="A231" t="s">
        <v>1635</v>
      </c>
      <c r="B231" t="s">
        <v>1636</v>
      </c>
      <c r="C231" t="s">
        <v>3145</v>
      </c>
      <c r="D231" t="s">
        <v>206</v>
      </c>
      <c r="E231">
        <v>5606.5489079999998</v>
      </c>
      <c r="F231">
        <v>460</v>
      </c>
      <c r="G231">
        <v>14.3186651903971</v>
      </c>
      <c r="H231">
        <f>(Table2[[#This Row],[1Y Return vs Nifty]]-AVERAGE(Table2[1Y Return vs Nifty]))/_xlfn.STDEV.P(Table2[1Y Return vs Nifty])</f>
        <v>-6.4272778743706793E-2</v>
      </c>
      <c r="I231">
        <v>4.4471870502130102</v>
      </c>
      <c r="J231">
        <f>(Table2[[#This Row],[1M Return vs Nifty]]-AVERAGE(Table2[1M Return vs Nifty]))/_xlfn.STDEV.P(Table2[1M Return vs Nifty])</f>
        <v>0.52815085069735401</v>
      </c>
      <c r="K231">
        <v>-0.90396811818155598</v>
      </c>
      <c r="L231">
        <f>(Table2[[#This Row],[6M Return vs Nifty]]-AVERAGE(Table2[6M Return vs Nifty]))/_xlfn.STDEV.P(Table2[6M Return vs Nifty])</f>
        <v>-0.2391123755092108</v>
      </c>
      <c r="M231">
        <v>-2.9352868722088501</v>
      </c>
      <c r="N231">
        <f>(Table2[[#This Row],[1W Return vs Nifty]]-AVERAGE(Table2[1W Return vs Nifty]))/_xlfn.STDEV.P(Table2[1W Return vs Nifty])</f>
        <v>-0.27656985632906494</v>
      </c>
      <c r="O231">
        <v>465.58</v>
      </c>
      <c r="P231">
        <v>471.511532825502</v>
      </c>
      <c r="Q231">
        <v>443.81156096569703</v>
      </c>
      <c r="R231">
        <v>44.389423894929799</v>
      </c>
      <c r="S231" s="1">
        <f>(Table2[[#This Row],[Close Price]]-Table2[[#This Row],[20D EMA]])/Table2[[#This Row],[20D EMA]]</f>
        <v>-1.198505090424843E-2</v>
      </c>
      <c r="T231" s="1">
        <f>(Table2[[#This Row],[Close Price]]-Table2[[#This Row],[50D EMA]])/Table2[[#This Row],[50D EMA]]</f>
        <v>-2.4414106599938066E-2</v>
      </c>
      <c r="U231" s="1">
        <f>(Table2[[#This Row],[Close Price]]-Table2[[#This Row],[200D EMA]])/Table2[[#This Row],[200D EMA]]</f>
        <v>3.6475929106214083E-2</v>
      </c>
      <c r="V231">
        <v>0.62077317192454096</v>
      </c>
      <c r="W231">
        <v>455.8</v>
      </c>
      <c r="X231">
        <v>465.9</v>
      </c>
      <c r="Y231">
        <v>455.8</v>
      </c>
      <c r="Z231">
        <v>465.9</v>
      </c>
      <c r="AA231">
        <v>455.8</v>
      </c>
      <c r="AB231">
        <v>486</v>
      </c>
      <c r="AC231" s="1">
        <f>(Table2[[#This Row],[Close Price]]/Table2[[#This Row],[Day Low]])-1</f>
        <v>9.2145677928916481E-3</v>
      </c>
      <c r="AD231" s="1">
        <f>(Table2[[#This Row],[Day High]]/Table2[[#This Row],[Close Price]])-1</f>
        <v>1.2826086956521765E-2</v>
      </c>
      <c r="AE231" s="1">
        <f>(Table2[[#This Row],[Close Price]]/Table2[[#This Row],[Current Week Low]])-1</f>
        <v>9.2145677928916481E-3</v>
      </c>
      <c r="AF231" s="1">
        <f>(Table2[[#This Row],[Current Week High]]/Table2[[#This Row],[Close Price]])-1</f>
        <v>1.2826086956521765E-2</v>
      </c>
      <c r="AG231" s="1">
        <f>(Table2[[#This Row],[Close Price]]/Table2[[#This Row],[Current Month Low]])-1</f>
        <v>9.2145677928916481E-3</v>
      </c>
      <c r="AH231" s="1">
        <f>(Table2[[#This Row],[Current Month High]]/Table2[[#This Row],[Close Price]])-1</f>
        <v>5.6521739130434678E-2</v>
      </c>
      <c r="AI231">
        <v>17.934782608695599</v>
      </c>
      <c r="AJ231">
        <v>42.458965624032203</v>
      </c>
      <c r="AK231" t="str">
        <f>IF(AND(Table2[[#This Row],[20D EMA]]&gt;Table2[[#This Row],[50D EMA]],Table2[[#This Row],[50D EMA]]&gt;Table2[[#This Row],[200D EMA]]),"Uptrend","Downtrend/NoTrend")</f>
        <v>Downtrend/NoTrend</v>
      </c>
      <c r="AL231">
        <v>-0.04</v>
      </c>
      <c r="AM231" t="s">
        <v>3184</v>
      </c>
      <c r="AN231">
        <v>1.96</v>
      </c>
      <c r="AO231" t="s">
        <v>3185</v>
      </c>
      <c r="AP231">
        <v>0.164294065203897</v>
      </c>
      <c r="AQ231">
        <f>(Table2[[#This Row],[Sharpe Ratio]]-AVERAGE(Table2[Sharpe Ratio]))/_xlfn.STDEV.P(Table2[Sharpe Ratio])</f>
        <v>1.2204079317460397</v>
      </c>
      <c r="AR2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1">
        <f>_xlfn.RANK.AVG(Table2[[#This Row],[1Y Return vs Nifty Z-Score]],Table2[1Y Return vs Nifty Z-Score])</f>
        <v>316</v>
      </c>
      <c r="AT231">
        <f>_xlfn.RANK.AVG(Table2[[#This Row],[6M Return vs Nifty Z-Score]],Table2[6M Return vs Nifty Z-Score])</f>
        <v>394</v>
      </c>
      <c r="AU231">
        <f>_xlfn.RANK.AVG(Table2[[#This Row],[Sharpe Ratio Z-Score]],Table2[Sharpe Ratio Z-Score])</f>
        <v>78</v>
      </c>
      <c r="AV231">
        <f>(Table2[[#This Row],[Rank 1Y]]+Table2[[#This Row],[Rank 6M]]+Table2[[#This Row],[Rank Sharpe]])/3</f>
        <v>262.66666666666669</v>
      </c>
    </row>
    <row r="232" spans="1:48" x14ac:dyDescent="0.3">
      <c r="A232" t="s">
        <v>142</v>
      </c>
      <c r="B232" t="s">
        <v>143</v>
      </c>
      <c r="C232" t="s">
        <v>3141</v>
      </c>
      <c r="D232" t="s">
        <v>144</v>
      </c>
      <c r="E232">
        <v>191934.69692739999</v>
      </c>
      <c r="F232">
        <v>590.79999999999995</v>
      </c>
      <c r="G232">
        <v>21.656898776717298</v>
      </c>
      <c r="H232">
        <f>(Table2[[#This Row],[1Y Return vs Nifty]]-AVERAGE(Table2[1Y Return vs Nifty]))/_xlfn.STDEV.P(Table2[1Y Return vs Nifty])</f>
        <v>7.4260066489199097E-2</v>
      </c>
      <c r="I232">
        <v>3.2711633305730099</v>
      </c>
      <c r="J232">
        <f>(Table2[[#This Row],[1M Return vs Nifty]]-AVERAGE(Table2[1M Return vs Nifty]))/_xlfn.STDEV.P(Table2[1M Return vs Nifty])</f>
        <v>0.40265965734900044</v>
      </c>
      <c r="K232">
        <v>-9.4788477069713508</v>
      </c>
      <c r="L232">
        <f>(Table2[[#This Row],[6M Return vs Nifty]]-AVERAGE(Table2[6M Return vs Nifty]))/_xlfn.STDEV.P(Table2[6M Return vs Nifty])</f>
        <v>-0.52642120432455886</v>
      </c>
      <c r="M232">
        <v>-3.69638177234651</v>
      </c>
      <c r="N232">
        <f>(Table2[[#This Row],[1W Return vs Nifty]]-AVERAGE(Table2[1W Return vs Nifty]))/_xlfn.STDEV.P(Table2[1W Return vs Nifty])</f>
        <v>-0.4379121017915158</v>
      </c>
      <c r="O232">
        <v>599.03</v>
      </c>
      <c r="P232">
        <v>605.06576885648599</v>
      </c>
      <c r="Q232">
        <v>573.53997073458595</v>
      </c>
      <c r="R232">
        <v>43.478049830888096</v>
      </c>
      <c r="S232" s="1">
        <f>(Table2[[#This Row],[Close Price]]-Table2[[#This Row],[20D EMA]])/Table2[[#This Row],[20D EMA]]</f>
        <v>-1.3738877852528286E-2</v>
      </c>
      <c r="T232" s="1">
        <f>(Table2[[#This Row],[Close Price]]-Table2[[#This Row],[50D EMA]])/Table2[[#This Row],[50D EMA]]</f>
        <v>-2.3577220181281972E-2</v>
      </c>
      <c r="U232" s="1">
        <f>(Table2[[#This Row],[Close Price]]-Table2[[#This Row],[200D EMA]])/Table2[[#This Row],[200D EMA]]</f>
        <v>3.0093855957950902E-2</v>
      </c>
      <c r="V232">
        <v>0.68745699963836104</v>
      </c>
      <c r="W232">
        <v>582.25</v>
      </c>
      <c r="X232">
        <v>607.95000000000005</v>
      </c>
      <c r="Y232">
        <v>582.25</v>
      </c>
      <c r="Z232">
        <v>607.95000000000005</v>
      </c>
      <c r="AA232">
        <v>580.45000000000005</v>
      </c>
      <c r="AB232">
        <v>615.95000000000005</v>
      </c>
      <c r="AC232" s="1">
        <f>(Table2[[#This Row],[Close Price]]/Table2[[#This Row],[Day Low]])-1</f>
        <v>1.4684413911549843E-2</v>
      </c>
      <c r="AD232" s="1">
        <f>(Table2[[#This Row],[Day High]]/Table2[[#This Row],[Close Price]])-1</f>
        <v>2.9028436018957438E-2</v>
      </c>
      <c r="AE232" s="1">
        <f>(Table2[[#This Row],[Close Price]]/Table2[[#This Row],[Current Week Low]])-1</f>
        <v>1.4684413911549843E-2</v>
      </c>
      <c r="AF232" s="1">
        <f>(Table2[[#This Row],[Current Week High]]/Table2[[#This Row],[Close Price]])-1</f>
        <v>2.9028436018957438E-2</v>
      </c>
      <c r="AG232" s="1">
        <f>(Table2[[#This Row],[Close Price]]/Table2[[#This Row],[Current Month Low]])-1</f>
        <v>1.7830993194934752E-2</v>
      </c>
      <c r="AH232" s="1">
        <f>(Table2[[#This Row],[Current Month High]]/Table2[[#This Row],[Close Price]])-1</f>
        <v>4.2569397427217437E-2</v>
      </c>
      <c r="AI232">
        <v>15.287745429925501</v>
      </c>
      <c r="AJ232">
        <v>47.995991983967897</v>
      </c>
      <c r="AK232" t="str">
        <f>IF(AND(Table2[[#This Row],[20D EMA]]&gt;Table2[[#This Row],[50D EMA]],Table2[[#This Row],[50D EMA]]&gt;Table2[[#This Row],[200D EMA]]),"Uptrend","Downtrend/NoTrend")</f>
        <v>Downtrend/NoTrend</v>
      </c>
      <c r="AL232">
        <v>0.02</v>
      </c>
      <c r="AM232" t="s">
        <v>3185</v>
      </c>
      <c r="AN232">
        <v>-3.04</v>
      </c>
      <c r="AO232" t="s">
        <v>3184</v>
      </c>
      <c r="AP232">
        <v>0.20145971302277399</v>
      </c>
      <c r="AQ232">
        <f>(Table2[[#This Row],[Sharpe Ratio]]-AVERAGE(Table2[Sharpe Ratio]))/_xlfn.STDEV.P(Table2[Sharpe Ratio])</f>
        <v>1.6595309536154315</v>
      </c>
      <c r="AR2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2">
        <f>_xlfn.RANK.AVG(Table2[[#This Row],[1Y Return vs Nifty Z-Score]],Table2[1Y Return vs Nifty Z-Score])</f>
        <v>273</v>
      </c>
      <c r="AT232">
        <f>_xlfn.RANK.AVG(Table2[[#This Row],[6M Return vs Nifty Z-Score]],Table2[6M Return vs Nifty Z-Score])</f>
        <v>491</v>
      </c>
      <c r="AU232">
        <f>_xlfn.RANK.AVG(Table2[[#This Row],[Sharpe Ratio Z-Score]],Table2[Sharpe Ratio Z-Score])</f>
        <v>29</v>
      </c>
      <c r="AV232">
        <f>(Table2[[#This Row],[Rank 1Y]]+Table2[[#This Row],[Rank 6M]]+Table2[[#This Row],[Rank Sharpe]])/3</f>
        <v>264.33333333333331</v>
      </c>
    </row>
    <row r="233" spans="1:48" x14ac:dyDescent="0.3">
      <c r="A233" t="s">
        <v>1073</v>
      </c>
      <c r="B233" t="s">
        <v>1074</v>
      </c>
      <c r="C233" t="s">
        <v>3148</v>
      </c>
      <c r="D233" t="s">
        <v>114</v>
      </c>
      <c r="E233">
        <v>11973.313572900001</v>
      </c>
      <c r="F233">
        <v>392.9</v>
      </c>
      <c r="G233">
        <v>0.49247073142270198</v>
      </c>
      <c r="H233">
        <f>(Table2[[#This Row],[1Y Return vs Nifty]]-AVERAGE(Table2[1Y Return vs Nifty]))/_xlfn.STDEV.P(Table2[1Y Return vs Nifty])</f>
        <v>-0.32528682723567381</v>
      </c>
      <c r="I233">
        <v>11.5673956065389</v>
      </c>
      <c r="J233">
        <f>(Table2[[#This Row],[1M Return vs Nifty]]-AVERAGE(Table2[1M Return vs Nifty]))/_xlfn.STDEV.P(Table2[1M Return vs Nifty])</f>
        <v>1.2879343939204582</v>
      </c>
      <c r="K233">
        <v>7.3369411799920599</v>
      </c>
      <c r="L233">
        <f>(Table2[[#This Row],[6M Return vs Nifty]]-AVERAGE(Table2[6M Return vs Nifty]))/_xlfn.STDEV.P(Table2[6M Return vs Nifty])</f>
        <v>3.7006487072500843E-2</v>
      </c>
      <c r="M233">
        <v>-8.1376272296886398</v>
      </c>
      <c r="N233">
        <f>(Table2[[#This Row],[1W Return vs Nifty]]-AVERAGE(Table2[1W Return vs Nifty]))/_xlfn.STDEV.P(Table2[1W Return vs Nifty])</f>
        <v>-1.3793985243229028</v>
      </c>
      <c r="O233">
        <v>404.93</v>
      </c>
      <c r="P233">
        <v>388.09726261463197</v>
      </c>
      <c r="Q233">
        <v>356.344131643163</v>
      </c>
      <c r="R233">
        <v>36.988412895501803</v>
      </c>
      <c r="S233" s="1">
        <f>(Table2[[#This Row],[Close Price]]-Table2[[#This Row],[20D EMA]])/Table2[[#This Row],[20D EMA]]</f>
        <v>-2.9708838564690265E-2</v>
      </c>
      <c r="T233" s="1">
        <f>(Table2[[#This Row],[Close Price]]-Table2[[#This Row],[50D EMA]])/Table2[[#This Row],[50D EMA]]</f>
        <v>1.2375086989822362E-2</v>
      </c>
      <c r="U233" s="1">
        <f>(Table2[[#This Row],[Close Price]]-Table2[[#This Row],[200D EMA]])/Table2[[#This Row],[200D EMA]]</f>
        <v>0.10258585763226041</v>
      </c>
      <c r="V233">
        <v>0.587298692501384</v>
      </c>
      <c r="W233">
        <v>391.05</v>
      </c>
      <c r="X233">
        <v>402.3</v>
      </c>
      <c r="Y233">
        <v>391.05</v>
      </c>
      <c r="Z233">
        <v>402.3</v>
      </c>
      <c r="AA233">
        <v>391.05</v>
      </c>
      <c r="AB233">
        <v>437.7</v>
      </c>
      <c r="AC233" s="1">
        <f>(Table2[[#This Row],[Close Price]]/Table2[[#This Row],[Day Low]])-1</f>
        <v>4.7308528321186039E-3</v>
      </c>
      <c r="AD233" s="1">
        <f>(Table2[[#This Row],[Day High]]/Table2[[#This Row],[Close Price]])-1</f>
        <v>2.3924662764062132E-2</v>
      </c>
      <c r="AE233" s="1">
        <f>(Table2[[#This Row],[Close Price]]/Table2[[#This Row],[Current Week Low]])-1</f>
        <v>4.7308528321186039E-3</v>
      </c>
      <c r="AF233" s="1">
        <f>(Table2[[#This Row],[Current Week High]]/Table2[[#This Row],[Close Price]])-1</f>
        <v>2.3924662764062132E-2</v>
      </c>
      <c r="AG233" s="1">
        <f>(Table2[[#This Row],[Close Price]]/Table2[[#This Row],[Current Month Low]])-1</f>
        <v>4.7308528321186039E-3</v>
      </c>
      <c r="AH233" s="1">
        <f>(Table2[[#This Row],[Current Month High]]/Table2[[#This Row],[Close Price]])-1</f>
        <v>0.11402392466276412</v>
      </c>
      <c r="AI233">
        <v>14.7874777297022</v>
      </c>
      <c r="AJ233">
        <v>43.893059879143003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0.19</v>
      </c>
      <c r="AM233" t="s">
        <v>3185</v>
      </c>
      <c r="AN233">
        <v>-0.75</v>
      </c>
      <c r="AO233" t="s">
        <v>3184</v>
      </c>
      <c r="AP233">
        <v>0.16465314070805301</v>
      </c>
      <c r="AQ233">
        <f>(Table2[[#This Row],[Sharpe Ratio]]-AVERAGE(Table2[Sharpe Ratio]))/_xlfn.STDEV.P(Table2[Sharpe Ratio])</f>
        <v>1.2246505140691757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0.84490604350355825</v>
      </c>
      <c r="AS233">
        <f>_xlfn.RANK.AVG(Table2[[#This Row],[1Y Return vs Nifty Z-Score]],Table2[1Y Return vs Nifty Z-Score])</f>
        <v>424</v>
      </c>
      <c r="AT233">
        <f>_xlfn.RANK.AVG(Table2[[#This Row],[6M Return vs Nifty Z-Score]],Table2[6M Return vs Nifty Z-Score])</f>
        <v>294</v>
      </c>
      <c r="AU233">
        <f>_xlfn.RANK.AVG(Table2[[#This Row],[Sharpe Ratio Z-Score]],Table2[Sharpe Ratio Z-Score])</f>
        <v>77</v>
      </c>
      <c r="AV233">
        <f>(Table2[[#This Row],[Rank 1Y]]+Table2[[#This Row],[Rank 6M]]+Table2[[#This Row],[Rank Sharpe]])/3</f>
        <v>265</v>
      </c>
    </row>
    <row r="234" spans="1:48" x14ac:dyDescent="0.3">
      <c r="A234" t="s">
        <v>330</v>
      </c>
      <c r="B234" t="s">
        <v>331</v>
      </c>
      <c r="C234" t="s">
        <v>3139</v>
      </c>
      <c r="D234" t="s">
        <v>34</v>
      </c>
      <c r="E234">
        <v>76318.979163459997</v>
      </c>
      <c r="F234">
        <v>566.6</v>
      </c>
      <c r="G234">
        <v>10.563254669087</v>
      </c>
      <c r="H234">
        <f>(Table2[[#This Row],[1Y Return vs Nifty]]-AVERAGE(Table2[1Y Return vs Nifty]))/_xlfn.STDEV.P(Table2[1Y Return vs Nifty])</f>
        <v>-0.13516827401718989</v>
      </c>
      <c r="I234">
        <v>10.778073551395501</v>
      </c>
      <c r="J234">
        <f>(Table2[[#This Row],[1M Return vs Nifty]]-AVERAGE(Table2[1M Return vs Nifty]))/_xlfn.STDEV.P(Table2[1M Return vs Nifty])</f>
        <v>1.2037073796333297</v>
      </c>
      <c r="K234">
        <v>1.0221069732086501</v>
      </c>
      <c r="L234">
        <f>(Table2[[#This Row],[6M Return vs Nifty]]-AVERAGE(Table2[6M Return vs Nifty]))/_xlfn.STDEV.P(Table2[6M Return vs Nifty])</f>
        <v>-0.17457754758682423</v>
      </c>
      <c r="M234">
        <v>-4.8499429409322996</v>
      </c>
      <c r="N234">
        <f>(Table2[[#This Row],[1W Return vs Nifty]]-AVERAGE(Table2[1W Return vs Nifty]))/_xlfn.STDEV.P(Table2[1W Return vs Nifty])</f>
        <v>-0.68245210486374341</v>
      </c>
      <c r="O234">
        <v>554.37</v>
      </c>
      <c r="P234">
        <v>543.98504234603104</v>
      </c>
      <c r="Q234">
        <v>518.74350079830799</v>
      </c>
      <c r="R234">
        <v>55.578962513931202</v>
      </c>
      <c r="S234" s="1">
        <f>(Table2[[#This Row],[Close Price]]-Table2[[#This Row],[20D EMA]])/Table2[[#This Row],[20D EMA]]</f>
        <v>2.206107834118011E-2</v>
      </c>
      <c r="T234" s="1">
        <f>(Table2[[#This Row],[Close Price]]-Table2[[#This Row],[50D EMA]])/Table2[[#This Row],[50D EMA]]</f>
        <v>4.1572756406018097E-2</v>
      </c>
      <c r="U234" s="1">
        <f>(Table2[[#This Row],[Close Price]]-Table2[[#This Row],[200D EMA]])/Table2[[#This Row],[200D EMA]]</f>
        <v>9.2254648256883037E-2</v>
      </c>
      <c r="V234">
        <v>1.5879473669136801</v>
      </c>
      <c r="W234">
        <v>550.04999999999995</v>
      </c>
      <c r="X234">
        <v>571</v>
      </c>
      <c r="Y234">
        <v>550.04999999999995</v>
      </c>
      <c r="Z234">
        <v>571</v>
      </c>
      <c r="AA234">
        <v>550.04999999999995</v>
      </c>
      <c r="AB234">
        <v>596.85</v>
      </c>
      <c r="AC234" s="1">
        <f>(Table2[[#This Row],[Close Price]]/Table2[[#This Row],[Day Low]])-1</f>
        <v>3.0088173802381712E-2</v>
      </c>
      <c r="AD234" s="1">
        <f>(Table2[[#This Row],[Day High]]/Table2[[#This Row],[Close Price]])-1</f>
        <v>7.7656194846451587E-3</v>
      </c>
      <c r="AE234" s="1">
        <f>(Table2[[#This Row],[Close Price]]/Table2[[#This Row],[Current Week Low]])-1</f>
        <v>3.0088173802381712E-2</v>
      </c>
      <c r="AF234" s="1">
        <f>(Table2[[#This Row],[Current Week High]]/Table2[[#This Row],[Close Price]])-1</f>
        <v>7.7656194846451587E-3</v>
      </c>
      <c r="AG234" s="1">
        <f>(Table2[[#This Row],[Close Price]]/Table2[[#This Row],[Current Month Low]])-1</f>
        <v>3.0088173802381712E-2</v>
      </c>
      <c r="AH234" s="1">
        <f>(Table2[[#This Row],[Current Month High]]/Table2[[#This Row],[Close Price]])-1</f>
        <v>5.3388633956936049E-2</v>
      </c>
      <c r="AI234">
        <v>11.666078362160199</v>
      </c>
      <c r="AJ234">
        <v>44.947556919928303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0.01</v>
      </c>
      <c r="AM234" t="s">
        <v>3185</v>
      </c>
      <c r="AN234">
        <v>13.14</v>
      </c>
      <c r="AO234" t="s">
        <v>3185</v>
      </c>
      <c r="AP234">
        <v>0.158199152593373</v>
      </c>
      <c r="AQ234">
        <f>(Table2[[#This Row],[Sharpe Ratio]]-AVERAGE(Table2[Sharpe Ratio]))/_xlfn.STDEV.P(Table2[Sharpe Ratio])</f>
        <v>1.1483947528931806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1.359904206058753</v>
      </c>
      <c r="AS234">
        <f>_xlfn.RANK.AVG(Table2[[#This Row],[1Y Return vs Nifty Z-Score]],Table2[1Y Return vs Nifty Z-Score])</f>
        <v>341</v>
      </c>
      <c r="AT234">
        <f>_xlfn.RANK.AVG(Table2[[#This Row],[6M Return vs Nifty Z-Score]],Table2[6M Return vs Nifty Z-Score])</f>
        <v>365</v>
      </c>
      <c r="AU234">
        <f>_xlfn.RANK.AVG(Table2[[#This Row],[Sharpe Ratio Z-Score]],Table2[Sharpe Ratio Z-Score])</f>
        <v>91</v>
      </c>
      <c r="AV234">
        <f>(Table2[[#This Row],[Rank 1Y]]+Table2[[#This Row],[Rank 6M]]+Table2[[#This Row],[Rank Sharpe]])/3</f>
        <v>265.66666666666669</v>
      </c>
    </row>
    <row r="235" spans="1:48" x14ac:dyDescent="0.3">
      <c r="A235" t="s">
        <v>797</v>
      </c>
      <c r="B235" t="s">
        <v>798</v>
      </c>
      <c r="C235" t="s">
        <v>3148</v>
      </c>
      <c r="D235" t="s">
        <v>477</v>
      </c>
      <c r="E235">
        <v>19377.613733360002</v>
      </c>
      <c r="F235">
        <v>304.39999999999998</v>
      </c>
      <c r="G235">
        <v>-1.4610779613587199</v>
      </c>
      <c r="H235">
        <f>(Table2[[#This Row],[1Y Return vs Nifty]]-AVERAGE(Table2[1Y Return vs Nifty]))/_xlfn.STDEV.P(Table2[1Y Return vs Nifty])</f>
        <v>-0.3621663644606184</v>
      </c>
      <c r="I235">
        <v>-11.1047128077662</v>
      </c>
      <c r="J235">
        <f>(Table2[[#This Row],[1M Return vs Nifty]]-AVERAGE(Table2[1M Return vs Nifty]))/_xlfn.STDEV.P(Table2[1M Return vs Nifty])</f>
        <v>-1.13136199706164</v>
      </c>
      <c r="K235">
        <v>6.7024975802850797</v>
      </c>
      <c r="L235">
        <f>(Table2[[#This Row],[6M Return vs Nifty]]-AVERAGE(Table2[6M Return vs Nifty]))/_xlfn.STDEV.P(Table2[6M Return vs Nifty])</f>
        <v>1.5748900223175533E-2</v>
      </c>
      <c r="M235">
        <v>-3.7322567315577602</v>
      </c>
      <c r="N235">
        <f>(Table2[[#This Row],[1W Return vs Nifty]]-AVERAGE(Table2[1W Return vs Nifty]))/_xlfn.STDEV.P(Table2[1W Return vs Nifty])</f>
        <v>-0.44551712775341629</v>
      </c>
      <c r="O235">
        <v>324.58999999999997</v>
      </c>
      <c r="P235">
        <v>332.57986031962702</v>
      </c>
      <c r="Q235">
        <v>291.34843591037497</v>
      </c>
      <c r="R235">
        <v>33.309994731314397</v>
      </c>
      <c r="S235" s="1">
        <f>(Table2[[#This Row],[Close Price]]-Table2[[#This Row],[20D EMA]])/Table2[[#This Row],[20D EMA]]</f>
        <v>-6.2201546566437657E-2</v>
      </c>
      <c r="T235" s="1">
        <f>(Table2[[#This Row],[Close Price]]-Table2[[#This Row],[50D EMA]])/Table2[[#This Row],[50D EMA]]</f>
        <v>-8.4731108770521119E-2</v>
      </c>
      <c r="U235" s="1">
        <f>(Table2[[#This Row],[Close Price]]-Table2[[#This Row],[200D EMA]])/Table2[[#This Row],[200D EMA]]</f>
        <v>4.4797096812422721E-2</v>
      </c>
      <c r="V235">
        <v>0.61544905506977099</v>
      </c>
      <c r="W235">
        <v>302.05</v>
      </c>
      <c r="X235">
        <v>309</v>
      </c>
      <c r="Y235">
        <v>302.05</v>
      </c>
      <c r="Z235">
        <v>309</v>
      </c>
      <c r="AA235">
        <v>302.05</v>
      </c>
      <c r="AB235">
        <v>337.8</v>
      </c>
      <c r="AC235" s="1">
        <f>(Table2[[#This Row],[Close Price]]/Table2[[#This Row],[Day Low]])-1</f>
        <v>7.7801688462173502E-3</v>
      </c>
      <c r="AD235" s="1">
        <f>(Table2[[#This Row],[Day High]]/Table2[[#This Row],[Close Price]])-1</f>
        <v>1.5111695137976389E-2</v>
      </c>
      <c r="AE235" s="1">
        <f>(Table2[[#This Row],[Close Price]]/Table2[[#This Row],[Current Week Low]])-1</f>
        <v>7.7801688462173502E-3</v>
      </c>
      <c r="AF235" s="1">
        <f>(Table2[[#This Row],[Current Week High]]/Table2[[#This Row],[Close Price]])-1</f>
        <v>1.5111695137976389E-2</v>
      </c>
      <c r="AG235" s="1">
        <f>(Table2[[#This Row],[Close Price]]/Table2[[#This Row],[Current Month Low]])-1</f>
        <v>7.7801688462173502E-3</v>
      </c>
      <c r="AH235" s="1">
        <f>(Table2[[#This Row],[Current Month High]]/Table2[[#This Row],[Close Price]])-1</f>
        <v>0.10972404730617624</v>
      </c>
      <c r="AI235">
        <v>26.100525624178701</v>
      </c>
      <c r="AJ235">
        <v>60.231609422292401</v>
      </c>
      <c r="AK235" t="str">
        <f>IF(AND(Table2[[#This Row],[20D EMA]]&gt;Table2[[#This Row],[50D EMA]],Table2[[#This Row],[50D EMA]]&gt;Table2[[#This Row],[200D EMA]]),"Uptrend","Downtrend/NoTrend")</f>
        <v>Downtrend/NoTrend</v>
      </c>
      <c r="AL235">
        <v>-0.11</v>
      </c>
      <c r="AM235" t="s">
        <v>3184</v>
      </c>
      <c r="AN235">
        <v>-4.37</v>
      </c>
      <c r="AO235" t="s">
        <v>3184</v>
      </c>
      <c r="AP235">
        <v>0.18016573585072301</v>
      </c>
      <c r="AQ235">
        <f>(Table2[[#This Row],[Sharpe Ratio]]-AVERAGE(Table2[Sharpe Ratio]))/_xlfn.STDEV.P(Table2[Sharpe Ratio])</f>
        <v>1.4079363722703562</v>
      </c>
      <c r="AR2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5">
        <f>_xlfn.RANK.AVG(Table2[[#This Row],[1Y Return vs Nifty Z-Score]],Table2[1Y Return vs Nifty Z-Score])</f>
        <v>443</v>
      </c>
      <c r="AT235">
        <f>_xlfn.RANK.AVG(Table2[[#This Row],[6M Return vs Nifty Z-Score]],Table2[6M Return vs Nifty Z-Score])</f>
        <v>301</v>
      </c>
      <c r="AU235">
        <f>_xlfn.RANK.AVG(Table2[[#This Row],[Sharpe Ratio Z-Score]],Table2[Sharpe Ratio Z-Score])</f>
        <v>57</v>
      </c>
      <c r="AV235">
        <f>(Table2[[#This Row],[Rank 1Y]]+Table2[[#This Row],[Rank 6M]]+Table2[[#This Row],[Rank Sharpe]])/3</f>
        <v>267</v>
      </c>
    </row>
    <row r="236" spans="1:48" x14ac:dyDescent="0.3">
      <c r="A236" t="s">
        <v>419</v>
      </c>
      <c r="B236" t="s">
        <v>420</v>
      </c>
      <c r="C236" t="s">
        <v>3139</v>
      </c>
      <c r="D236" t="s">
        <v>138</v>
      </c>
      <c r="E236">
        <v>53075.289649382001</v>
      </c>
      <c r="F236">
        <v>197.47</v>
      </c>
      <c r="G236">
        <v>204.83936921771399</v>
      </c>
      <c r="H236">
        <f>(Table2[[#This Row],[1Y Return vs Nifty]]-AVERAGE(Table2[1Y Return vs Nifty]))/_xlfn.STDEV.P(Table2[1Y Return vs Nifty])</f>
        <v>3.5324204709618643</v>
      </c>
      <c r="I236">
        <v>-12.2487491428532</v>
      </c>
      <c r="J236">
        <f>(Table2[[#This Row],[1M Return vs Nifty]]-AVERAGE(Table2[1M Return vs Nifty]))/_xlfn.STDEV.P(Table2[1M Return vs Nifty])</f>
        <v>-1.2534398791029073</v>
      </c>
      <c r="K236">
        <v>11.6144209838225</v>
      </c>
      <c r="L236">
        <f>(Table2[[#This Row],[6M Return vs Nifty]]-AVERAGE(Table2[6M Return vs Nifty]))/_xlfn.STDEV.P(Table2[6M Return vs Nifty])</f>
        <v>0.18032718329854266</v>
      </c>
      <c r="M236">
        <v>-4.8477157774440496</v>
      </c>
      <c r="N236">
        <f>(Table2[[#This Row],[1W Return vs Nifty]]-AVERAGE(Table2[1W Return vs Nifty]))/_xlfn.STDEV.P(Table2[1W Return vs Nifty])</f>
        <v>-0.68197997509629749</v>
      </c>
      <c r="O236">
        <v>208.32</v>
      </c>
      <c r="P236">
        <v>217.276061173713</v>
      </c>
      <c r="Q236">
        <v>188.83205424767999</v>
      </c>
      <c r="R236">
        <v>34.146397006721898</v>
      </c>
      <c r="S236" s="1">
        <f>(Table2[[#This Row],[Close Price]]-Table2[[#This Row],[20D EMA]])/Table2[[#This Row],[20D EMA]]</f>
        <v>-5.2083333333333308E-2</v>
      </c>
      <c r="T236" s="1">
        <f>(Table2[[#This Row],[Close Price]]-Table2[[#This Row],[50D EMA]])/Table2[[#This Row],[50D EMA]]</f>
        <v>-9.1156204998939047E-2</v>
      </c>
      <c r="U236" s="1">
        <f>(Table2[[#This Row],[Close Price]]-Table2[[#This Row],[200D EMA]])/Table2[[#This Row],[200D EMA]]</f>
        <v>4.5744064940320552E-2</v>
      </c>
      <c r="V236">
        <v>0.45233193275571998</v>
      </c>
      <c r="W236">
        <v>196.21</v>
      </c>
      <c r="X236">
        <v>202.29</v>
      </c>
      <c r="Y236">
        <v>196.21</v>
      </c>
      <c r="Z236">
        <v>202.29</v>
      </c>
      <c r="AA236">
        <v>196.21</v>
      </c>
      <c r="AB236">
        <v>212.73</v>
      </c>
      <c r="AC236" s="1">
        <f>(Table2[[#This Row],[Close Price]]/Table2[[#This Row],[Day Low]])-1</f>
        <v>6.4216910453085418E-3</v>
      </c>
      <c r="AD236" s="1">
        <f>(Table2[[#This Row],[Day High]]/Table2[[#This Row],[Close Price]])-1</f>
        <v>2.4408770952549785E-2</v>
      </c>
      <c r="AE236" s="1">
        <f>(Table2[[#This Row],[Close Price]]/Table2[[#This Row],[Current Week Low]])-1</f>
        <v>6.4216910453085418E-3</v>
      </c>
      <c r="AF236" s="1">
        <f>(Table2[[#This Row],[Current Week High]]/Table2[[#This Row],[Close Price]])-1</f>
        <v>2.4408770952549785E-2</v>
      </c>
      <c r="AG236" s="1">
        <f>(Table2[[#This Row],[Close Price]]/Table2[[#This Row],[Current Month Low]])-1</f>
        <v>6.4216910453085418E-3</v>
      </c>
      <c r="AH236" s="1">
        <f>(Table2[[#This Row],[Current Month High]]/Table2[[#This Row],[Close Price]])-1</f>
        <v>7.7277561148528795E-2</v>
      </c>
      <c r="AI236">
        <v>56.985871271585502</v>
      </c>
      <c r="AJ236">
        <v>321.944444444444</v>
      </c>
      <c r="AK236" t="str">
        <f>IF(AND(Table2[[#This Row],[20D EMA]]&gt;Table2[[#This Row],[50D EMA]],Table2[[#This Row],[50D EMA]]&gt;Table2[[#This Row],[200D EMA]]),"Uptrend","Downtrend/NoTrend")</f>
        <v>Downtrend/NoTrend</v>
      </c>
      <c r="AL236">
        <v>-0.26</v>
      </c>
      <c r="AM236" t="s">
        <v>3184</v>
      </c>
      <c r="AN236">
        <v>-1.36</v>
      </c>
      <c r="AO236" t="s">
        <v>3184</v>
      </c>
      <c r="AQ236">
        <f>(Table2[[#This Row],[Sharpe Ratio]]-AVERAGE(Table2[Sharpe Ratio]))/_xlfn.STDEV.P(Table2[Sharpe Ratio])</f>
        <v>-0.72077460162819162</v>
      </c>
      <c r="AR2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6">
        <f>_xlfn.RANK.AVG(Table2[[#This Row],[1Y Return vs Nifty Z-Score]],Table2[1Y Return vs Nifty Z-Score])</f>
        <v>6</v>
      </c>
      <c r="AT236">
        <f>_xlfn.RANK.AVG(Table2[[#This Row],[6M Return vs Nifty Z-Score]],Table2[6M Return vs Nifty Z-Score])</f>
        <v>253</v>
      </c>
      <c r="AU236">
        <f>_xlfn.RANK.AVG(Table2[[#This Row],[Sharpe Ratio Z-Score]],Table2[Sharpe Ratio Z-Score])</f>
        <v>544.5</v>
      </c>
      <c r="AV236">
        <f>(Table2[[#This Row],[Rank 1Y]]+Table2[[#This Row],[Rank 6M]]+Table2[[#This Row],[Rank Sharpe]])/3</f>
        <v>267.83333333333331</v>
      </c>
    </row>
    <row r="237" spans="1:48" x14ac:dyDescent="0.3">
      <c r="A237" t="s">
        <v>1618</v>
      </c>
      <c r="B237" t="s">
        <v>1619</v>
      </c>
      <c r="C237" t="s">
        <v>3150</v>
      </c>
      <c r="D237" t="s">
        <v>1520</v>
      </c>
      <c r="E237">
        <v>5702.3109210000002</v>
      </c>
      <c r="F237">
        <v>477.5</v>
      </c>
      <c r="G237">
        <v>16.5778333823807</v>
      </c>
      <c r="H237">
        <f>(Table2[[#This Row],[1Y Return vs Nifty]]-AVERAGE(Table2[1Y Return vs Nifty]))/_xlfn.STDEV.P(Table2[1Y Return vs Nifty])</f>
        <v>-2.1623686995169526E-2</v>
      </c>
      <c r="I237">
        <v>15.381539092662701</v>
      </c>
      <c r="J237">
        <f>(Table2[[#This Row],[1M Return vs Nifty]]-AVERAGE(Table2[1M Return vs Nifty]))/_xlfn.STDEV.P(Table2[1M Return vs Nifty])</f>
        <v>1.6949341930589017</v>
      </c>
      <c r="K237">
        <v>28.228887522773402</v>
      </c>
      <c r="L237">
        <f>(Table2[[#This Row],[6M Return vs Nifty]]-AVERAGE(Table2[6M Return vs Nifty]))/_xlfn.STDEV.P(Table2[6M Return vs Nifty])</f>
        <v>0.73700939361649209</v>
      </c>
      <c r="M237">
        <v>3.4032819756434201</v>
      </c>
      <c r="N237">
        <f>(Table2[[#This Row],[1W Return vs Nifty]]-AVERAGE(Table2[1W Return vs Nifty]))/_xlfn.STDEV.P(Table2[1W Return vs Nifty])</f>
        <v>1.0671245118053851</v>
      </c>
      <c r="O237">
        <v>454.58</v>
      </c>
      <c r="P237">
        <v>433.32101033582802</v>
      </c>
      <c r="Q237">
        <v>389.13019896428699</v>
      </c>
      <c r="R237">
        <v>58.299770077350303</v>
      </c>
      <c r="S237" s="1">
        <f>(Table2[[#This Row],[Close Price]]-Table2[[#This Row],[20D EMA]])/Table2[[#This Row],[20D EMA]]</f>
        <v>5.0420168067226927E-2</v>
      </c>
      <c r="T237" s="1">
        <f>(Table2[[#This Row],[Close Price]]-Table2[[#This Row],[50D EMA]])/Table2[[#This Row],[50D EMA]]</f>
        <v>0.10195441395729422</v>
      </c>
      <c r="U237" s="1">
        <f>(Table2[[#This Row],[Close Price]]-Table2[[#This Row],[200D EMA]])/Table2[[#This Row],[200D EMA]]</f>
        <v>0.22709571570368733</v>
      </c>
      <c r="V237">
        <v>2.0556274663927199</v>
      </c>
      <c r="W237">
        <v>466.05</v>
      </c>
      <c r="X237">
        <v>493.25</v>
      </c>
      <c r="Y237">
        <v>466.05</v>
      </c>
      <c r="Z237">
        <v>493.25</v>
      </c>
      <c r="AA237">
        <v>433.15</v>
      </c>
      <c r="AB237">
        <v>515.9</v>
      </c>
      <c r="AC237" s="1">
        <f>(Table2[[#This Row],[Close Price]]/Table2[[#This Row],[Day Low]])-1</f>
        <v>2.4568179379894861E-2</v>
      </c>
      <c r="AD237" s="1">
        <f>(Table2[[#This Row],[Day High]]/Table2[[#This Row],[Close Price]])-1</f>
        <v>3.2984293193717207E-2</v>
      </c>
      <c r="AE237" s="1">
        <f>(Table2[[#This Row],[Close Price]]/Table2[[#This Row],[Current Week Low]])-1</f>
        <v>2.4568179379894861E-2</v>
      </c>
      <c r="AF237" s="1">
        <f>(Table2[[#This Row],[Current Week High]]/Table2[[#This Row],[Close Price]])-1</f>
        <v>3.2984293193717207E-2</v>
      </c>
      <c r="AG237" s="1">
        <f>(Table2[[#This Row],[Close Price]]/Table2[[#This Row],[Current Month Low]])-1</f>
        <v>0.10238947246912167</v>
      </c>
      <c r="AH237" s="1">
        <f>(Table2[[#This Row],[Current Month High]]/Table2[[#This Row],[Close Price]])-1</f>
        <v>8.0418848167539192E-2</v>
      </c>
      <c r="AI237">
        <v>8.0418848167539192</v>
      </c>
      <c r="AJ237">
        <v>67.397020157756302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0.17</v>
      </c>
      <c r="AM237" t="s">
        <v>3185</v>
      </c>
      <c r="AN237">
        <v>10.18</v>
      </c>
      <c r="AO237" t="s">
        <v>3185</v>
      </c>
      <c r="AP237">
        <v>5.3988441524841002E-2</v>
      </c>
      <c r="AQ237">
        <f>(Table2[[#This Row],[Sharpe Ratio]]-AVERAGE(Table2[Sharpe Ratio]))/_xlfn.STDEV.P(Table2[Sharpe Ratio])</f>
        <v>-8.2885341525864117E-2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3.3945590699597457</v>
      </c>
      <c r="AS237">
        <f>_xlfn.RANK.AVG(Table2[[#This Row],[1Y Return vs Nifty Z-Score]],Table2[1Y Return vs Nifty Z-Score])</f>
        <v>306</v>
      </c>
      <c r="AT237">
        <f>_xlfn.RANK.AVG(Table2[[#This Row],[6M Return vs Nifty Z-Score]],Table2[6M Return vs Nifty Z-Score])</f>
        <v>125</v>
      </c>
      <c r="AU237">
        <f>_xlfn.RANK.AVG(Table2[[#This Row],[Sharpe Ratio Z-Score]],Table2[Sharpe Ratio Z-Score])</f>
        <v>374</v>
      </c>
      <c r="AV237">
        <f>(Table2[[#This Row],[Rank 1Y]]+Table2[[#This Row],[Rank 6M]]+Table2[[#This Row],[Rank Sharpe]])/3</f>
        <v>268.33333333333331</v>
      </c>
    </row>
    <row r="238" spans="1:48" x14ac:dyDescent="0.3">
      <c r="A238" t="s">
        <v>1695</v>
      </c>
      <c r="B238" t="s">
        <v>1696</v>
      </c>
      <c r="C238" t="s">
        <v>3148</v>
      </c>
      <c r="D238" t="s">
        <v>128</v>
      </c>
      <c r="E238">
        <v>5130.5781983850002</v>
      </c>
      <c r="F238">
        <v>775.85</v>
      </c>
      <c r="G238">
        <v>34.059437244925498</v>
      </c>
      <c r="H238">
        <f>(Table2[[#This Row],[1Y Return vs Nifty]]-AVERAGE(Table2[1Y Return vs Nifty]))/_xlfn.STDEV.P(Table2[1Y Return vs Nifty])</f>
        <v>0.30839801289014346</v>
      </c>
      <c r="I238">
        <v>31.083240819165201</v>
      </c>
      <c r="J238">
        <f>(Table2[[#This Row],[1M Return vs Nifty]]-AVERAGE(Table2[1M Return vs Nifty]))/_xlfn.STDEV.P(Table2[1M Return vs Nifty])</f>
        <v>3.3704321055175734</v>
      </c>
      <c r="K238">
        <v>48.138453313458598</v>
      </c>
      <c r="L238">
        <f>(Table2[[#This Row],[6M Return vs Nifty]]-AVERAGE(Table2[6M Return vs Nifty]))/_xlfn.STDEV.P(Table2[6M Return vs Nifty])</f>
        <v>1.4040967818781385</v>
      </c>
      <c r="M238">
        <v>34.203550848249499</v>
      </c>
      <c r="N238">
        <f>(Table2[[#This Row],[1W Return vs Nifty]]-AVERAGE(Table2[1W Return vs Nifty]))/_xlfn.STDEV.P(Table2[1W Return vs Nifty])</f>
        <v>7.5963819537547108</v>
      </c>
      <c r="O238">
        <v>631.16</v>
      </c>
      <c r="P238">
        <v>591.77229907665298</v>
      </c>
      <c r="Q238">
        <v>541.96875403888805</v>
      </c>
      <c r="R238">
        <v>82.491422310037194</v>
      </c>
      <c r="S238" s="1">
        <f>(Table2[[#This Row],[Close Price]]-Table2[[#This Row],[20D EMA]])/Table2[[#This Row],[20D EMA]]</f>
        <v>0.22924456556182277</v>
      </c>
      <c r="T238" s="1">
        <f>(Table2[[#This Row],[Close Price]]-Table2[[#This Row],[50D EMA]])/Table2[[#This Row],[50D EMA]]</f>
        <v>0.31106170601524424</v>
      </c>
      <c r="U238" s="1">
        <f>(Table2[[#This Row],[Close Price]]-Table2[[#This Row],[200D EMA]])/Table2[[#This Row],[200D EMA]]</f>
        <v>0.43154009196687049</v>
      </c>
      <c r="V238">
        <v>2.8641931533271698</v>
      </c>
      <c r="W238">
        <v>759.1</v>
      </c>
      <c r="X238">
        <v>807</v>
      </c>
      <c r="Y238">
        <v>759.1</v>
      </c>
      <c r="Z238">
        <v>807</v>
      </c>
      <c r="AA238">
        <v>575</v>
      </c>
      <c r="AB238">
        <v>849.1</v>
      </c>
      <c r="AC238" s="1">
        <f>(Table2[[#This Row],[Close Price]]/Table2[[#This Row],[Day Low]])-1</f>
        <v>2.2065604004742445E-2</v>
      </c>
      <c r="AD238" s="1">
        <f>(Table2[[#This Row],[Day High]]/Table2[[#This Row],[Close Price]])-1</f>
        <v>4.0149513436875672E-2</v>
      </c>
      <c r="AE238" s="1">
        <f>(Table2[[#This Row],[Close Price]]/Table2[[#This Row],[Current Week Low]])-1</f>
        <v>2.2065604004742445E-2</v>
      </c>
      <c r="AF238" s="1">
        <f>(Table2[[#This Row],[Current Week High]]/Table2[[#This Row],[Close Price]])-1</f>
        <v>4.0149513436875672E-2</v>
      </c>
      <c r="AG238" s="1">
        <f>(Table2[[#This Row],[Close Price]]/Table2[[#This Row],[Current Month Low]])-1</f>
        <v>0.3493043478260871</v>
      </c>
      <c r="AH238" s="1">
        <f>(Table2[[#This Row],[Current Month High]]/Table2[[#This Row],[Close Price]])-1</f>
        <v>9.4412579751240511E-2</v>
      </c>
      <c r="AI238">
        <v>9.4412579751240493</v>
      </c>
      <c r="AJ238">
        <v>82.552941176470497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0.59</v>
      </c>
      <c r="AM238" t="s">
        <v>3185</v>
      </c>
      <c r="AN238">
        <v>29.36</v>
      </c>
      <c r="AO238" t="s">
        <v>3185</v>
      </c>
      <c r="AQ238">
        <f>(Table2[[#This Row],[Sharpe Ratio]]-AVERAGE(Table2[Sharpe Ratio]))/_xlfn.STDEV.P(Table2[Sharpe Ratio])</f>
        <v>-0.72077460162819162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11.958534252412374</v>
      </c>
      <c r="AS238">
        <f>_xlfn.RANK.AVG(Table2[[#This Row],[1Y Return vs Nifty Z-Score]],Table2[1Y Return vs Nifty Z-Score])</f>
        <v>205</v>
      </c>
      <c r="AT238">
        <f>_xlfn.RANK.AVG(Table2[[#This Row],[6M Return vs Nifty Z-Score]],Table2[6M Return vs Nifty Z-Score])</f>
        <v>60</v>
      </c>
      <c r="AU238">
        <f>_xlfn.RANK.AVG(Table2[[#This Row],[Sharpe Ratio Z-Score]],Table2[Sharpe Ratio Z-Score])</f>
        <v>544.5</v>
      </c>
      <c r="AV238">
        <f>(Table2[[#This Row],[Rank 1Y]]+Table2[[#This Row],[Rank 6M]]+Table2[[#This Row],[Rank Sharpe]])/3</f>
        <v>269.83333333333331</v>
      </c>
    </row>
    <row r="239" spans="1:48" x14ac:dyDescent="0.3">
      <c r="A239" t="s">
        <v>784</v>
      </c>
      <c r="B239" t="s">
        <v>785</v>
      </c>
      <c r="C239" t="s">
        <v>3148</v>
      </c>
      <c r="D239" t="s">
        <v>786</v>
      </c>
      <c r="E239">
        <v>19968.388224959999</v>
      </c>
      <c r="F239">
        <v>470.4</v>
      </c>
      <c r="G239">
        <v>22.310424582833502</v>
      </c>
      <c r="H239">
        <f>(Table2[[#This Row],[1Y Return vs Nifty]]-AVERAGE(Table2[1Y Return vs Nifty]))/_xlfn.STDEV.P(Table2[1Y Return vs Nifty])</f>
        <v>8.6597475524962053E-2</v>
      </c>
      <c r="I239">
        <v>2.0963940030403099</v>
      </c>
      <c r="J239">
        <f>(Table2[[#This Row],[1M Return vs Nifty]]-AVERAGE(Table2[1M Return vs Nifty]))/_xlfn.STDEV.P(Table2[1M Return vs Nifty])</f>
        <v>0.27730231773152236</v>
      </c>
      <c r="K239">
        <v>-12.1578888227048</v>
      </c>
      <c r="L239">
        <f>(Table2[[#This Row],[6M Return vs Nifty]]-AVERAGE(Table2[6M Return vs Nifty]))/_xlfn.STDEV.P(Table2[6M Return vs Nifty])</f>
        <v>-0.61618481643589496</v>
      </c>
      <c r="M239">
        <v>-6.6031043942968397</v>
      </c>
      <c r="N239">
        <f>(Table2[[#This Row],[1W Return vs Nifty]]-AVERAGE(Table2[1W Return vs Nifty]))/_xlfn.STDEV.P(Table2[1W Return vs Nifty])</f>
        <v>-1.0540995899446286</v>
      </c>
      <c r="O239">
        <v>497.52</v>
      </c>
      <c r="P239">
        <v>514.52626908650996</v>
      </c>
      <c r="Q239">
        <v>489.75031319410101</v>
      </c>
      <c r="R239">
        <v>36.647078598195201</v>
      </c>
      <c r="S239" s="1">
        <f>(Table2[[#This Row],[Close Price]]-Table2[[#This Row],[20D EMA]])/Table2[[#This Row],[20D EMA]]</f>
        <v>-5.4510371442354086E-2</v>
      </c>
      <c r="T239" s="1">
        <f>(Table2[[#This Row],[Close Price]]-Table2[[#This Row],[50D EMA]])/Table2[[#This Row],[50D EMA]]</f>
        <v>-8.5760964478746177E-2</v>
      </c>
      <c r="U239" s="1">
        <f>(Table2[[#This Row],[Close Price]]-Table2[[#This Row],[200D EMA]])/Table2[[#This Row],[200D EMA]]</f>
        <v>-3.9510568289176352E-2</v>
      </c>
      <c r="V239">
        <v>1.2489165125792301</v>
      </c>
      <c r="W239">
        <v>465.5</v>
      </c>
      <c r="X239">
        <v>479.7</v>
      </c>
      <c r="Y239">
        <v>465.5</v>
      </c>
      <c r="Z239">
        <v>479.7</v>
      </c>
      <c r="AA239">
        <v>465.5</v>
      </c>
      <c r="AB239">
        <v>526.5</v>
      </c>
      <c r="AC239" s="1">
        <f>(Table2[[#This Row],[Close Price]]/Table2[[#This Row],[Day Low]])-1</f>
        <v>1.0526315789473717E-2</v>
      </c>
      <c r="AD239" s="1">
        <f>(Table2[[#This Row],[Day High]]/Table2[[#This Row],[Close Price]])-1</f>
        <v>1.9770408163265252E-2</v>
      </c>
      <c r="AE239" s="1">
        <f>(Table2[[#This Row],[Close Price]]/Table2[[#This Row],[Current Week Low]])-1</f>
        <v>1.0526315789473717E-2</v>
      </c>
      <c r="AF239" s="1">
        <f>(Table2[[#This Row],[Current Week High]]/Table2[[#This Row],[Close Price]])-1</f>
        <v>1.9770408163265252E-2</v>
      </c>
      <c r="AG239" s="1">
        <f>(Table2[[#This Row],[Close Price]]/Table2[[#This Row],[Current Month Low]])-1</f>
        <v>1.0526315789473717E-2</v>
      </c>
      <c r="AH239" s="1">
        <f>(Table2[[#This Row],[Current Month High]]/Table2[[#This Row],[Close Price]])-1</f>
        <v>0.11926020408163263</v>
      </c>
      <c r="AI239">
        <v>59.034863945578202</v>
      </c>
      <c r="AJ239">
        <v>56.539101497504099</v>
      </c>
      <c r="AK239" t="str">
        <f>IF(AND(Table2[[#This Row],[20D EMA]]&gt;Table2[[#This Row],[50D EMA]],Table2[[#This Row],[50D EMA]]&gt;Table2[[#This Row],[200D EMA]]),"Uptrend","Downtrend/NoTrend")</f>
        <v>Downtrend/NoTrend</v>
      </c>
      <c r="AL239">
        <v>-0.08</v>
      </c>
      <c r="AM239" t="s">
        <v>3184</v>
      </c>
      <c r="AN239">
        <v>-1.04</v>
      </c>
      <c r="AO239" t="s">
        <v>3184</v>
      </c>
      <c r="AP239">
        <v>0.24576967982225001</v>
      </c>
      <c r="AQ239">
        <f>(Table2[[#This Row],[Sharpe Ratio]]-AVERAGE(Table2[Sharpe Ratio]))/_xlfn.STDEV.P(Table2[Sharpe Ratio])</f>
        <v>2.1830661981709039</v>
      </c>
      <c r="AR2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9">
        <f>_xlfn.RANK.AVG(Table2[[#This Row],[1Y Return vs Nifty Z-Score]],Table2[1Y Return vs Nifty Z-Score])</f>
        <v>269</v>
      </c>
      <c r="AT239">
        <f>_xlfn.RANK.AVG(Table2[[#This Row],[6M Return vs Nifty Z-Score]],Table2[6M Return vs Nifty Z-Score])</f>
        <v>533</v>
      </c>
      <c r="AU239">
        <f>_xlfn.RANK.AVG(Table2[[#This Row],[Sharpe Ratio Z-Score]],Table2[Sharpe Ratio Z-Score])</f>
        <v>10</v>
      </c>
      <c r="AV239">
        <f>(Table2[[#This Row],[Rank 1Y]]+Table2[[#This Row],[Rank 6M]]+Table2[[#This Row],[Rank Sharpe]])/3</f>
        <v>270.66666666666669</v>
      </c>
    </row>
    <row r="240" spans="1:48" x14ac:dyDescent="0.3">
      <c r="A240" t="s">
        <v>1034</v>
      </c>
      <c r="B240" t="s">
        <v>1035</v>
      </c>
      <c r="C240" t="s">
        <v>3148</v>
      </c>
      <c r="D240" t="s">
        <v>48</v>
      </c>
      <c r="E240">
        <v>12962.49896576</v>
      </c>
      <c r="F240">
        <v>705.2</v>
      </c>
      <c r="G240">
        <v>-0.18790804194865901</v>
      </c>
      <c r="H240">
        <f>(Table2[[#This Row],[1Y Return vs Nifty]]-AVERAGE(Table2[1Y Return vs Nifty]))/_xlfn.STDEV.P(Table2[1Y Return vs Nifty])</f>
        <v>-0.33813117270416876</v>
      </c>
      <c r="I240">
        <v>-4.9367401112188301</v>
      </c>
      <c r="J240">
        <f>(Table2[[#This Row],[1M Return vs Nifty]]-AVERAGE(Table2[1M Return vs Nifty]))/_xlfn.STDEV.P(Table2[1M Return vs Nifty])</f>
        <v>-0.47318968190907351</v>
      </c>
      <c r="K240">
        <v>31.398345658569401</v>
      </c>
      <c r="L240">
        <f>(Table2[[#This Row],[6M Return vs Nifty]]-AVERAGE(Table2[6M Return vs Nifty]))/_xlfn.STDEV.P(Table2[6M Return vs Nifty])</f>
        <v>0.84320485625194397</v>
      </c>
      <c r="M240">
        <v>-5.3482428470516101</v>
      </c>
      <c r="N240">
        <f>(Table2[[#This Row],[1W Return vs Nifty]]-AVERAGE(Table2[1W Return vs Nifty]))/_xlfn.STDEV.P(Table2[1W Return vs Nifty])</f>
        <v>-0.78808522072416576</v>
      </c>
      <c r="O240">
        <v>731.46</v>
      </c>
      <c r="P240">
        <v>736.94445628594099</v>
      </c>
      <c r="Q240">
        <v>656.60125424203102</v>
      </c>
      <c r="R240">
        <v>37.879305992825003</v>
      </c>
      <c r="S240" s="1">
        <f>(Table2[[#This Row],[Close Price]]-Table2[[#This Row],[20D EMA]])/Table2[[#This Row],[20D EMA]]</f>
        <v>-3.5900801137451109E-2</v>
      </c>
      <c r="T240" s="1">
        <f>(Table2[[#This Row],[Close Price]]-Table2[[#This Row],[50D EMA]])/Table2[[#This Row],[50D EMA]]</f>
        <v>-4.3075778663058173E-2</v>
      </c>
      <c r="U240" s="1">
        <f>(Table2[[#This Row],[Close Price]]-Table2[[#This Row],[200D EMA]])/Table2[[#This Row],[200D EMA]]</f>
        <v>7.4015615175865856E-2</v>
      </c>
      <c r="V240">
        <v>0.36943092510995901</v>
      </c>
      <c r="W240">
        <v>702.4</v>
      </c>
      <c r="X240">
        <v>727.95</v>
      </c>
      <c r="Y240">
        <v>702.4</v>
      </c>
      <c r="Z240">
        <v>727.95</v>
      </c>
      <c r="AA240">
        <v>701.05</v>
      </c>
      <c r="AB240">
        <v>754.8</v>
      </c>
      <c r="AC240" s="1">
        <f>(Table2[[#This Row],[Close Price]]/Table2[[#This Row],[Day Low]])-1</f>
        <v>3.9863325740319144E-3</v>
      </c>
      <c r="AD240" s="1">
        <f>(Table2[[#This Row],[Day High]]/Table2[[#This Row],[Close Price]])-1</f>
        <v>3.2260351673284227E-2</v>
      </c>
      <c r="AE240" s="1">
        <f>(Table2[[#This Row],[Close Price]]/Table2[[#This Row],[Current Week Low]])-1</f>
        <v>3.9863325740319144E-3</v>
      </c>
      <c r="AF240" s="1">
        <f>(Table2[[#This Row],[Current Week High]]/Table2[[#This Row],[Close Price]])-1</f>
        <v>3.2260351673284227E-2</v>
      </c>
      <c r="AG240" s="1">
        <f>(Table2[[#This Row],[Close Price]]/Table2[[#This Row],[Current Month Low]])-1</f>
        <v>5.919691890735379E-3</v>
      </c>
      <c r="AH240" s="1">
        <f>(Table2[[#This Row],[Current Month High]]/Table2[[#This Row],[Close Price]])-1</f>
        <v>7.0334656834940334E-2</v>
      </c>
      <c r="AI240">
        <v>17.229154849688001</v>
      </c>
      <c r="AJ240">
        <v>57.410714285714199</v>
      </c>
      <c r="AK240" t="str">
        <f>IF(AND(Table2[[#This Row],[20D EMA]]&gt;Table2[[#This Row],[50D EMA]],Table2[[#This Row],[50D EMA]]&gt;Table2[[#This Row],[200D EMA]]),"Uptrend","Downtrend/NoTrend")</f>
        <v>Downtrend/NoTrend</v>
      </c>
      <c r="AL240">
        <v>0</v>
      </c>
      <c r="AM240" t="s">
        <v>3186</v>
      </c>
      <c r="AN240">
        <v>-4.7699999999999996</v>
      </c>
      <c r="AO240" t="s">
        <v>3184</v>
      </c>
      <c r="AP240">
        <v>8.3648885866382E-2</v>
      </c>
      <c r="AQ240">
        <f>(Table2[[#This Row],[Sharpe Ratio]]-AVERAGE(Table2[Sharpe Ratio]))/_xlfn.STDEV.P(Table2[Sharpe Ratio])</f>
        <v>0.26756150155676872</v>
      </c>
      <c r="AR2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0">
        <f>_xlfn.RANK.AVG(Table2[[#This Row],[1Y Return vs Nifty Z-Score]],Table2[1Y Return vs Nifty Z-Score])</f>
        <v>428</v>
      </c>
      <c r="AT240">
        <f>_xlfn.RANK.AVG(Table2[[#This Row],[6M Return vs Nifty Z-Score]],Table2[6M Return vs Nifty Z-Score])</f>
        <v>109</v>
      </c>
      <c r="AU240">
        <f>_xlfn.RANK.AVG(Table2[[#This Row],[Sharpe Ratio Z-Score]],Table2[Sharpe Ratio Z-Score])</f>
        <v>276</v>
      </c>
      <c r="AV240">
        <f>(Table2[[#This Row],[Rank 1Y]]+Table2[[#This Row],[Rank 6M]]+Table2[[#This Row],[Rank Sharpe]])/3</f>
        <v>271</v>
      </c>
    </row>
    <row r="241" spans="1:48" x14ac:dyDescent="0.3">
      <c r="A241" t="s">
        <v>1126</v>
      </c>
      <c r="B241" t="s">
        <v>1127</v>
      </c>
      <c r="C241" t="s">
        <v>3153</v>
      </c>
      <c r="D241" t="s">
        <v>472</v>
      </c>
      <c r="E241">
        <v>10984.737293</v>
      </c>
      <c r="F241">
        <v>695</v>
      </c>
      <c r="G241">
        <v>42.669615834737598</v>
      </c>
      <c r="H241">
        <f>(Table2[[#This Row],[1Y Return vs Nifty]]-AVERAGE(Table2[1Y Return vs Nifty]))/_xlfn.STDEV.P(Table2[1Y Return vs Nifty])</f>
        <v>0.47094292563777002</v>
      </c>
      <c r="I241">
        <v>-1.01128182012937E-2</v>
      </c>
      <c r="J241">
        <f>(Table2[[#This Row],[1M Return vs Nifty]]-AVERAGE(Table2[1M Return vs Nifty]))/_xlfn.STDEV.P(Table2[1M Return vs Nifty])</f>
        <v>5.2521090636054438E-2</v>
      </c>
      <c r="K241">
        <v>24.2853256741287</v>
      </c>
      <c r="L241">
        <f>(Table2[[#This Row],[6M Return vs Nifty]]-AVERAGE(Table2[6M Return vs Nifty]))/_xlfn.STDEV.P(Table2[6M Return vs Nifty])</f>
        <v>0.60487691007978683</v>
      </c>
      <c r="M241">
        <v>-0.99993341150571002</v>
      </c>
      <c r="N241">
        <f>(Table2[[#This Row],[1W Return vs Nifty]]-AVERAGE(Table2[1W Return vs Nifty]))/_xlfn.STDEV.P(Table2[1W Return vs Nifty])</f>
        <v>0.13369997080667337</v>
      </c>
      <c r="O241">
        <v>720.28</v>
      </c>
      <c r="P241">
        <v>712.85263588984196</v>
      </c>
      <c r="Q241">
        <v>611.73079528947596</v>
      </c>
      <c r="R241">
        <v>39.005055279174101</v>
      </c>
      <c r="S241" s="1">
        <f>(Table2[[#This Row],[Close Price]]-Table2[[#This Row],[20D EMA]])/Table2[[#This Row],[20D EMA]]</f>
        <v>-3.5097462098072935E-2</v>
      </c>
      <c r="T241" s="1">
        <f>(Table2[[#This Row],[Close Price]]-Table2[[#This Row],[50D EMA]])/Table2[[#This Row],[50D EMA]]</f>
        <v>-2.5043936139138797E-2</v>
      </c>
      <c r="U241" s="1">
        <f>(Table2[[#This Row],[Close Price]]-Table2[[#This Row],[200D EMA]])/Table2[[#This Row],[200D EMA]]</f>
        <v>0.13612066835889858</v>
      </c>
      <c r="V241">
        <v>0.21723026666850601</v>
      </c>
      <c r="W241">
        <v>692.55</v>
      </c>
      <c r="X241">
        <v>717</v>
      </c>
      <c r="Y241">
        <v>692.55</v>
      </c>
      <c r="Z241">
        <v>717</v>
      </c>
      <c r="AA241">
        <v>692.55</v>
      </c>
      <c r="AB241">
        <v>762.25</v>
      </c>
      <c r="AC241" s="1">
        <f>(Table2[[#This Row],[Close Price]]/Table2[[#This Row],[Day Low]])-1</f>
        <v>3.5376507111399835E-3</v>
      </c>
      <c r="AD241" s="1">
        <f>(Table2[[#This Row],[Day High]]/Table2[[#This Row],[Close Price]])-1</f>
        <v>3.1654676258992875E-2</v>
      </c>
      <c r="AE241" s="1">
        <f>(Table2[[#This Row],[Close Price]]/Table2[[#This Row],[Current Week Low]])-1</f>
        <v>3.5376507111399835E-3</v>
      </c>
      <c r="AF241" s="1">
        <f>(Table2[[#This Row],[Current Week High]]/Table2[[#This Row],[Close Price]])-1</f>
        <v>3.1654676258992875E-2</v>
      </c>
      <c r="AG241" s="1">
        <f>(Table2[[#This Row],[Close Price]]/Table2[[#This Row],[Current Month Low]])-1</f>
        <v>3.5376507111399835E-3</v>
      </c>
      <c r="AH241" s="1">
        <f>(Table2[[#This Row],[Current Month High]]/Table2[[#This Row],[Close Price]])-1</f>
        <v>9.676258992805753E-2</v>
      </c>
      <c r="AI241">
        <v>20.431654676259001</v>
      </c>
      <c r="AJ241">
        <v>69.781360693782801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0.11</v>
      </c>
      <c r="AM241" t="s">
        <v>3185</v>
      </c>
      <c r="AN241">
        <v>1.49</v>
      </c>
      <c r="AO241" t="s">
        <v>3185</v>
      </c>
      <c r="AP241">
        <v>1.0546403306442E-2</v>
      </c>
      <c r="AQ241">
        <f>(Table2[[#This Row],[Sharpe Ratio]]-AVERAGE(Table2[Sharpe Ratio]))/_xlfn.STDEV.P(Table2[Sharpe Ratio])</f>
        <v>-0.59616575551449857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0.66587514164578609</v>
      </c>
      <c r="AS241">
        <f>_xlfn.RANK.AVG(Table2[[#This Row],[1Y Return vs Nifty Z-Score]],Table2[1Y Return vs Nifty Z-Score])</f>
        <v>171</v>
      </c>
      <c r="AT241">
        <f>_xlfn.RANK.AVG(Table2[[#This Row],[6M Return vs Nifty Z-Score]],Table2[6M Return vs Nifty Z-Score])</f>
        <v>150</v>
      </c>
      <c r="AU241">
        <f>_xlfn.RANK.AVG(Table2[[#This Row],[Sharpe Ratio Z-Score]],Table2[Sharpe Ratio Z-Score])</f>
        <v>493</v>
      </c>
      <c r="AV241">
        <f>(Table2[[#This Row],[Rank 1Y]]+Table2[[#This Row],[Rank 6M]]+Table2[[#This Row],[Rank Sharpe]])/3</f>
        <v>271.33333333333331</v>
      </c>
    </row>
    <row r="242" spans="1:48" x14ac:dyDescent="0.3">
      <c r="A242" t="s">
        <v>888</v>
      </c>
      <c r="B242" t="s">
        <v>889</v>
      </c>
      <c r="C242" t="s">
        <v>3139</v>
      </c>
      <c r="D242" t="s">
        <v>433</v>
      </c>
      <c r="E242">
        <v>17111.998333240001</v>
      </c>
      <c r="F242">
        <v>996.4</v>
      </c>
      <c r="G242">
        <v>64.452695921632198</v>
      </c>
      <c r="H242">
        <f>(Table2[[#This Row],[1Y Return vs Nifty]]-AVERAGE(Table2[1Y Return vs Nifty]))/_xlfn.STDEV.P(Table2[1Y Return vs Nifty])</f>
        <v>0.88216887352790718</v>
      </c>
      <c r="I242">
        <v>1.2130806705069299</v>
      </c>
      <c r="J242">
        <f>(Table2[[#This Row],[1M Return vs Nifty]]-AVERAGE(Table2[1M Return vs Nifty]))/_xlfn.STDEV.P(Table2[1M Return vs Nifty])</f>
        <v>0.18304567787900533</v>
      </c>
      <c r="K242">
        <v>23.253233718050499</v>
      </c>
      <c r="L242">
        <f>(Table2[[#This Row],[6M Return vs Nifty]]-AVERAGE(Table2[6M Return vs Nifty]))/_xlfn.STDEV.P(Table2[6M Return vs Nifty])</f>
        <v>0.57029576779549962</v>
      </c>
      <c r="M242">
        <v>0.57237127071215599</v>
      </c>
      <c r="N242">
        <f>(Table2[[#This Row],[1W Return vs Nifty]]-AVERAGE(Table2[1W Return vs Nifty]))/_xlfn.STDEV.P(Table2[1W Return vs Nifty])</f>
        <v>0.46700816658393135</v>
      </c>
      <c r="O242">
        <v>1015.03</v>
      </c>
      <c r="P242">
        <v>1003.88889190108</v>
      </c>
      <c r="Q242">
        <v>826.07389641388602</v>
      </c>
      <c r="R242">
        <v>43.289606007431601</v>
      </c>
      <c r="S242" s="1">
        <f>(Table2[[#This Row],[Close Price]]-Table2[[#This Row],[20D EMA]])/Table2[[#This Row],[20D EMA]]</f>
        <v>-1.8354137316138434E-2</v>
      </c>
      <c r="T242" s="1">
        <f>(Table2[[#This Row],[Close Price]]-Table2[[#This Row],[50D EMA]])/Table2[[#This Row],[50D EMA]]</f>
        <v>-7.4598812293840532E-3</v>
      </c>
      <c r="U242" s="1">
        <f>(Table2[[#This Row],[Close Price]]-Table2[[#This Row],[200D EMA]])/Table2[[#This Row],[200D EMA]]</f>
        <v>0.20618749039949791</v>
      </c>
      <c r="V242">
        <v>0.44151728379368099</v>
      </c>
      <c r="W242">
        <v>991.05</v>
      </c>
      <c r="X242">
        <v>1026</v>
      </c>
      <c r="Y242">
        <v>991.05</v>
      </c>
      <c r="Z242">
        <v>1026</v>
      </c>
      <c r="AA242">
        <v>990.85</v>
      </c>
      <c r="AB242">
        <v>1060</v>
      </c>
      <c r="AC242" s="1">
        <f>(Table2[[#This Row],[Close Price]]/Table2[[#This Row],[Day Low]])-1</f>
        <v>5.3983149185208301E-3</v>
      </c>
      <c r="AD242" s="1">
        <f>(Table2[[#This Row],[Day High]]/Table2[[#This Row],[Close Price]])-1</f>
        <v>2.9706945002007323E-2</v>
      </c>
      <c r="AE242" s="1">
        <f>(Table2[[#This Row],[Close Price]]/Table2[[#This Row],[Current Week Low]])-1</f>
        <v>5.3983149185208301E-3</v>
      </c>
      <c r="AF242" s="1">
        <f>(Table2[[#This Row],[Current Week High]]/Table2[[#This Row],[Close Price]])-1</f>
        <v>2.9706945002007323E-2</v>
      </c>
      <c r="AG242" s="1">
        <f>(Table2[[#This Row],[Close Price]]/Table2[[#This Row],[Current Month Low]])-1</f>
        <v>5.6012514507746136E-3</v>
      </c>
      <c r="AH242" s="1">
        <f>(Table2[[#This Row],[Current Month High]]/Table2[[#This Row],[Close Price]])-1</f>
        <v>6.3829787234042534E-2</v>
      </c>
      <c r="AI242">
        <v>19.3295865114411</v>
      </c>
      <c r="AJ242">
        <v>118.38904109588999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-0.03</v>
      </c>
      <c r="AM242" t="s">
        <v>3184</v>
      </c>
      <c r="AN242">
        <v>1.91</v>
      </c>
      <c r="AO242" t="s">
        <v>3185</v>
      </c>
      <c r="AQ242">
        <f>(Table2[[#This Row],[Sharpe Ratio]]-AVERAGE(Table2[Sharpe Ratio]))/_xlfn.STDEV.P(Table2[Sharpe Ratio])</f>
        <v>-0.72077460162819162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1.381743884158152</v>
      </c>
      <c r="AS242">
        <f>_xlfn.RANK.AVG(Table2[[#This Row],[1Y Return vs Nifty Z-Score]],Table2[1Y Return vs Nifty Z-Score])</f>
        <v>109</v>
      </c>
      <c r="AT242">
        <f>_xlfn.RANK.AVG(Table2[[#This Row],[6M Return vs Nifty Z-Score]],Table2[6M Return vs Nifty Z-Score])</f>
        <v>163</v>
      </c>
      <c r="AU242">
        <f>_xlfn.RANK.AVG(Table2[[#This Row],[Sharpe Ratio Z-Score]],Table2[Sharpe Ratio Z-Score])</f>
        <v>544.5</v>
      </c>
      <c r="AV242">
        <f>(Table2[[#This Row],[Rank 1Y]]+Table2[[#This Row],[Rank 6M]]+Table2[[#This Row],[Rank Sharpe]])/3</f>
        <v>272.16666666666669</v>
      </c>
    </row>
    <row r="243" spans="1:48" x14ac:dyDescent="0.3">
      <c r="A243" t="s">
        <v>250</v>
      </c>
      <c r="B243" t="s">
        <v>251</v>
      </c>
      <c r="C243" t="s">
        <v>3151</v>
      </c>
      <c r="D243" t="s">
        <v>120</v>
      </c>
      <c r="E243">
        <v>102813.18204915</v>
      </c>
      <c r="F243">
        <v>7951.5</v>
      </c>
      <c r="G243">
        <v>51.831758828871202</v>
      </c>
      <c r="H243">
        <f>(Table2[[#This Row],[1Y Return vs Nifty]]-AVERAGE(Table2[1Y Return vs Nifty]))/_xlfn.STDEV.P(Table2[1Y Return vs Nifty])</f>
        <v>0.64390794814321206</v>
      </c>
      <c r="I243">
        <v>-4.4793895994163098</v>
      </c>
      <c r="J243">
        <f>(Table2[[#This Row],[1M Return vs Nifty]]-AVERAGE(Table2[1M Return vs Nifty]))/_xlfn.STDEV.P(Table2[1M Return vs Nifty])</f>
        <v>-0.42438670238911308</v>
      </c>
      <c r="K243">
        <v>21.819319937326501</v>
      </c>
      <c r="L243">
        <f>(Table2[[#This Row],[6M Return vs Nifty]]-AVERAGE(Table2[6M Return vs Nifty]))/_xlfn.STDEV.P(Table2[6M Return vs Nifty])</f>
        <v>0.52225123437714249</v>
      </c>
      <c r="M243">
        <v>1.6419124397112701</v>
      </c>
      <c r="N243">
        <f>(Table2[[#This Row],[1W Return vs Nifty]]-AVERAGE(Table2[1W Return vs Nifty]))/_xlfn.STDEV.P(Table2[1W Return vs Nifty])</f>
        <v>0.69373701970019874</v>
      </c>
      <c r="O243">
        <v>7813.85</v>
      </c>
      <c r="P243">
        <v>7752.1613797989403</v>
      </c>
      <c r="Q243">
        <v>6728.4806630722396</v>
      </c>
      <c r="R243">
        <v>56.863066653983601</v>
      </c>
      <c r="S243" s="1">
        <f>(Table2[[#This Row],[Close Price]]-Table2[[#This Row],[20D EMA]])/Table2[[#This Row],[20D EMA]]</f>
        <v>1.761615592825555E-2</v>
      </c>
      <c r="T243" s="1">
        <f>(Table2[[#This Row],[Close Price]]-Table2[[#This Row],[50D EMA]])/Table2[[#This Row],[50D EMA]]</f>
        <v>2.5713940981738147E-2</v>
      </c>
      <c r="U243" s="1">
        <f>(Table2[[#This Row],[Close Price]]-Table2[[#This Row],[200D EMA]])/Table2[[#This Row],[200D EMA]]</f>
        <v>0.18176753388622016</v>
      </c>
      <c r="V243">
        <v>1.15371301903029</v>
      </c>
      <c r="W243">
        <v>7596.8</v>
      </c>
      <c r="X243">
        <v>8100</v>
      </c>
      <c r="Y243">
        <v>7596.8</v>
      </c>
      <c r="Z243">
        <v>8100</v>
      </c>
      <c r="AA243">
        <v>7370.55</v>
      </c>
      <c r="AB243">
        <v>8100</v>
      </c>
      <c r="AC243" s="1">
        <f>(Table2[[#This Row],[Close Price]]/Table2[[#This Row],[Day Low]])-1</f>
        <v>4.6690711878685676E-2</v>
      </c>
      <c r="AD243" s="1">
        <f>(Table2[[#This Row],[Day High]]/Table2[[#This Row],[Close Price]])-1</f>
        <v>1.8675721561969505E-2</v>
      </c>
      <c r="AE243" s="1">
        <f>(Table2[[#This Row],[Close Price]]/Table2[[#This Row],[Current Week Low]])-1</f>
        <v>4.6690711878685676E-2</v>
      </c>
      <c r="AF243" s="1">
        <f>(Table2[[#This Row],[Current Week High]]/Table2[[#This Row],[Close Price]])-1</f>
        <v>1.8675721561969505E-2</v>
      </c>
      <c r="AG243" s="1">
        <f>(Table2[[#This Row],[Close Price]]/Table2[[#This Row],[Current Month Low]])-1</f>
        <v>7.8820440808352155E-2</v>
      </c>
      <c r="AH243" s="1">
        <f>(Table2[[#This Row],[Current Month High]]/Table2[[#This Row],[Close Price]])-1</f>
        <v>1.8675721561969505E-2</v>
      </c>
      <c r="AI243">
        <v>6.5459347292963601</v>
      </c>
      <c r="AJ243">
        <v>77.784485360700202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0.04</v>
      </c>
      <c r="AM243" t="s">
        <v>3185</v>
      </c>
      <c r="AN243">
        <v>3.04</v>
      </c>
      <c r="AO243" t="s">
        <v>3185</v>
      </c>
      <c r="AP243">
        <v>2.7810828402320001E-3</v>
      </c>
      <c r="AQ243">
        <f>(Table2[[#This Row],[Sharpe Ratio]]-AVERAGE(Table2[Sharpe Ratio]))/_xlfn.STDEV.P(Table2[Sharpe Ratio])</f>
        <v>-0.68791529276255947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0.7475942070688808</v>
      </c>
      <c r="AS243">
        <f>_xlfn.RANK.AVG(Table2[[#This Row],[1Y Return vs Nifty Z-Score]],Table2[1Y Return vs Nifty Z-Score])</f>
        <v>139</v>
      </c>
      <c r="AT243">
        <f>_xlfn.RANK.AVG(Table2[[#This Row],[6M Return vs Nifty Z-Score]],Table2[6M Return vs Nifty Z-Score])</f>
        <v>172</v>
      </c>
      <c r="AU243">
        <f>_xlfn.RANK.AVG(Table2[[#This Row],[Sharpe Ratio Z-Score]],Table2[Sharpe Ratio Z-Score])</f>
        <v>511</v>
      </c>
      <c r="AV243">
        <f>(Table2[[#This Row],[Rank 1Y]]+Table2[[#This Row],[Rank 6M]]+Table2[[#This Row],[Rank Sharpe]])/3</f>
        <v>274</v>
      </c>
    </row>
    <row r="244" spans="1:48" x14ac:dyDescent="0.3">
      <c r="A244" t="s">
        <v>1145</v>
      </c>
      <c r="B244" t="s">
        <v>1146</v>
      </c>
      <c r="C244" t="s">
        <v>3149</v>
      </c>
      <c r="D244" t="s">
        <v>448</v>
      </c>
      <c r="E244">
        <v>10588.543095319999</v>
      </c>
      <c r="F244">
        <v>227.32</v>
      </c>
      <c r="G244">
        <v>47.026395090610897</v>
      </c>
      <c r="H244">
        <f>(Table2[[#This Row],[1Y Return vs Nifty]]-AVERAGE(Table2[1Y Return vs Nifty]))/_xlfn.STDEV.P(Table2[1Y Return vs Nifty])</f>
        <v>0.55319119686927876</v>
      </c>
      <c r="I244">
        <v>-10.356667525921999</v>
      </c>
      <c r="J244">
        <f>(Table2[[#This Row],[1M Return vs Nifty]]-AVERAGE(Table2[1M Return vs Nifty]))/_xlfn.STDEV.P(Table2[1M Return vs Nifty])</f>
        <v>-1.0515395466046285</v>
      </c>
      <c r="K244">
        <v>2.6045604238409301</v>
      </c>
      <c r="L244">
        <f>(Table2[[#This Row],[6M Return vs Nifty]]-AVERAGE(Table2[6M Return vs Nifty]))/_xlfn.STDEV.P(Table2[6M Return vs Nifty])</f>
        <v>-0.12155606281281663</v>
      </c>
      <c r="M244">
        <v>-4.0149562101008298</v>
      </c>
      <c r="N244">
        <f>(Table2[[#This Row],[1W Return vs Nifty]]-AVERAGE(Table2[1W Return vs Nifty]))/_xlfn.STDEV.P(Table2[1W Return vs Nifty])</f>
        <v>-0.50544574986210866</v>
      </c>
      <c r="O244">
        <v>223.18</v>
      </c>
      <c r="P244">
        <v>236.82373596226299</v>
      </c>
      <c r="Q244">
        <v>231.44971350998199</v>
      </c>
      <c r="R244">
        <v>58.142255514423098</v>
      </c>
      <c r="S244" s="1">
        <f>(Table2[[#This Row],[Close Price]]-Table2[[#This Row],[20D EMA]])/Table2[[#This Row],[20D EMA]]</f>
        <v>1.8550049287570508E-2</v>
      </c>
      <c r="T244" s="1">
        <f>(Table2[[#This Row],[Close Price]]-Table2[[#This Row],[50D EMA]])/Table2[[#This Row],[50D EMA]]</f>
        <v>-4.0129997627338251E-2</v>
      </c>
      <c r="U244" s="1">
        <f>(Table2[[#This Row],[Close Price]]-Table2[[#This Row],[200D EMA]])/Table2[[#This Row],[200D EMA]]</f>
        <v>-1.7842811068348504E-2</v>
      </c>
      <c r="V244">
        <v>1.6881951165890201</v>
      </c>
      <c r="W244">
        <v>222</v>
      </c>
      <c r="X244">
        <v>243.65</v>
      </c>
      <c r="Y244">
        <v>222</v>
      </c>
      <c r="Z244">
        <v>243.65</v>
      </c>
      <c r="AA244">
        <v>211.1</v>
      </c>
      <c r="AB244">
        <v>243.65</v>
      </c>
      <c r="AC244" s="1">
        <f>(Table2[[#This Row],[Close Price]]/Table2[[#This Row],[Day Low]])-1</f>
        <v>2.3963963963963941E-2</v>
      </c>
      <c r="AD244" s="1">
        <f>(Table2[[#This Row],[Day High]]/Table2[[#This Row],[Close Price]])-1</f>
        <v>7.1837057891958489E-2</v>
      </c>
      <c r="AE244" s="1">
        <f>(Table2[[#This Row],[Close Price]]/Table2[[#This Row],[Current Week Low]])-1</f>
        <v>2.3963963963963941E-2</v>
      </c>
      <c r="AF244" s="1">
        <f>(Table2[[#This Row],[Current Week High]]/Table2[[#This Row],[Close Price]])-1</f>
        <v>7.1837057891958489E-2</v>
      </c>
      <c r="AG244" s="1">
        <f>(Table2[[#This Row],[Close Price]]/Table2[[#This Row],[Current Month Low]])-1</f>
        <v>7.683562292752244E-2</v>
      </c>
      <c r="AH244" s="1">
        <f>(Table2[[#This Row],[Current Month High]]/Table2[[#This Row],[Close Price]])-1</f>
        <v>7.1837057891958489E-2</v>
      </c>
      <c r="AI244">
        <v>69.012845328171693</v>
      </c>
      <c r="AJ244">
        <v>72.866920152091197</v>
      </c>
      <c r="AK244" t="str">
        <f>IF(AND(Table2[[#This Row],[20D EMA]]&gt;Table2[[#This Row],[50D EMA]],Table2[[#This Row],[50D EMA]]&gt;Table2[[#This Row],[200D EMA]]),"Uptrend","Downtrend/NoTrend")</f>
        <v>Downtrend/NoTrend</v>
      </c>
      <c r="AL244">
        <v>-0.12</v>
      </c>
      <c r="AM244" t="s">
        <v>3184</v>
      </c>
      <c r="AN244">
        <v>6.2</v>
      </c>
      <c r="AO244" t="s">
        <v>3185</v>
      </c>
      <c r="AP244">
        <v>6.9865649969136995E-2</v>
      </c>
      <c r="AQ244">
        <f>(Table2[[#This Row],[Sharpe Ratio]]-AVERAGE(Table2[Sharpe Ratio]))/_xlfn.STDEV.P(Table2[Sharpe Ratio])</f>
        <v>0.10470852969863451</v>
      </c>
      <c r="AR2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4">
        <f>_xlfn.RANK.AVG(Table2[[#This Row],[1Y Return vs Nifty Z-Score]],Table2[1Y Return vs Nifty Z-Score])</f>
        <v>153</v>
      </c>
      <c r="AT244">
        <f>_xlfn.RANK.AVG(Table2[[#This Row],[6M Return vs Nifty Z-Score]],Table2[6M Return vs Nifty Z-Score])</f>
        <v>352</v>
      </c>
      <c r="AU244">
        <f>_xlfn.RANK.AVG(Table2[[#This Row],[Sharpe Ratio Z-Score]],Table2[Sharpe Ratio Z-Score])</f>
        <v>317</v>
      </c>
      <c r="AV244">
        <f>(Table2[[#This Row],[Rank 1Y]]+Table2[[#This Row],[Rank 6M]]+Table2[[#This Row],[Rank Sharpe]])/3</f>
        <v>274</v>
      </c>
    </row>
    <row r="245" spans="1:48" x14ac:dyDescent="0.3">
      <c r="A245" t="s">
        <v>76</v>
      </c>
      <c r="B245" t="s">
        <v>77</v>
      </c>
      <c r="C245" t="s">
        <v>3144</v>
      </c>
      <c r="D245" t="s">
        <v>78</v>
      </c>
      <c r="E245">
        <v>306733.91395061999</v>
      </c>
      <c r="F245">
        <v>329.8</v>
      </c>
      <c r="G245">
        <v>31.288740286896999</v>
      </c>
      <c r="H245">
        <f>(Table2[[#This Row],[1Y Return vs Nifty]]-AVERAGE(Table2[1Y Return vs Nifty]))/_xlfn.STDEV.P(Table2[1Y Return vs Nifty])</f>
        <v>0.25609216457408834</v>
      </c>
      <c r="I245">
        <v>-2.2582119816734401</v>
      </c>
      <c r="J245">
        <f>(Table2[[#This Row],[1M Return vs Nifty]]-AVERAGE(Table2[1M Return vs Nifty]))/_xlfn.STDEV.P(Table2[1M Return vs Nifty])</f>
        <v>-0.18736917864857824</v>
      </c>
      <c r="K245">
        <v>-1.8741332781669</v>
      </c>
      <c r="L245">
        <f>(Table2[[#This Row],[6M Return vs Nifty]]-AVERAGE(Table2[6M Return vs Nifty]))/_xlfn.STDEV.P(Table2[6M Return vs Nifty])</f>
        <v>-0.2716186064115369</v>
      </c>
      <c r="M245">
        <v>-1.8418468445531699</v>
      </c>
      <c r="N245">
        <f>(Table2[[#This Row],[1W Return vs Nifty]]-AVERAGE(Table2[1W Return vs Nifty]))/_xlfn.STDEV.P(Table2[1W Return vs Nifty])</f>
        <v>-4.4774755207532144E-2</v>
      </c>
      <c r="O245">
        <v>322.70999999999998</v>
      </c>
      <c r="P245">
        <v>328.53856470254499</v>
      </c>
      <c r="Q245">
        <v>306.99313094850402</v>
      </c>
      <c r="R245">
        <v>64.674342521056502</v>
      </c>
      <c r="S245" s="1">
        <f>(Table2[[#This Row],[Close Price]]-Table2[[#This Row],[20D EMA]])/Table2[[#This Row],[20D EMA]]</f>
        <v>2.1970189953828614E-2</v>
      </c>
      <c r="T245" s="1">
        <f>(Table2[[#This Row],[Close Price]]-Table2[[#This Row],[50D EMA]])/Table2[[#This Row],[50D EMA]]</f>
        <v>3.8395349373888934E-3</v>
      </c>
      <c r="U245" s="1">
        <f>(Table2[[#This Row],[Close Price]]-Table2[[#This Row],[200D EMA]])/Table2[[#This Row],[200D EMA]]</f>
        <v>7.4291137984197078E-2</v>
      </c>
      <c r="V245">
        <v>0.87040001801877598</v>
      </c>
      <c r="W245">
        <v>312.8</v>
      </c>
      <c r="X245">
        <v>332.4</v>
      </c>
      <c r="Y245">
        <v>312.8</v>
      </c>
      <c r="Z245">
        <v>332.4</v>
      </c>
      <c r="AA245">
        <v>308.7</v>
      </c>
      <c r="AB245">
        <v>332.4</v>
      </c>
      <c r="AC245" s="1">
        <f>(Table2[[#This Row],[Close Price]]/Table2[[#This Row],[Day Low]])-1</f>
        <v>5.4347826086956541E-2</v>
      </c>
      <c r="AD245" s="1">
        <f>(Table2[[#This Row],[Day High]]/Table2[[#This Row],[Close Price]])-1</f>
        <v>7.8835657974529738E-3</v>
      </c>
      <c r="AE245" s="1">
        <f>(Table2[[#This Row],[Close Price]]/Table2[[#This Row],[Current Week Low]])-1</f>
        <v>5.4347826086956541E-2</v>
      </c>
      <c r="AF245" s="1">
        <f>(Table2[[#This Row],[Current Week High]]/Table2[[#This Row],[Close Price]])-1</f>
        <v>7.8835657974529738E-3</v>
      </c>
      <c r="AG245" s="1">
        <f>(Table2[[#This Row],[Close Price]]/Table2[[#This Row],[Current Month Low]])-1</f>
        <v>6.8351149983803206E-2</v>
      </c>
      <c r="AH245" s="1">
        <f>(Table2[[#This Row],[Current Month High]]/Table2[[#This Row],[Close Price]])-1</f>
        <v>7.8835657974529738E-3</v>
      </c>
      <c r="AI245">
        <v>11.0521528198908</v>
      </c>
      <c r="AJ245">
        <v>60.330578512396698</v>
      </c>
      <c r="AK245" t="str">
        <f>IF(AND(Table2[[#This Row],[20D EMA]]&gt;Table2[[#This Row],[50D EMA]],Table2[[#This Row],[50D EMA]]&gt;Table2[[#This Row],[200D EMA]]),"Uptrend","Downtrend/NoTrend")</f>
        <v>Downtrend/NoTrend</v>
      </c>
      <c r="AL245">
        <v>0.11</v>
      </c>
      <c r="AM245" t="s">
        <v>3185</v>
      </c>
      <c r="AN245">
        <v>3.34</v>
      </c>
      <c r="AO245" t="s">
        <v>3185</v>
      </c>
      <c r="AP245">
        <v>0.109946195178795</v>
      </c>
      <c r="AQ245">
        <f>(Table2[[#This Row],[Sharpe Ratio]]-AVERAGE(Table2[Sharpe Ratio]))/_xlfn.STDEV.P(Table2[Sharpe Ratio])</f>
        <v>0.5782719185681362</v>
      </c>
      <c r="AR2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5">
        <f>_xlfn.RANK.AVG(Table2[[#This Row],[1Y Return vs Nifty Z-Score]],Table2[1Y Return vs Nifty Z-Score])</f>
        <v>220</v>
      </c>
      <c r="AT245">
        <f>_xlfn.RANK.AVG(Table2[[#This Row],[6M Return vs Nifty Z-Score]],Table2[6M Return vs Nifty Z-Score])</f>
        <v>405</v>
      </c>
      <c r="AU245">
        <f>_xlfn.RANK.AVG(Table2[[#This Row],[Sharpe Ratio Z-Score]],Table2[Sharpe Ratio Z-Score])</f>
        <v>199</v>
      </c>
      <c r="AV245">
        <f>(Table2[[#This Row],[Rank 1Y]]+Table2[[#This Row],[Rank 6M]]+Table2[[#This Row],[Rank Sharpe]])/3</f>
        <v>274.66666666666669</v>
      </c>
    </row>
    <row r="246" spans="1:48" x14ac:dyDescent="0.3">
      <c r="A246" t="s">
        <v>667</v>
      </c>
      <c r="B246" t="s">
        <v>668</v>
      </c>
      <c r="C246" t="s">
        <v>3152</v>
      </c>
      <c r="D246" t="s">
        <v>141</v>
      </c>
      <c r="E246">
        <v>26966.038230149999</v>
      </c>
      <c r="F246">
        <v>1104.1500000000001</v>
      </c>
      <c r="G246">
        <v>31.5660335319936</v>
      </c>
      <c r="H246">
        <f>(Table2[[#This Row],[1Y Return vs Nifty]]-AVERAGE(Table2[1Y Return vs Nifty]))/_xlfn.STDEV.P(Table2[1Y Return vs Nifty])</f>
        <v>0.26132696962018404</v>
      </c>
      <c r="I246">
        <v>-10.8080092123423</v>
      </c>
      <c r="J246">
        <f>(Table2[[#This Row],[1M Return vs Nifty]]-AVERAGE(Table2[1M Return vs Nifty]))/_xlfn.STDEV.P(Table2[1M Return vs Nifty])</f>
        <v>-1.0997013361083983</v>
      </c>
      <c r="K246">
        <v>-0.48203032245388899</v>
      </c>
      <c r="L246">
        <f>(Table2[[#This Row],[6M Return vs Nifty]]-AVERAGE(Table2[6M Return vs Nifty]))/_xlfn.STDEV.P(Table2[6M Return vs Nifty])</f>
        <v>-0.22497498119735032</v>
      </c>
      <c r="M246">
        <v>-8.5625556975858501</v>
      </c>
      <c r="N246">
        <f>(Table2[[#This Row],[1W Return vs Nifty]]-AVERAGE(Table2[1W Return vs Nifty]))/_xlfn.STDEV.P(Table2[1W Return vs Nifty])</f>
        <v>-1.4694778470973093</v>
      </c>
      <c r="O246">
        <v>1206.47</v>
      </c>
      <c r="P246">
        <v>1244.42270502721</v>
      </c>
      <c r="Q246">
        <v>1142.53152092442</v>
      </c>
      <c r="R246">
        <v>28.8194805371127</v>
      </c>
      <c r="S246" s="1">
        <f>(Table2[[#This Row],[Close Price]]-Table2[[#This Row],[20D EMA]])/Table2[[#This Row],[20D EMA]]</f>
        <v>-8.4809402637446379E-2</v>
      </c>
      <c r="T246" s="1">
        <f>(Table2[[#This Row],[Close Price]]-Table2[[#This Row],[50D EMA]])/Table2[[#This Row],[50D EMA]]</f>
        <v>-0.1127211071129908</v>
      </c>
      <c r="U246" s="1">
        <f>(Table2[[#This Row],[Close Price]]-Table2[[#This Row],[200D EMA]])/Table2[[#This Row],[200D EMA]]</f>
        <v>-3.3593402213853547E-2</v>
      </c>
      <c r="V246">
        <v>0.84141056794466196</v>
      </c>
      <c r="W246">
        <v>1091.7</v>
      </c>
      <c r="X246">
        <v>1128.8</v>
      </c>
      <c r="Y246">
        <v>1091.7</v>
      </c>
      <c r="Z246">
        <v>1128.8</v>
      </c>
      <c r="AA246">
        <v>1091.7</v>
      </c>
      <c r="AB246">
        <v>1284.7</v>
      </c>
      <c r="AC246" s="1">
        <f>(Table2[[#This Row],[Close Price]]/Table2[[#This Row],[Day Low]])-1</f>
        <v>1.1404231931849473E-2</v>
      </c>
      <c r="AD246" s="1">
        <f>(Table2[[#This Row],[Day High]]/Table2[[#This Row],[Close Price]])-1</f>
        <v>2.2324865280985318E-2</v>
      </c>
      <c r="AE246" s="1">
        <f>(Table2[[#This Row],[Close Price]]/Table2[[#This Row],[Current Week Low]])-1</f>
        <v>1.1404231931849473E-2</v>
      </c>
      <c r="AF246" s="1">
        <f>(Table2[[#This Row],[Current Week High]]/Table2[[#This Row],[Close Price]])-1</f>
        <v>2.2324865280985318E-2</v>
      </c>
      <c r="AG246" s="1">
        <f>(Table2[[#This Row],[Close Price]]/Table2[[#This Row],[Current Month Low]])-1</f>
        <v>1.1404231931849473E-2</v>
      </c>
      <c r="AH246" s="1">
        <f>(Table2[[#This Row],[Current Month High]]/Table2[[#This Row],[Close Price]])-1</f>
        <v>0.16351944935017881</v>
      </c>
      <c r="AI246">
        <v>31.6034959018249</v>
      </c>
      <c r="AJ246">
        <v>58.916234887737403</v>
      </c>
      <c r="AK246" t="str">
        <f>IF(AND(Table2[[#This Row],[20D EMA]]&gt;Table2[[#This Row],[50D EMA]],Table2[[#This Row],[50D EMA]]&gt;Table2[[#This Row],[200D EMA]]),"Uptrend","Downtrend/NoTrend")</f>
        <v>Downtrend/NoTrend</v>
      </c>
      <c r="AL246">
        <v>0.03</v>
      </c>
      <c r="AM246" t="s">
        <v>3185</v>
      </c>
      <c r="AN246">
        <v>-7.06</v>
      </c>
      <c r="AO246" t="s">
        <v>3184</v>
      </c>
      <c r="AP246">
        <v>0.10514122231037901</v>
      </c>
      <c r="AQ246">
        <f>(Table2[[#This Row],[Sharpe Ratio]]-AVERAGE(Table2[Sharpe Ratio]))/_xlfn.STDEV.P(Table2[Sharpe Ratio])</f>
        <v>0.52149975583705688</v>
      </c>
      <c r="AR2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6">
        <f>_xlfn.RANK.AVG(Table2[[#This Row],[1Y Return vs Nifty Z-Score]],Table2[1Y Return vs Nifty Z-Score])</f>
        <v>216</v>
      </c>
      <c r="AT246">
        <f>_xlfn.RANK.AVG(Table2[[#This Row],[6M Return vs Nifty Z-Score]],Table2[6M Return vs Nifty Z-Score])</f>
        <v>388</v>
      </c>
      <c r="AU246">
        <f>_xlfn.RANK.AVG(Table2[[#This Row],[Sharpe Ratio Z-Score]],Table2[Sharpe Ratio Z-Score])</f>
        <v>220</v>
      </c>
      <c r="AV246">
        <f>(Table2[[#This Row],[Rank 1Y]]+Table2[[#This Row],[Rank 6M]]+Table2[[#This Row],[Rank Sharpe]])/3</f>
        <v>274.66666666666669</v>
      </c>
    </row>
    <row r="247" spans="1:48" x14ac:dyDescent="0.3">
      <c r="A247" t="s">
        <v>1089</v>
      </c>
      <c r="B247" t="s">
        <v>1090</v>
      </c>
      <c r="C247" t="s">
        <v>3145</v>
      </c>
      <c r="D247" t="s">
        <v>416</v>
      </c>
      <c r="E247">
        <v>11518.56819792</v>
      </c>
      <c r="F247">
        <v>2847.6</v>
      </c>
      <c r="G247">
        <v>9.1341200122206505</v>
      </c>
      <c r="H247">
        <f>(Table2[[#This Row],[1Y Return vs Nifty]]-AVERAGE(Table2[1Y Return vs Nifty]))/_xlfn.STDEV.P(Table2[1Y Return vs Nifty])</f>
        <v>-0.1621478036148471</v>
      </c>
      <c r="I247">
        <v>-1.0288841352706499</v>
      </c>
      <c r="J247">
        <f>(Table2[[#This Row],[1M Return vs Nifty]]-AVERAGE(Table2[1M Return vs Nifty]))/_xlfn.STDEV.P(Table2[1M Return vs Nifty])</f>
        <v>-5.6190006081657494E-2</v>
      </c>
      <c r="K247">
        <v>14.253337271392899</v>
      </c>
      <c r="L247">
        <f>(Table2[[#This Row],[6M Return vs Nifty]]-AVERAGE(Table2[6M Return vs Nifty]))/_xlfn.STDEV.P(Table2[6M Return vs Nifty])</f>
        <v>0.26874637800243045</v>
      </c>
      <c r="M247">
        <v>2.4412941483632902</v>
      </c>
      <c r="N247">
        <f>(Table2[[#This Row],[1W Return vs Nifty]]-AVERAGE(Table2[1W Return vs Nifty]))/_xlfn.STDEV.P(Table2[1W Return vs Nifty])</f>
        <v>0.86319557188889406</v>
      </c>
      <c r="O247">
        <v>2850.59</v>
      </c>
      <c r="P247">
        <v>2865.3101406825499</v>
      </c>
      <c r="Q247">
        <v>2671.49011596849</v>
      </c>
      <c r="R247">
        <v>52.636572923925598</v>
      </c>
      <c r="S247" s="1">
        <f>(Table2[[#This Row],[Close Price]]-Table2[[#This Row],[20D EMA]])/Table2[[#This Row],[20D EMA]]</f>
        <v>-1.0489056651430883E-3</v>
      </c>
      <c r="T247" s="1">
        <f>(Table2[[#This Row],[Close Price]]-Table2[[#This Row],[50D EMA]])/Table2[[#This Row],[50D EMA]]</f>
        <v>-6.1808808865385966E-3</v>
      </c>
      <c r="U247" s="1">
        <f>(Table2[[#This Row],[Close Price]]-Table2[[#This Row],[200D EMA]])/Table2[[#This Row],[200D EMA]]</f>
        <v>6.5921967286659819E-2</v>
      </c>
      <c r="V247">
        <v>0.3356892748452</v>
      </c>
      <c r="W247">
        <v>2805</v>
      </c>
      <c r="X247">
        <v>2869.9</v>
      </c>
      <c r="Y247">
        <v>2805</v>
      </c>
      <c r="Z247">
        <v>2869.9</v>
      </c>
      <c r="AA247">
        <v>2701.05</v>
      </c>
      <c r="AB247">
        <v>2916.7</v>
      </c>
      <c r="AC247" s="1">
        <f>(Table2[[#This Row],[Close Price]]/Table2[[#This Row],[Day Low]])-1</f>
        <v>1.5187165775401024E-2</v>
      </c>
      <c r="AD247" s="1">
        <f>(Table2[[#This Row],[Day High]]/Table2[[#This Row],[Close Price]])-1</f>
        <v>7.8311560612445152E-3</v>
      </c>
      <c r="AE247" s="1">
        <f>(Table2[[#This Row],[Close Price]]/Table2[[#This Row],[Current Week Low]])-1</f>
        <v>1.5187165775401024E-2</v>
      </c>
      <c r="AF247" s="1">
        <f>(Table2[[#This Row],[Current Week High]]/Table2[[#This Row],[Close Price]])-1</f>
        <v>7.8311560612445152E-3</v>
      </c>
      <c r="AG247" s="1">
        <f>(Table2[[#This Row],[Close Price]]/Table2[[#This Row],[Current Month Low]])-1</f>
        <v>5.4256677958571586E-2</v>
      </c>
      <c r="AH247" s="1">
        <f>(Table2[[#This Row],[Current Month High]]/Table2[[#This Row],[Close Price]])-1</f>
        <v>2.4266048602331836E-2</v>
      </c>
      <c r="AI247">
        <v>14.587722994802601</v>
      </c>
      <c r="AJ247">
        <v>38.165938864628799</v>
      </c>
      <c r="AK247" t="str">
        <f>IF(AND(Table2[[#This Row],[20D EMA]]&gt;Table2[[#This Row],[50D EMA]],Table2[[#This Row],[50D EMA]]&gt;Table2[[#This Row],[200D EMA]]),"Uptrend","Downtrend/NoTrend")</f>
        <v>Downtrend/NoTrend</v>
      </c>
      <c r="AL247">
        <v>0.09</v>
      </c>
      <c r="AM247" t="s">
        <v>3185</v>
      </c>
      <c r="AN247">
        <v>1.54</v>
      </c>
      <c r="AO247" t="s">
        <v>3185</v>
      </c>
      <c r="AP247">
        <v>9.3821609975008005E-2</v>
      </c>
      <c r="AQ247">
        <f>(Table2[[#This Row],[Sharpe Ratio]]-AVERAGE(Table2[Sharpe Ratio]))/_xlfn.STDEV.P(Table2[Sharpe Ratio])</f>
        <v>0.38775521842653277</v>
      </c>
      <c r="AR2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7">
        <f>_xlfn.RANK.AVG(Table2[[#This Row],[1Y Return vs Nifty Z-Score]],Table2[1Y Return vs Nifty Z-Score])</f>
        <v>350</v>
      </c>
      <c r="AT247">
        <f>_xlfn.RANK.AVG(Table2[[#This Row],[6M Return vs Nifty Z-Score]],Table2[6M Return vs Nifty Z-Score])</f>
        <v>229</v>
      </c>
      <c r="AU247">
        <f>_xlfn.RANK.AVG(Table2[[#This Row],[Sharpe Ratio Z-Score]],Table2[Sharpe Ratio Z-Score])</f>
        <v>247</v>
      </c>
      <c r="AV247">
        <f>(Table2[[#This Row],[Rank 1Y]]+Table2[[#This Row],[Rank 6M]]+Table2[[#This Row],[Rank Sharpe]])/3</f>
        <v>275.33333333333331</v>
      </c>
    </row>
    <row r="248" spans="1:48" x14ac:dyDescent="0.3">
      <c r="A248" t="s">
        <v>1376</v>
      </c>
      <c r="B248" t="s">
        <v>1377</v>
      </c>
      <c r="C248" t="s">
        <v>3158</v>
      </c>
      <c r="D248" t="s">
        <v>1378</v>
      </c>
      <c r="E248">
        <v>7949.29754925</v>
      </c>
      <c r="F248">
        <v>646.65</v>
      </c>
      <c r="G248">
        <v>-9.3683680842252297</v>
      </c>
      <c r="H248">
        <f>(Table2[[#This Row],[1Y Return vs Nifty]]-AVERAGE(Table2[1Y Return vs Nifty]))/_xlfn.STDEV.P(Table2[1Y Return vs Nifty])</f>
        <v>-0.51144198861692935</v>
      </c>
      <c r="I248">
        <v>7.6446782963109596</v>
      </c>
      <c r="J248">
        <f>(Table2[[#This Row],[1M Return vs Nifty]]-AVERAGE(Table2[1M Return vs Nifty]))/_xlfn.STDEV.P(Table2[1M Return vs Nifty])</f>
        <v>0.86934889414887295</v>
      </c>
      <c r="K248">
        <v>17.136996023900998</v>
      </c>
      <c r="L248">
        <f>(Table2[[#This Row],[6M Return vs Nifty]]-AVERAGE(Table2[6M Return vs Nifty]))/_xlfn.STDEV.P(Table2[6M Return vs Nifty])</f>
        <v>0.36536588272053205</v>
      </c>
      <c r="M248">
        <v>-3.4825550393481701</v>
      </c>
      <c r="N248">
        <f>(Table2[[#This Row],[1W Return vs Nifty]]-AVERAGE(Table2[1W Return vs Nifty]))/_xlfn.STDEV.P(Table2[1W Return vs Nifty])</f>
        <v>-0.39258360828090083</v>
      </c>
      <c r="O248">
        <v>667.67</v>
      </c>
      <c r="P248">
        <v>659.80028990511505</v>
      </c>
      <c r="Q248">
        <v>603.22535888185496</v>
      </c>
      <c r="R248">
        <v>37.459244757985701</v>
      </c>
      <c r="S248" s="1">
        <f>(Table2[[#This Row],[Close Price]]-Table2[[#This Row],[20D EMA]])/Table2[[#This Row],[20D EMA]]</f>
        <v>-3.1482618658918306E-2</v>
      </c>
      <c r="T248" s="1">
        <f>(Table2[[#This Row],[Close Price]]-Table2[[#This Row],[50D EMA]])/Table2[[#This Row],[50D EMA]]</f>
        <v>-1.9930712529705311E-2</v>
      </c>
      <c r="U248" s="1">
        <f>(Table2[[#This Row],[Close Price]]-Table2[[#This Row],[200D EMA]])/Table2[[#This Row],[200D EMA]]</f>
        <v>7.1987426388435333E-2</v>
      </c>
      <c r="V248">
        <v>0.705316226797572</v>
      </c>
      <c r="W248">
        <v>644</v>
      </c>
      <c r="X248">
        <v>670.75</v>
      </c>
      <c r="Y248">
        <v>644</v>
      </c>
      <c r="Z248">
        <v>670.75</v>
      </c>
      <c r="AA248">
        <v>644</v>
      </c>
      <c r="AB248">
        <v>723.1</v>
      </c>
      <c r="AC248" s="1">
        <f>(Table2[[#This Row],[Close Price]]/Table2[[#This Row],[Day Low]])-1</f>
        <v>4.1149068322980931E-3</v>
      </c>
      <c r="AD248" s="1">
        <f>(Table2[[#This Row],[Day High]]/Table2[[#This Row],[Close Price]])-1</f>
        <v>3.7269001778396316E-2</v>
      </c>
      <c r="AE248" s="1">
        <f>(Table2[[#This Row],[Close Price]]/Table2[[#This Row],[Current Week Low]])-1</f>
        <v>4.1149068322980931E-3</v>
      </c>
      <c r="AF248" s="1">
        <f>(Table2[[#This Row],[Current Week High]]/Table2[[#This Row],[Close Price]])-1</f>
        <v>3.7269001778396316E-2</v>
      </c>
      <c r="AG248" s="1">
        <f>(Table2[[#This Row],[Close Price]]/Table2[[#This Row],[Current Month Low]])-1</f>
        <v>4.1149068322980931E-3</v>
      </c>
      <c r="AH248" s="1">
        <f>(Table2[[#This Row],[Current Month High]]/Table2[[#This Row],[Close Price]])-1</f>
        <v>0.11822469651279688</v>
      </c>
      <c r="AI248">
        <v>18.827804840330899</v>
      </c>
      <c r="AJ248">
        <v>58.901584961297402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-0.04</v>
      </c>
      <c r="AM248" t="s">
        <v>3184</v>
      </c>
      <c r="AN248">
        <v>1.32</v>
      </c>
      <c r="AO248" t="s">
        <v>3185</v>
      </c>
      <c r="AP248">
        <v>0.13764350979071399</v>
      </c>
      <c r="AQ248">
        <f>(Table2[[#This Row],[Sharpe Ratio]]-AVERAGE(Table2[Sharpe Ratio]))/_xlfn.STDEV.P(Table2[Sharpe Ratio])</f>
        <v>0.90552380852108338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1.236212988492658</v>
      </c>
      <c r="AS248">
        <f>_xlfn.RANK.AVG(Table2[[#This Row],[1Y Return vs Nifty Z-Score]],Table2[1Y Return vs Nifty Z-Score])</f>
        <v>495</v>
      </c>
      <c r="AT248">
        <f>_xlfn.RANK.AVG(Table2[[#This Row],[6M Return vs Nifty Z-Score]],Table2[6M Return vs Nifty Z-Score])</f>
        <v>202</v>
      </c>
      <c r="AU248">
        <f>_xlfn.RANK.AVG(Table2[[#This Row],[Sharpe Ratio Z-Score]],Table2[Sharpe Ratio Z-Score])</f>
        <v>130</v>
      </c>
      <c r="AV248">
        <f>(Table2[[#This Row],[Rank 1Y]]+Table2[[#This Row],[Rank 6M]]+Table2[[#This Row],[Rank Sharpe]])/3</f>
        <v>275.66666666666669</v>
      </c>
    </row>
    <row r="249" spans="1:48" x14ac:dyDescent="0.3">
      <c r="A249" t="s">
        <v>360</v>
      </c>
      <c r="B249" t="s">
        <v>361</v>
      </c>
      <c r="C249" t="s">
        <v>3141</v>
      </c>
      <c r="D249" t="s">
        <v>362</v>
      </c>
      <c r="E249">
        <v>67215.204305039995</v>
      </c>
      <c r="F249">
        <v>1856.8</v>
      </c>
      <c r="G249">
        <v>4.1099108483686297</v>
      </c>
      <c r="H249">
        <f>(Table2[[#This Row],[1Y Return vs Nifty]]-AVERAGE(Table2[1Y Return vs Nifty]))/_xlfn.STDEV.P(Table2[1Y Return vs Nifty])</f>
        <v>-0.25699596868432156</v>
      </c>
      <c r="I249">
        <v>10.250042414353</v>
      </c>
      <c r="J249">
        <f>(Table2[[#This Row],[1M Return vs Nifty]]-AVERAGE(Table2[1M Return vs Nifty]))/_xlfn.STDEV.P(Table2[1M Return vs Nifty])</f>
        <v>1.1473622086933801</v>
      </c>
      <c r="K249">
        <v>30.0613153417315</v>
      </c>
      <c r="L249">
        <f>(Table2[[#This Row],[6M Return vs Nifty]]-AVERAGE(Table2[6M Return vs Nifty]))/_xlfn.STDEV.P(Table2[6M Return vs Nifty])</f>
        <v>0.79840648789660174</v>
      </c>
      <c r="M249">
        <v>2.8951717329272899</v>
      </c>
      <c r="N249">
        <f>(Table2[[#This Row],[1W Return vs Nifty]]-AVERAGE(Table2[1W Return vs Nifty]))/_xlfn.STDEV.P(Table2[1W Return vs Nifty])</f>
        <v>0.95941173185184236</v>
      </c>
      <c r="O249">
        <v>1806.2</v>
      </c>
      <c r="P249">
        <v>1778.73538991532</v>
      </c>
      <c r="Q249">
        <v>1633.1914068605599</v>
      </c>
      <c r="R249">
        <v>59.465907937916903</v>
      </c>
      <c r="S249" s="1">
        <f>(Table2[[#This Row],[Close Price]]-Table2[[#This Row],[20D EMA]])/Table2[[#This Row],[20D EMA]]</f>
        <v>2.8014616321559022E-2</v>
      </c>
      <c r="T249" s="1">
        <f>(Table2[[#This Row],[Close Price]]-Table2[[#This Row],[50D EMA]])/Table2[[#This Row],[50D EMA]]</f>
        <v>4.3887702761902327E-2</v>
      </c>
      <c r="U249" s="1">
        <f>(Table2[[#This Row],[Close Price]]-Table2[[#This Row],[200D EMA]])/Table2[[#This Row],[200D EMA]]</f>
        <v>0.13691511735864251</v>
      </c>
      <c r="V249">
        <v>0.78610339494173898</v>
      </c>
      <c r="W249">
        <v>1835</v>
      </c>
      <c r="X249">
        <v>1887.95</v>
      </c>
      <c r="Y249">
        <v>1835</v>
      </c>
      <c r="Z249">
        <v>1887.95</v>
      </c>
      <c r="AA249">
        <v>1764.7</v>
      </c>
      <c r="AB249">
        <v>1912</v>
      </c>
      <c r="AC249" s="1">
        <f>(Table2[[#This Row],[Close Price]]/Table2[[#This Row],[Day Low]])-1</f>
        <v>1.1880108991825677E-2</v>
      </c>
      <c r="AD249" s="1">
        <f>(Table2[[#This Row],[Day High]]/Table2[[#This Row],[Close Price]])-1</f>
        <v>1.6776174062903992E-2</v>
      </c>
      <c r="AE249" s="1">
        <f>(Table2[[#This Row],[Close Price]]/Table2[[#This Row],[Current Week Low]])-1</f>
        <v>1.1880108991825677E-2</v>
      </c>
      <c r="AF249" s="1">
        <f>(Table2[[#This Row],[Current Week High]]/Table2[[#This Row],[Close Price]])-1</f>
        <v>1.6776174062903992E-2</v>
      </c>
      <c r="AG249" s="1">
        <f>(Table2[[#This Row],[Close Price]]/Table2[[#This Row],[Current Month Low]])-1</f>
        <v>5.2190173967246567E-2</v>
      </c>
      <c r="AH249" s="1">
        <f>(Table2[[#This Row],[Current Month High]]/Table2[[#This Row],[Close Price]])-1</f>
        <v>2.9728565273589025E-2</v>
      </c>
      <c r="AI249">
        <v>7.2921154674709197</v>
      </c>
      <c r="AJ249">
        <v>58.707637078507602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7.0000000000000007E-2</v>
      </c>
      <c r="AM249" t="s">
        <v>3185</v>
      </c>
      <c r="AN249">
        <v>4.34</v>
      </c>
      <c r="AO249" t="s">
        <v>3185</v>
      </c>
      <c r="AP249">
        <v>7.0047573498440999E-2</v>
      </c>
      <c r="AQ249">
        <f>(Table2[[#This Row],[Sharpe Ratio]]-AVERAGE(Table2[Sharpe Ratio]))/_xlfn.STDEV.P(Table2[Sharpe Ratio])</f>
        <v>0.10685800951737572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2.7550424692748785</v>
      </c>
      <c r="AS249">
        <f>_xlfn.RANK.AVG(Table2[[#This Row],[1Y Return vs Nifty Z-Score]],Table2[1Y Return vs Nifty Z-Score])</f>
        <v>397</v>
      </c>
      <c r="AT249">
        <f>_xlfn.RANK.AVG(Table2[[#This Row],[6M Return vs Nifty Z-Score]],Table2[6M Return vs Nifty Z-Score])</f>
        <v>117</v>
      </c>
      <c r="AU249">
        <f>_xlfn.RANK.AVG(Table2[[#This Row],[Sharpe Ratio Z-Score]],Table2[Sharpe Ratio Z-Score])</f>
        <v>315</v>
      </c>
      <c r="AV249">
        <f>(Table2[[#This Row],[Rank 1Y]]+Table2[[#This Row],[Rank 6M]]+Table2[[#This Row],[Rank Sharpe]])/3</f>
        <v>276.33333333333331</v>
      </c>
    </row>
    <row r="250" spans="1:48" x14ac:dyDescent="0.3">
      <c r="A250" t="s">
        <v>1548</v>
      </c>
      <c r="B250" t="s">
        <v>1549</v>
      </c>
      <c r="C250" t="s">
        <v>3145</v>
      </c>
      <c r="D250" t="s">
        <v>206</v>
      </c>
      <c r="E250">
        <v>6335.4159737</v>
      </c>
      <c r="F250">
        <v>441.05</v>
      </c>
      <c r="G250">
        <v>-4.3941770357962602</v>
      </c>
      <c r="H250">
        <f>(Table2[[#This Row],[1Y Return vs Nifty]]-AVERAGE(Table2[1Y Return vs Nifty]))/_xlfn.STDEV.P(Table2[1Y Return vs Nifty])</f>
        <v>-0.41753807692413408</v>
      </c>
      <c r="I250">
        <v>-0.31339977806193597</v>
      </c>
      <c r="J250">
        <f>(Table2[[#This Row],[1M Return vs Nifty]]-AVERAGE(Table2[1M Return vs Nifty]))/_xlfn.STDEV.P(Table2[1M Return vs Nifty])</f>
        <v>2.0157931726677222E-2</v>
      </c>
      <c r="K250">
        <v>12.563869348985</v>
      </c>
      <c r="L250">
        <f>(Table2[[#This Row],[6M Return vs Nifty]]-AVERAGE(Table2[6M Return vs Nifty]))/_xlfn.STDEV.P(Table2[6M Return vs Nifty])</f>
        <v>0.21213927989895495</v>
      </c>
      <c r="M250">
        <v>-3.8008835396923102</v>
      </c>
      <c r="N250">
        <f>(Table2[[#This Row],[1W Return vs Nifty]]-AVERAGE(Table2[1W Return vs Nifty]))/_xlfn.STDEV.P(Table2[1W Return vs Nifty])</f>
        <v>-0.460065120810979</v>
      </c>
      <c r="O250">
        <v>453.83</v>
      </c>
      <c r="P250">
        <v>469.42162170271303</v>
      </c>
      <c r="Q250">
        <v>433.51837503641002</v>
      </c>
      <c r="R250">
        <v>41.282082254455297</v>
      </c>
      <c r="S250" s="1">
        <f>(Table2[[#This Row],[Close Price]]-Table2[[#This Row],[20D EMA]])/Table2[[#This Row],[20D EMA]]</f>
        <v>-2.816032435052767E-2</v>
      </c>
      <c r="T250" s="1">
        <f>(Table2[[#This Row],[Close Price]]-Table2[[#This Row],[50D EMA]])/Table2[[#This Row],[50D EMA]]</f>
        <v>-6.043952896716142E-2</v>
      </c>
      <c r="U250" s="1">
        <f>(Table2[[#This Row],[Close Price]]-Table2[[#This Row],[200D EMA]])/Table2[[#This Row],[200D EMA]]</f>
        <v>1.7373254277762575E-2</v>
      </c>
      <c r="V250">
        <v>0.403611384073221</v>
      </c>
      <c r="W250">
        <v>439.4</v>
      </c>
      <c r="X250">
        <v>448</v>
      </c>
      <c r="Y250">
        <v>439.4</v>
      </c>
      <c r="Z250">
        <v>448</v>
      </c>
      <c r="AA250">
        <v>439.4</v>
      </c>
      <c r="AB250">
        <v>470.1</v>
      </c>
      <c r="AC250" s="1">
        <f>(Table2[[#This Row],[Close Price]]/Table2[[#This Row],[Day Low]])-1</f>
        <v>3.7551206190260533E-3</v>
      </c>
      <c r="AD250" s="1">
        <f>(Table2[[#This Row],[Day High]]/Table2[[#This Row],[Close Price]])-1</f>
        <v>1.5757850583834054E-2</v>
      </c>
      <c r="AE250" s="1">
        <f>(Table2[[#This Row],[Close Price]]/Table2[[#This Row],[Current Week Low]])-1</f>
        <v>3.7551206190260533E-3</v>
      </c>
      <c r="AF250" s="1">
        <f>(Table2[[#This Row],[Current Week High]]/Table2[[#This Row],[Close Price]])-1</f>
        <v>1.5757850583834054E-2</v>
      </c>
      <c r="AG250" s="1">
        <f>(Table2[[#This Row],[Close Price]]/Table2[[#This Row],[Current Month Low]])-1</f>
        <v>3.7551206190260533E-3</v>
      </c>
      <c r="AH250" s="1">
        <f>(Table2[[#This Row],[Current Month High]]/Table2[[#This Row],[Close Price]])-1</f>
        <v>6.5865548123795525E-2</v>
      </c>
      <c r="AI250">
        <v>26.8677020745947</v>
      </c>
      <c r="AJ250">
        <v>62.419443932977302</v>
      </c>
      <c r="AK250" t="str">
        <f>IF(AND(Table2[[#This Row],[20D EMA]]&gt;Table2[[#This Row],[50D EMA]],Table2[[#This Row],[50D EMA]]&gt;Table2[[#This Row],[200D EMA]]),"Uptrend","Downtrend/NoTrend")</f>
        <v>Downtrend/NoTrend</v>
      </c>
      <c r="AL250">
        <v>-0.11</v>
      </c>
      <c r="AM250" t="s">
        <v>3184</v>
      </c>
      <c r="AN250">
        <v>-1.9</v>
      </c>
      <c r="AO250" t="s">
        <v>3184</v>
      </c>
      <c r="AP250">
        <v>0.138600706981129</v>
      </c>
      <c r="AQ250">
        <f>(Table2[[#This Row],[Sharpe Ratio]]-AVERAGE(Table2[Sharpe Ratio]))/_xlfn.STDEV.P(Table2[Sharpe Ratio])</f>
        <v>0.91683337387100949</v>
      </c>
      <c r="AR2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0">
        <f>_xlfn.RANK.AVG(Table2[[#This Row],[1Y Return vs Nifty Z-Score]],Table2[1Y Return vs Nifty Z-Score])</f>
        <v>459</v>
      </c>
      <c r="AT250">
        <f>_xlfn.RANK.AVG(Table2[[#This Row],[6M Return vs Nifty Z-Score]],Table2[6M Return vs Nifty Z-Score])</f>
        <v>245</v>
      </c>
      <c r="AU250">
        <f>_xlfn.RANK.AVG(Table2[[#This Row],[Sharpe Ratio Z-Score]],Table2[Sharpe Ratio Z-Score])</f>
        <v>128</v>
      </c>
      <c r="AV250">
        <f>(Table2[[#This Row],[Rank 1Y]]+Table2[[#This Row],[Rank 6M]]+Table2[[#This Row],[Rank Sharpe]])/3</f>
        <v>277.33333333333331</v>
      </c>
    </row>
    <row r="251" spans="1:48" x14ac:dyDescent="0.3">
      <c r="A251" t="s">
        <v>2005</v>
      </c>
      <c r="B251" t="s">
        <v>2006</v>
      </c>
      <c r="C251" t="s">
        <v>3153</v>
      </c>
      <c r="D251" t="s">
        <v>282</v>
      </c>
      <c r="E251">
        <v>3331.7094247999999</v>
      </c>
      <c r="F251">
        <v>325.39999999999998</v>
      </c>
      <c r="G251">
        <v>41.997613128462298</v>
      </c>
      <c r="H251">
        <f>(Table2[[#This Row],[1Y Return vs Nifty]]-AVERAGE(Table2[1Y Return vs Nifty]))/_xlfn.STDEV.P(Table2[1Y Return vs Nifty])</f>
        <v>0.45825670547191499</v>
      </c>
      <c r="I251">
        <v>6.8255583623244602</v>
      </c>
      <c r="J251">
        <f>(Table2[[#This Row],[1M Return vs Nifty]]-AVERAGE(Table2[1M Return vs Nifty]))/_xlfn.STDEV.P(Table2[1M Return vs Nifty])</f>
        <v>0.78194220643099532</v>
      </c>
      <c r="K251">
        <v>14.668867582966801</v>
      </c>
      <c r="L251">
        <f>(Table2[[#This Row],[6M Return vs Nifty]]-AVERAGE(Table2[6M Return vs Nifty]))/_xlfn.STDEV.P(Table2[6M Return vs Nifty])</f>
        <v>0.28266908396224938</v>
      </c>
      <c r="M251">
        <v>6.3272410239161196</v>
      </c>
      <c r="N251">
        <f>(Table2[[#This Row],[1W Return vs Nifty]]-AVERAGE(Table2[1W Return vs Nifty]))/_xlfn.STDEV.P(Table2[1W Return vs Nifty])</f>
        <v>1.6869658987378697</v>
      </c>
      <c r="O251">
        <v>315.08999999999997</v>
      </c>
      <c r="P251">
        <v>316.97885968617197</v>
      </c>
      <c r="Q251">
        <v>290.98226472659502</v>
      </c>
      <c r="R251">
        <v>59.620256605462899</v>
      </c>
      <c r="S251" s="1">
        <f>(Table2[[#This Row],[Close Price]]-Table2[[#This Row],[20D EMA]])/Table2[[#This Row],[20D EMA]]</f>
        <v>3.2720809927322361E-2</v>
      </c>
      <c r="T251" s="1">
        <f>(Table2[[#This Row],[Close Price]]-Table2[[#This Row],[50D EMA]])/Table2[[#This Row],[50D EMA]]</f>
        <v>2.6566883110644784E-2</v>
      </c>
      <c r="U251" s="1">
        <f>(Table2[[#This Row],[Close Price]]-Table2[[#This Row],[200D EMA]])/Table2[[#This Row],[200D EMA]]</f>
        <v>0.11828121313765851</v>
      </c>
      <c r="V251">
        <v>0.98233761555530097</v>
      </c>
      <c r="W251">
        <v>323.25</v>
      </c>
      <c r="X251">
        <v>336.95</v>
      </c>
      <c r="Y251">
        <v>323.25</v>
      </c>
      <c r="Z251">
        <v>336.95</v>
      </c>
      <c r="AA251">
        <v>301</v>
      </c>
      <c r="AB251">
        <v>343.7</v>
      </c>
      <c r="AC251" s="1">
        <f>(Table2[[#This Row],[Close Price]]/Table2[[#This Row],[Day Low]])-1</f>
        <v>6.6511987625677005E-3</v>
      </c>
      <c r="AD251" s="1">
        <f>(Table2[[#This Row],[Day High]]/Table2[[#This Row],[Close Price]])-1</f>
        <v>3.5494775660725342E-2</v>
      </c>
      <c r="AE251" s="1">
        <f>(Table2[[#This Row],[Close Price]]/Table2[[#This Row],[Current Week Low]])-1</f>
        <v>6.6511987625677005E-3</v>
      </c>
      <c r="AF251" s="1">
        <f>(Table2[[#This Row],[Current Week High]]/Table2[[#This Row],[Close Price]])-1</f>
        <v>3.5494775660725342E-2</v>
      </c>
      <c r="AG251" s="1">
        <f>(Table2[[#This Row],[Close Price]]/Table2[[#This Row],[Current Month Low]])-1</f>
        <v>8.106312292358786E-2</v>
      </c>
      <c r="AH251" s="1">
        <f>(Table2[[#This Row],[Current Month High]]/Table2[[#This Row],[Close Price]])-1</f>
        <v>5.6238475722188097E-2</v>
      </c>
      <c r="AI251">
        <v>11.508912108174499</v>
      </c>
      <c r="AJ251">
        <v>72.123776778629903</v>
      </c>
      <c r="AK251" t="str">
        <f>IF(AND(Table2[[#This Row],[20D EMA]]&gt;Table2[[#This Row],[50D EMA]],Table2[[#This Row],[50D EMA]]&gt;Table2[[#This Row],[200D EMA]]),"Uptrend","Downtrend/NoTrend")</f>
        <v>Downtrend/NoTrend</v>
      </c>
      <c r="AL251">
        <v>0.03</v>
      </c>
      <c r="AM251" t="s">
        <v>3185</v>
      </c>
      <c r="AN251">
        <v>6.57</v>
      </c>
      <c r="AO251" t="s">
        <v>3185</v>
      </c>
      <c r="AP251">
        <v>3.2459431529060001E-2</v>
      </c>
      <c r="AQ251">
        <f>(Table2[[#This Row],[Sharpe Ratio]]-AVERAGE(Table2[Sharpe Ratio]))/_xlfn.STDEV.P(Table2[Sharpe Ratio])</f>
        <v>-0.33725690456914093</v>
      </c>
      <c r="AR2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1">
        <f>_xlfn.RANK.AVG(Table2[[#This Row],[1Y Return vs Nifty Z-Score]],Table2[1Y Return vs Nifty Z-Score])</f>
        <v>175</v>
      </c>
      <c r="AT251">
        <f>_xlfn.RANK.AVG(Table2[[#This Row],[6M Return vs Nifty Z-Score]],Table2[6M Return vs Nifty Z-Score])</f>
        <v>224</v>
      </c>
      <c r="AU251">
        <f>_xlfn.RANK.AVG(Table2[[#This Row],[Sharpe Ratio Z-Score]],Table2[Sharpe Ratio Z-Score])</f>
        <v>433</v>
      </c>
      <c r="AV251">
        <f>(Table2[[#This Row],[Rank 1Y]]+Table2[[#This Row],[Rank 6M]]+Table2[[#This Row],[Rank Sharpe]])/3</f>
        <v>277.33333333333331</v>
      </c>
    </row>
    <row r="252" spans="1:48" x14ac:dyDescent="0.3">
      <c r="A252" t="s">
        <v>1858</v>
      </c>
      <c r="B252" t="s">
        <v>1859</v>
      </c>
      <c r="C252" t="s">
        <v>3139</v>
      </c>
      <c r="D252" t="s">
        <v>509</v>
      </c>
      <c r="E252">
        <v>4077.13537</v>
      </c>
      <c r="F252">
        <v>70</v>
      </c>
      <c r="G252">
        <v>51.602099535972599</v>
      </c>
      <c r="H252">
        <f>(Table2[[#This Row],[1Y Return vs Nifty]]-AVERAGE(Table2[1Y Return vs Nifty]))/_xlfn.STDEV.P(Table2[1Y Return vs Nifty])</f>
        <v>0.63957238769733982</v>
      </c>
      <c r="I252">
        <v>11.462972087632201</v>
      </c>
      <c r="J252">
        <f>(Table2[[#This Row],[1M Return vs Nifty]]-AVERAGE(Table2[1M Return vs Nifty]))/_xlfn.STDEV.P(Table2[1M Return vs Nifty])</f>
        <v>1.2767915642458598</v>
      </c>
      <c r="K252">
        <v>43.213215335622799</v>
      </c>
      <c r="L252">
        <f>(Table2[[#This Row],[6M Return vs Nifty]]-AVERAGE(Table2[6M Return vs Nifty]))/_xlfn.STDEV.P(Table2[6M Return vs Nifty])</f>
        <v>1.2390723823636736</v>
      </c>
      <c r="M252">
        <v>16.202029158354701</v>
      </c>
      <c r="N252">
        <f>(Table2[[#This Row],[1W Return vs Nifty]]-AVERAGE(Table2[1W Return vs Nifty]))/_xlfn.STDEV.P(Table2[1W Return vs Nifty])</f>
        <v>3.7802928817305554</v>
      </c>
      <c r="O252">
        <v>62.01</v>
      </c>
      <c r="P252">
        <v>58.764507788951597</v>
      </c>
      <c r="Q252">
        <v>51.642736695789601</v>
      </c>
      <c r="R252">
        <v>80.455452756685105</v>
      </c>
      <c r="S252" s="1">
        <f>(Table2[[#This Row],[Close Price]]-Table2[[#This Row],[20D EMA]])/Table2[[#This Row],[20D EMA]]</f>
        <v>0.12885018545395907</v>
      </c>
      <c r="T252" s="1">
        <f>(Table2[[#This Row],[Close Price]]-Table2[[#This Row],[50D EMA]])/Table2[[#This Row],[50D EMA]]</f>
        <v>0.19119520666113371</v>
      </c>
      <c r="U252" s="1">
        <f>(Table2[[#This Row],[Close Price]]-Table2[[#This Row],[200D EMA]])/Table2[[#This Row],[200D EMA]]</f>
        <v>0.35546650853046396</v>
      </c>
      <c r="V252">
        <v>0.95019957003097699</v>
      </c>
      <c r="W252">
        <v>67.5</v>
      </c>
      <c r="X252">
        <v>71.900000000000006</v>
      </c>
      <c r="Y252">
        <v>67.5</v>
      </c>
      <c r="Z252">
        <v>71.900000000000006</v>
      </c>
      <c r="AA252">
        <v>57.5</v>
      </c>
      <c r="AB252">
        <v>71.900000000000006</v>
      </c>
      <c r="AC252" s="1">
        <f>(Table2[[#This Row],[Close Price]]/Table2[[#This Row],[Day Low]])-1</f>
        <v>3.7037037037036979E-2</v>
      </c>
      <c r="AD252" s="1">
        <f>(Table2[[#This Row],[Day High]]/Table2[[#This Row],[Close Price]])-1</f>
        <v>2.7142857142857135E-2</v>
      </c>
      <c r="AE252" s="1">
        <f>(Table2[[#This Row],[Close Price]]/Table2[[#This Row],[Current Week Low]])-1</f>
        <v>3.7037037037036979E-2</v>
      </c>
      <c r="AF252" s="1">
        <f>(Table2[[#This Row],[Current Week High]]/Table2[[#This Row],[Close Price]])-1</f>
        <v>2.7142857142857135E-2</v>
      </c>
      <c r="AG252" s="1">
        <f>(Table2[[#This Row],[Close Price]]/Table2[[#This Row],[Current Month Low]])-1</f>
        <v>0.21739130434782616</v>
      </c>
      <c r="AH252" s="1">
        <f>(Table2[[#This Row],[Current Month High]]/Table2[[#This Row],[Close Price]])-1</f>
        <v>2.7142857142857135E-2</v>
      </c>
      <c r="AI252">
        <v>2.71428571428571</v>
      </c>
      <c r="AJ252">
        <v>110.526315789473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0.2</v>
      </c>
      <c r="AM252" t="s">
        <v>3185</v>
      </c>
      <c r="AN252">
        <v>17.170000000000002</v>
      </c>
      <c r="AO252" t="s">
        <v>3185</v>
      </c>
      <c r="AP252">
        <v>-2.5901858933708E-2</v>
      </c>
      <c r="AQ252">
        <f>(Table2[[#This Row],[Sharpe Ratio]]-AVERAGE(Table2[Sharpe Ratio]))/_xlfn.STDEV.P(Table2[Sharpe Ratio])</f>
        <v>-1.0268126565125055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5.9089165595249229</v>
      </c>
      <c r="AS252">
        <f>_xlfn.RANK.AVG(Table2[[#This Row],[1Y Return vs Nifty Z-Score]],Table2[1Y Return vs Nifty Z-Score])</f>
        <v>140</v>
      </c>
      <c r="AT252">
        <f>_xlfn.RANK.AVG(Table2[[#This Row],[6M Return vs Nifty Z-Score]],Table2[6M Return vs Nifty Z-Score])</f>
        <v>72</v>
      </c>
      <c r="AU252">
        <f>_xlfn.RANK.AVG(Table2[[#This Row],[Sharpe Ratio Z-Score]],Table2[Sharpe Ratio Z-Score])</f>
        <v>624</v>
      </c>
      <c r="AV252">
        <f>(Table2[[#This Row],[Rank 1Y]]+Table2[[#This Row],[Rank 6M]]+Table2[[#This Row],[Rank Sharpe]])/3</f>
        <v>278.66666666666669</v>
      </c>
    </row>
    <row r="253" spans="1:48" x14ac:dyDescent="0.3">
      <c r="A253" t="s">
        <v>1860</v>
      </c>
      <c r="B253" t="s">
        <v>1861</v>
      </c>
      <c r="C253" t="s">
        <v>3148</v>
      </c>
      <c r="D253" t="s">
        <v>83</v>
      </c>
      <c r="E253">
        <v>4073.2865948499998</v>
      </c>
      <c r="F253">
        <v>1010.9</v>
      </c>
      <c r="G253">
        <v>14.10737058664</v>
      </c>
      <c r="H253">
        <f>(Table2[[#This Row],[1Y Return vs Nifty]]-AVERAGE(Table2[1Y Return vs Nifty]))/_xlfn.STDEV.P(Table2[1Y Return vs Nifty])</f>
        <v>-6.8261646404637819E-2</v>
      </c>
      <c r="I253">
        <v>-2.46714825457284</v>
      </c>
      <c r="J253">
        <f>(Table2[[#This Row],[1M Return vs Nifty]]-AVERAGE(Table2[1M Return vs Nifty]))/_xlfn.STDEV.P(Table2[1M Return vs Nifty])</f>
        <v>-0.20966436009945003</v>
      </c>
      <c r="K253">
        <v>35.900579604680303</v>
      </c>
      <c r="L253">
        <f>(Table2[[#This Row],[6M Return vs Nifty]]-AVERAGE(Table2[6M Return vs Nifty]))/_xlfn.STDEV.P(Table2[6M Return vs Nifty])</f>
        <v>0.99405613628634815</v>
      </c>
      <c r="M253">
        <v>-6.5189399238264203</v>
      </c>
      <c r="N253">
        <f>(Table2[[#This Row],[1W Return vs Nifty]]-AVERAGE(Table2[1W Return vs Nifty]))/_xlfn.STDEV.P(Table2[1W Return vs Nifty])</f>
        <v>-1.0362578140354752</v>
      </c>
      <c r="O253">
        <v>1034.1300000000001</v>
      </c>
      <c r="P253">
        <v>1078.76568728344</v>
      </c>
      <c r="Q253">
        <v>1014.52970712997</v>
      </c>
      <c r="R253">
        <v>44.432523637347302</v>
      </c>
      <c r="S253" s="1">
        <f>(Table2[[#This Row],[Close Price]]-Table2[[#This Row],[20D EMA]])/Table2[[#This Row],[20D EMA]]</f>
        <v>-2.2463326661058214E-2</v>
      </c>
      <c r="T253" s="1">
        <f>(Table2[[#This Row],[Close Price]]-Table2[[#This Row],[50D EMA]])/Table2[[#This Row],[50D EMA]]</f>
        <v>-6.2910498622124486E-2</v>
      </c>
      <c r="U253" s="1">
        <f>(Table2[[#This Row],[Close Price]]-Table2[[#This Row],[200D EMA]])/Table2[[#This Row],[200D EMA]]</f>
        <v>-3.5777238502342173E-3</v>
      </c>
      <c r="V253">
        <v>1.5389062001545599</v>
      </c>
      <c r="W253">
        <v>1005</v>
      </c>
      <c r="X253">
        <v>1037.25</v>
      </c>
      <c r="Y253">
        <v>1005</v>
      </c>
      <c r="Z253">
        <v>1037.25</v>
      </c>
      <c r="AA253">
        <v>1005</v>
      </c>
      <c r="AB253">
        <v>1091</v>
      </c>
      <c r="AC253" s="1">
        <f>(Table2[[#This Row],[Close Price]]/Table2[[#This Row],[Day Low]])-1</f>
        <v>5.8706467661691075E-3</v>
      </c>
      <c r="AD253" s="1">
        <f>(Table2[[#This Row],[Day High]]/Table2[[#This Row],[Close Price]])-1</f>
        <v>2.6065881887427089E-2</v>
      </c>
      <c r="AE253" s="1">
        <f>(Table2[[#This Row],[Close Price]]/Table2[[#This Row],[Current Week Low]])-1</f>
        <v>5.8706467661691075E-3</v>
      </c>
      <c r="AF253" s="1">
        <f>(Table2[[#This Row],[Current Week High]]/Table2[[#This Row],[Close Price]])-1</f>
        <v>2.6065881887427089E-2</v>
      </c>
      <c r="AG253" s="1">
        <f>(Table2[[#This Row],[Close Price]]/Table2[[#This Row],[Current Month Low]])-1</f>
        <v>5.8706467661691075E-3</v>
      </c>
      <c r="AH253" s="1">
        <f>(Table2[[#This Row],[Current Month High]]/Table2[[#This Row],[Close Price]])-1</f>
        <v>7.9236324067662567E-2</v>
      </c>
      <c r="AI253">
        <v>57.552675833415698</v>
      </c>
      <c r="AJ253">
        <v>65.721311475409806</v>
      </c>
      <c r="AK253" t="str">
        <f>IF(AND(Table2[[#This Row],[20D EMA]]&gt;Table2[[#This Row],[50D EMA]],Table2[[#This Row],[50D EMA]]&gt;Table2[[#This Row],[200D EMA]]),"Uptrend","Downtrend/NoTrend")</f>
        <v>Downtrend/NoTrend</v>
      </c>
      <c r="AL253">
        <v>0</v>
      </c>
      <c r="AM253">
        <v>0</v>
      </c>
      <c r="AN253">
        <v>3.61</v>
      </c>
      <c r="AO253" t="s">
        <v>3185</v>
      </c>
      <c r="AP253">
        <v>3.2659599751527997E-2</v>
      </c>
      <c r="AQ253">
        <f>(Table2[[#This Row],[Sharpe Ratio]]-AVERAGE(Table2[Sharpe Ratio]))/_xlfn.STDEV.P(Table2[Sharpe Ratio])</f>
        <v>-0.3348918583533253</v>
      </c>
      <c r="AR2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3">
        <f>_xlfn.RANK.AVG(Table2[[#This Row],[1Y Return vs Nifty Z-Score]],Table2[1Y Return vs Nifty Z-Score])</f>
        <v>318</v>
      </c>
      <c r="AT253">
        <f>_xlfn.RANK.AVG(Table2[[#This Row],[6M Return vs Nifty Z-Score]],Table2[6M Return vs Nifty Z-Score])</f>
        <v>88</v>
      </c>
      <c r="AU253">
        <f>_xlfn.RANK.AVG(Table2[[#This Row],[Sharpe Ratio Z-Score]],Table2[Sharpe Ratio Z-Score])</f>
        <v>431</v>
      </c>
      <c r="AV253">
        <f>(Table2[[#This Row],[Rank 1Y]]+Table2[[#This Row],[Rank 6M]]+Table2[[#This Row],[Rank Sharpe]])/3</f>
        <v>279</v>
      </c>
    </row>
    <row r="254" spans="1:48" x14ac:dyDescent="0.3">
      <c r="A254" t="s">
        <v>1234</v>
      </c>
      <c r="B254" t="s">
        <v>1235</v>
      </c>
      <c r="C254" t="s">
        <v>576</v>
      </c>
      <c r="D254" t="s">
        <v>425</v>
      </c>
      <c r="E254">
        <v>9418.3711068899993</v>
      </c>
      <c r="F254">
        <v>359.85</v>
      </c>
      <c r="G254">
        <v>44.3892129799207</v>
      </c>
      <c r="H254">
        <f>(Table2[[#This Row],[1Y Return vs Nifty]]-AVERAGE(Table2[1Y Return vs Nifty]))/_xlfn.STDEV.P(Table2[1Y Return vs Nifty])</f>
        <v>0.5034058722548802</v>
      </c>
      <c r="I254">
        <v>8.3379407809451695</v>
      </c>
      <c r="J254">
        <f>(Table2[[#This Row],[1M Return vs Nifty]]-AVERAGE(Table2[1M Return vs Nifty]))/_xlfn.STDEV.P(Table2[1M Return vs Nifty])</f>
        <v>0.94332557935299743</v>
      </c>
      <c r="K254">
        <v>-12.2149246619636</v>
      </c>
      <c r="L254">
        <f>(Table2[[#This Row],[6M Return vs Nifty]]-AVERAGE(Table2[6M Return vs Nifty]))/_xlfn.STDEV.P(Table2[6M Return vs Nifty])</f>
        <v>-0.61809585203800066</v>
      </c>
      <c r="M254">
        <v>-0.87490951371828596</v>
      </c>
      <c r="N254">
        <f>(Table2[[#This Row],[1W Return vs Nifty]]-AVERAGE(Table2[1W Return vs Nifty]))/_xlfn.STDEV.P(Table2[1W Return vs Nifty])</f>
        <v>0.16020341525472115</v>
      </c>
      <c r="O254">
        <v>364.54</v>
      </c>
      <c r="P254">
        <v>369.39201252152702</v>
      </c>
      <c r="Q254">
        <v>339.23230247429399</v>
      </c>
      <c r="R254">
        <v>45.610847643903099</v>
      </c>
      <c r="S254" s="1">
        <f>(Table2[[#This Row],[Close Price]]-Table2[[#This Row],[20D EMA]])/Table2[[#This Row],[20D EMA]]</f>
        <v>-1.28655291600373E-2</v>
      </c>
      <c r="T254" s="1">
        <f>(Table2[[#This Row],[Close Price]]-Table2[[#This Row],[50D EMA]])/Table2[[#This Row],[50D EMA]]</f>
        <v>-2.5831669873941629E-2</v>
      </c>
      <c r="U254" s="1">
        <f>(Table2[[#This Row],[Close Price]]-Table2[[#This Row],[200D EMA]])/Table2[[#This Row],[200D EMA]]</f>
        <v>6.0777518459547E-2</v>
      </c>
      <c r="V254">
        <v>1.2596650340150799</v>
      </c>
      <c r="W254">
        <v>354.1</v>
      </c>
      <c r="X254">
        <v>373.7</v>
      </c>
      <c r="Y254">
        <v>354.1</v>
      </c>
      <c r="Z254">
        <v>373.7</v>
      </c>
      <c r="AA254">
        <v>354.1</v>
      </c>
      <c r="AB254">
        <v>385.7</v>
      </c>
      <c r="AC254" s="1">
        <f>(Table2[[#This Row],[Close Price]]/Table2[[#This Row],[Day Low]])-1</f>
        <v>1.6238350748376096E-2</v>
      </c>
      <c r="AD254" s="1">
        <f>(Table2[[#This Row],[Day High]]/Table2[[#This Row],[Close Price]])-1</f>
        <v>3.8488258996804081E-2</v>
      </c>
      <c r="AE254" s="1">
        <f>(Table2[[#This Row],[Close Price]]/Table2[[#This Row],[Current Week Low]])-1</f>
        <v>1.6238350748376096E-2</v>
      </c>
      <c r="AF254" s="1">
        <f>(Table2[[#This Row],[Current Week High]]/Table2[[#This Row],[Close Price]])-1</f>
        <v>3.8488258996804081E-2</v>
      </c>
      <c r="AG254" s="1">
        <f>(Table2[[#This Row],[Close Price]]/Table2[[#This Row],[Current Month Low]])-1</f>
        <v>1.6238350748376096E-2</v>
      </c>
      <c r="AH254" s="1">
        <f>(Table2[[#This Row],[Current Month High]]/Table2[[#This Row],[Close Price]])-1</f>
        <v>7.183548700847564E-2</v>
      </c>
      <c r="AI254">
        <v>17.076559677643399</v>
      </c>
      <c r="AJ254">
        <v>71.643214881946093</v>
      </c>
      <c r="AK254" t="str">
        <f>IF(AND(Table2[[#This Row],[20D EMA]]&gt;Table2[[#This Row],[50D EMA]],Table2[[#This Row],[50D EMA]]&gt;Table2[[#This Row],[200D EMA]]),"Uptrend","Downtrend/NoTrend")</f>
        <v>Downtrend/NoTrend</v>
      </c>
      <c r="AL254">
        <v>-0.06</v>
      </c>
      <c r="AM254" t="s">
        <v>3184</v>
      </c>
      <c r="AN254">
        <v>8.67</v>
      </c>
      <c r="AO254" t="s">
        <v>3185</v>
      </c>
      <c r="AP254">
        <v>0.131718038566905</v>
      </c>
      <c r="AQ254">
        <f>(Table2[[#This Row],[Sharpe Ratio]]-AVERAGE(Table2[Sharpe Ratio]))/_xlfn.STDEV.P(Table2[Sharpe Ratio])</f>
        <v>0.83551262931388215</v>
      </c>
      <c r="AR2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4">
        <f>_xlfn.RANK.AVG(Table2[[#This Row],[1Y Return vs Nifty Z-Score]],Table2[1Y Return vs Nifty Z-Score])</f>
        <v>163</v>
      </c>
      <c r="AT254">
        <f>_xlfn.RANK.AVG(Table2[[#This Row],[6M Return vs Nifty Z-Score]],Table2[6M Return vs Nifty Z-Score])</f>
        <v>535</v>
      </c>
      <c r="AU254">
        <f>_xlfn.RANK.AVG(Table2[[#This Row],[Sharpe Ratio Z-Score]],Table2[Sharpe Ratio Z-Score])</f>
        <v>141</v>
      </c>
      <c r="AV254">
        <f>(Table2[[#This Row],[Rank 1Y]]+Table2[[#This Row],[Rank 6M]]+Table2[[#This Row],[Rank Sharpe]])/3</f>
        <v>279.66666666666669</v>
      </c>
    </row>
    <row r="255" spans="1:48" x14ac:dyDescent="0.3">
      <c r="A255" t="s">
        <v>1676</v>
      </c>
      <c r="B255" t="s">
        <v>1677</v>
      </c>
      <c r="C255" t="s">
        <v>3150</v>
      </c>
      <c r="D255" t="s">
        <v>285</v>
      </c>
      <c r="E255">
        <v>5244.30579708</v>
      </c>
      <c r="F255">
        <v>1928.7</v>
      </c>
      <c r="G255">
        <v>34.0334634473789</v>
      </c>
      <c r="H255">
        <f>(Table2[[#This Row],[1Y Return vs Nifty]]-AVERAGE(Table2[1Y Return vs Nifty]))/_xlfn.STDEV.P(Table2[1Y Return vs Nifty])</f>
        <v>0.30790767362343741</v>
      </c>
      <c r="I255">
        <v>-20.2898334123655</v>
      </c>
      <c r="J255">
        <f>(Table2[[#This Row],[1M Return vs Nifty]]-AVERAGE(Table2[1M Return vs Nifty]))/_xlfn.STDEV.P(Table2[1M Return vs Nifty])</f>
        <v>-2.1114882704267401</v>
      </c>
      <c r="K255">
        <v>51.844462035789498</v>
      </c>
      <c r="L255">
        <f>(Table2[[#This Row],[6M Return vs Nifty]]-AVERAGE(Table2[6M Return vs Nifty]))/_xlfn.STDEV.P(Table2[6M Return vs Nifty])</f>
        <v>1.5282698404694639</v>
      </c>
      <c r="M255">
        <v>-5.7731100778657298</v>
      </c>
      <c r="N255">
        <f>(Table2[[#This Row],[1W Return vs Nifty]]-AVERAGE(Table2[1W Return vs Nifty]))/_xlfn.STDEV.P(Table2[1W Return vs Nifty])</f>
        <v>-0.87815156203136013</v>
      </c>
      <c r="O255">
        <v>2115.14</v>
      </c>
      <c r="P255">
        <v>2150.6933764001301</v>
      </c>
      <c r="Q255">
        <v>1803.7769547325599</v>
      </c>
      <c r="R255">
        <v>31.626796778936999</v>
      </c>
      <c r="S255" s="1">
        <f>(Table2[[#This Row],[Close Price]]-Table2[[#This Row],[20D EMA]])/Table2[[#This Row],[20D EMA]]</f>
        <v>-8.8145465548379695E-2</v>
      </c>
      <c r="T255" s="1">
        <f>(Table2[[#This Row],[Close Price]]-Table2[[#This Row],[50D EMA]])/Table2[[#This Row],[50D EMA]]</f>
        <v>-0.10321944487117295</v>
      </c>
      <c r="U255" s="1">
        <f>(Table2[[#This Row],[Close Price]]-Table2[[#This Row],[200D EMA]])/Table2[[#This Row],[200D EMA]]</f>
        <v>6.9256370605955561E-2</v>
      </c>
      <c r="V255">
        <v>0.557123503965119</v>
      </c>
      <c r="W255">
        <v>1907.7</v>
      </c>
      <c r="X255">
        <v>1986.35</v>
      </c>
      <c r="Y255">
        <v>1907.7</v>
      </c>
      <c r="Z255">
        <v>1986.35</v>
      </c>
      <c r="AA255">
        <v>1907.7</v>
      </c>
      <c r="AB255">
        <v>2089</v>
      </c>
      <c r="AC255" s="1">
        <f>(Table2[[#This Row],[Close Price]]/Table2[[#This Row],[Day Low]])-1</f>
        <v>1.1008020128951079E-2</v>
      </c>
      <c r="AD255" s="1">
        <f>(Table2[[#This Row],[Day High]]/Table2[[#This Row],[Close Price]])-1</f>
        <v>2.9890599885933566E-2</v>
      </c>
      <c r="AE255" s="1">
        <f>(Table2[[#This Row],[Close Price]]/Table2[[#This Row],[Current Week Low]])-1</f>
        <v>1.1008020128951079E-2</v>
      </c>
      <c r="AF255" s="1">
        <f>(Table2[[#This Row],[Current Week High]]/Table2[[#This Row],[Close Price]])-1</f>
        <v>2.9890599885933566E-2</v>
      </c>
      <c r="AG255" s="1">
        <f>(Table2[[#This Row],[Close Price]]/Table2[[#This Row],[Current Month Low]])-1</f>
        <v>1.1008020128951079E-2</v>
      </c>
      <c r="AH255" s="1">
        <f>(Table2[[#This Row],[Current Month High]]/Table2[[#This Row],[Close Price]])-1</f>
        <v>8.3112977653341691E-2</v>
      </c>
      <c r="AI255">
        <v>35.847980505003299</v>
      </c>
      <c r="AJ255">
        <v>102.732958427497</v>
      </c>
      <c r="AK255" t="str">
        <f>IF(AND(Table2[[#This Row],[20D EMA]]&gt;Table2[[#This Row],[50D EMA]],Table2[[#This Row],[50D EMA]]&gt;Table2[[#This Row],[200D EMA]]),"Uptrend","Downtrend/NoTrend")</f>
        <v>Downtrend/NoTrend</v>
      </c>
      <c r="AL255">
        <v>7.0000000000000007E-2</v>
      </c>
      <c r="AM255" t="s">
        <v>3185</v>
      </c>
      <c r="AN255">
        <v>-12.11</v>
      </c>
      <c r="AO255" t="s">
        <v>3184</v>
      </c>
      <c r="AP255">
        <v>-9.3252618812420009E-3</v>
      </c>
      <c r="AQ255">
        <f>(Table2[[#This Row],[Sharpe Ratio]]-AVERAGE(Table2[Sharpe Ratio]))/_xlfn.STDEV.P(Table2[Sharpe Ratio])</f>
        <v>-0.83095530389848959</v>
      </c>
      <c r="AR2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5">
        <f>_xlfn.RANK.AVG(Table2[[#This Row],[1Y Return vs Nifty Z-Score]],Table2[1Y Return vs Nifty Z-Score])</f>
        <v>206</v>
      </c>
      <c r="AT255">
        <f>_xlfn.RANK.AVG(Table2[[#This Row],[6M Return vs Nifty Z-Score]],Table2[6M Return vs Nifty Z-Score])</f>
        <v>52</v>
      </c>
      <c r="AU255">
        <f>_xlfn.RANK.AVG(Table2[[#This Row],[Sharpe Ratio Z-Score]],Table2[Sharpe Ratio Z-Score])</f>
        <v>588</v>
      </c>
      <c r="AV255">
        <f>(Table2[[#This Row],[Rank 1Y]]+Table2[[#This Row],[Rank 6M]]+Table2[[#This Row],[Rank Sharpe]])/3</f>
        <v>282</v>
      </c>
    </row>
    <row r="256" spans="1:48" x14ac:dyDescent="0.3">
      <c r="A256" t="s">
        <v>1554</v>
      </c>
      <c r="B256" t="s">
        <v>1555</v>
      </c>
      <c r="C256" t="s">
        <v>3142</v>
      </c>
      <c r="D256" t="s">
        <v>48</v>
      </c>
      <c r="E256">
        <v>6281.0742513759997</v>
      </c>
      <c r="F256">
        <v>37.39</v>
      </c>
      <c r="G256">
        <v>13.596168232573399</v>
      </c>
      <c r="H256">
        <f>(Table2[[#This Row],[1Y Return vs Nifty]]-AVERAGE(Table2[1Y Return vs Nifty]))/_xlfn.STDEV.P(Table2[1Y Return vs Nifty])</f>
        <v>-7.7912240892475296E-2</v>
      </c>
      <c r="I256">
        <v>2.71275766986385</v>
      </c>
      <c r="J256">
        <f>(Table2[[#This Row],[1M Return vs Nifty]]-AVERAGE(Table2[1M Return vs Nifty]))/_xlfn.STDEV.P(Table2[1M Return vs Nifty])</f>
        <v>0.34307328033585704</v>
      </c>
      <c r="K256">
        <v>0.83644486116948402</v>
      </c>
      <c r="L256">
        <f>(Table2[[#This Row],[6M Return vs Nifty]]-AVERAGE(Table2[6M Return vs Nifty]))/_xlfn.STDEV.P(Table2[6M Return vs Nifty])</f>
        <v>-0.18079831878401895</v>
      </c>
      <c r="M256">
        <v>-5.4892530461774003</v>
      </c>
      <c r="N256">
        <f>(Table2[[#This Row],[1W Return vs Nifty]]-AVERAGE(Table2[1W Return vs Nifty]))/_xlfn.STDEV.P(Table2[1W Return vs Nifty])</f>
        <v>-0.81797755367232683</v>
      </c>
      <c r="O256">
        <v>39.86</v>
      </c>
      <c r="P256">
        <v>41.743113815519003</v>
      </c>
      <c r="Q256">
        <v>40.421230586222499</v>
      </c>
      <c r="R256">
        <v>35.817581953003199</v>
      </c>
      <c r="S256" s="1">
        <f>(Table2[[#This Row],[Close Price]]-Table2[[#This Row],[20D EMA]])/Table2[[#This Row],[20D EMA]]</f>
        <v>-6.1966884094330127E-2</v>
      </c>
      <c r="T256" s="1">
        <f>(Table2[[#This Row],[Close Price]]-Table2[[#This Row],[50D EMA]])/Table2[[#This Row],[50D EMA]]</f>
        <v>-0.10428339952686107</v>
      </c>
      <c r="U256" s="1">
        <f>(Table2[[#This Row],[Close Price]]-Table2[[#This Row],[200D EMA]])/Table2[[#This Row],[200D EMA]]</f>
        <v>-7.4991051540516135E-2</v>
      </c>
      <c r="V256">
        <v>0.78043872699859895</v>
      </c>
      <c r="W256">
        <v>37.31</v>
      </c>
      <c r="X256">
        <v>39.200000000000003</v>
      </c>
      <c r="Y256">
        <v>37.31</v>
      </c>
      <c r="Z256">
        <v>39.200000000000003</v>
      </c>
      <c r="AA256">
        <v>37.31</v>
      </c>
      <c r="AB256">
        <v>41.49</v>
      </c>
      <c r="AC256" s="1">
        <f>(Table2[[#This Row],[Close Price]]/Table2[[#This Row],[Day Low]])-1</f>
        <v>2.144197266148451E-3</v>
      </c>
      <c r="AD256" s="1">
        <f>(Table2[[#This Row],[Day High]]/Table2[[#This Row],[Close Price]])-1</f>
        <v>4.8408665418561148E-2</v>
      </c>
      <c r="AE256" s="1">
        <f>(Table2[[#This Row],[Close Price]]/Table2[[#This Row],[Current Week Low]])-1</f>
        <v>2.144197266148451E-3</v>
      </c>
      <c r="AF256" s="1">
        <f>(Table2[[#This Row],[Current Week High]]/Table2[[#This Row],[Close Price]])-1</f>
        <v>4.8408665418561148E-2</v>
      </c>
      <c r="AG256" s="1">
        <f>(Table2[[#This Row],[Close Price]]/Table2[[#This Row],[Current Month Low]])-1</f>
        <v>2.144197266148451E-3</v>
      </c>
      <c r="AH256" s="1">
        <f>(Table2[[#This Row],[Current Month High]]/Table2[[#This Row],[Close Price]])-1</f>
        <v>0.10965498796469642</v>
      </c>
      <c r="AI256">
        <v>53.784434340732801</v>
      </c>
      <c r="AJ256">
        <v>40.611025469425797</v>
      </c>
      <c r="AK256" t="str">
        <f>IF(AND(Table2[[#This Row],[20D EMA]]&gt;Table2[[#This Row],[50D EMA]],Table2[[#This Row],[50D EMA]]&gt;Table2[[#This Row],[200D EMA]]),"Uptrend","Downtrend/NoTrend")</f>
        <v>Downtrend/NoTrend</v>
      </c>
      <c r="AL256">
        <v>-0.17</v>
      </c>
      <c r="AM256" t="s">
        <v>3184</v>
      </c>
      <c r="AN256">
        <v>-1.08</v>
      </c>
      <c r="AO256" t="s">
        <v>3184</v>
      </c>
      <c r="AP256">
        <v>0.128758127211267</v>
      </c>
      <c r="AQ256">
        <f>(Table2[[#This Row],[Sharpe Ratio]]-AVERAGE(Table2[Sharpe Ratio]))/_xlfn.STDEV.P(Table2[Sharpe Ratio])</f>
        <v>0.80054040912583213</v>
      </c>
      <c r="AR2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6">
        <f>_xlfn.RANK.AVG(Table2[[#This Row],[1Y Return vs Nifty Z-Score]],Table2[1Y Return vs Nifty Z-Score])</f>
        <v>324</v>
      </c>
      <c r="AT256">
        <f>_xlfn.RANK.AVG(Table2[[#This Row],[6M Return vs Nifty Z-Score]],Table2[6M Return vs Nifty Z-Score])</f>
        <v>369</v>
      </c>
      <c r="AU256">
        <f>_xlfn.RANK.AVG(Table2[[#This Row],[Sharpe Ratio Z-Score]],Table2[Sharpe Ratio Z-Score])</f>
        <v>154</v>
      </c>
      <c r="AV256">
        <f>(Table2[[#This Row],[Rank 1Y]]+Table2[[#This Row],[Rank 6M]]+Table2[[#This Row],[Rank Sharpe]])/3</f>
        <v>282.33333333333331</v>
      </c>
    </row>
    <row r="257" spans="1:48" x14ac:dyDescent="0.3">
      <c r="A257" t="s">
        <v>189</v>
      </c>
      <c r="B257" t="s">
        <v>190</v>
      </c>
      <c r="C257" t="s">
        <v>3137</v>
      </c>
      <c r="D257" t="s">
        <v>191</v>
      </c>
      <c r="E257">
        <v>133428.497055399</v>
      </c>
      <c r="F257">
        <v>202.93</v>
      </c>
      <c r="G257">
        <v>36.2685886269973</v>
      </c>
      <c r="H257">
        <f>(Table2[[#This Row],[1Y Return vs Nifty]]-AVERAGE(Table2[1Y Return vs Nifty]))/_xlfn.STDEV.P(Table2[1Y Return vs Nifty])</f>
        <v>0.35010287590774042</v>
      </c>
      <c r="I257">
        <v>-6.3267872996413299</v>
      </c>
      <c r="J257">
        <f>(Table2[[#This Row],[1M Return vs Nifty]]-AVERAGE(Table2[1M Return vs Nifty]))/_xlfn.STDEV.P(Table2[1M Return vs Nifty])</f>
        <v>-0.62151890144136468</v>
      </c>
      <c r="K257">
        <v>-4.28621595318549</v>
      </c>
      <c r="L257">
        <f>(Table2[[#This Row],[6M Return vs Nifty]]-AVERAGE(Table2[6M Return vs Nifty]))/_xlfn.STDEV.P(Table2[6M Return vs Nifty])</f>
        <v>-0.35243754283967987</v>
      </c>
      <c r="M257">
        <v>1.4257401614441201</v>
      </c>
      <c r="N257">
        <f>(Table2[[#This Row],[1W Return vs Nifty]]-AVERAGE(Table2[1W Return vs Nifty]))/_xlfn.STDEV.P(Table2[1W Return vs Nifty])</f>
        <v>0.64791130102037653</v>
      </c>
      <c r="O257">
        <v>209.21</v>
      </c>
      <c r="P257">
        <v>216.46886884748301</v>
      </c>
      <c r="Q257">
        <v>202.947600431441</v>
      </c>
      <c r="R257">
        <v>41.482319344834501</v>
      </c>
      <c r="S257" s="1">
        <f>(Table2[[#This Row],[Close Price]]-Table2[[#This Row],[20D EMA]])/Table2[[#This Row],[20D EMA]]</f>
        <v>-3.0017685579083221E-2</v>
      </c>
      <c r="T257" s="1">
        <f>(Table2[[#This Row],[Close Price]]-Table2[[#This Row],[50D EMA]])/Table2[[#This Row],[50D EMA]]</f>
        <v>-6.2544184388111962E-2</v>
      </c>
      <c r="U257" s="1">
        <f>(Table2[[#This Row],[Close Price]]-Table2[[#This Row],[200D EMA]])/Table2[[#This Row],[200D EMA]]</f>
        <v>-8.672401843421774E-5</v>
      </c>
      <c r="V257">
        <v>1.0451467074826699</v>
      </c>
      <c r="W257">
        <v>201.8</v>
      </c>
      <c r="X257">
        <v>206.2</v>
      </c>
      <c r="Y257">
        <v>201.8</v>
      </c>
      <c r="Z257">
        <v>206.2</v>
      </c>
      <c r="AA257">
        <v>191.7</v>
      </c>
      <c r="AB257">
        <v>216.47</v>
      </c>
      <c r="AC257" s="1">
        <f>(Table2[[#This Row],[Close Price]]/Table2[[#This Row],[Day Low]])-1</f>
        <v>5.5996035678889111E-3</v>
      </c>
      <c r="AD257" s="1">
        <f>(Table2[[#This Row],[Day High]]/Table2[[#This Row],[Close Price]])-1</f>
        <v>1.6113930912137198E-2</v>
      </c>
      <c r="AE257" s="1">
        <f>(Table2[[#This Row],[Close Price]]/Table2[[#This Row],[Current Week Low]])-1</f>
        <v>5.5996035678889111E-3</v>
      </c>
      <c r="AF257" s="1">
        <f>(Table2[[#This Row],[Current Week High]]/Table2[[#This Row],[Close Price]])-1</f>
        <v>1.6113930912137198E-2</v>
      </c>
      <c r="AG257" s="1">
        <f>(Table2[[#This Row],[Close Price]]/Table2[[#This Row],[Current Month Low]])-1</f>
        <v>5.8581116327595328E-2</v>
      </c>
      <c r="AH257" s="1">
        <f>(Table2[[#This Row],[Current Month High]]/Table2[[#This Row],[Close Price]])-1</f>
        <v>6.6722515153008422E-2</v>
      </c>
      <c r="AI257">
        <v>21.371901640959901</v>
      </c>
      <c r="AJ257">
        <v>65.117982099267607</v>
      </c>
      <c r="AK257" t="str">
        <f>IF(AND(Table2[[#This Row],[20D EMA]]&gt;Table2[[#This Row],[50D EMA]],Table2[[#This Row],[50D EMA]]&gt;Table2[[#This Row],[200D EMA]]),"Uptrend","Downtrend/NoTrend")</f>
        <v>Downtrend/NoTrend</v>
      </c>
      <c r="AL257">
        <v>0</v>
      </c>
      <c r="AM257" t="s">
        <v>3186</v>
      </c>
      <c r="AN257">
        <v>-3.57</v>
      </c>
      <c r="AO257" t="s">
        <v>3184</v>
      </c>
      <c r="AP257">
        <v>9.9980110814091E-2</v>
      </c>
      <c r="AQ257">
        <f>(Table2[[#This Row],[Sharpe Ratio]]-AVERAGE(Table2[Sharpe Ratio]))/_xlfn.STDEV.P(Table2[Sharpe Ratio])</f>
        <v>0.46051971083690679</v>
      </c>
      <c r="AR2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7">
        <f>_xlfn.RANK.AVG(Table2[[#This Row],[1Y Return vs Nifty Z-Score]],Table2[1Y Return vs Nifty Z-Score])</f>
        <v>195</v>
      </c>
      <c r="AT257">
        <f>_xlfn.RANK.AVG(Table2[[#This Row],[6M Return vs Nifty Z-Score]],Table2[6M Return vs Nifty Z-Score])</f>
        <v>424</v>
      </c>
      <c r="AU257">
        <f>_xlfn.RANK.AVG(Table2[[#This Row],[Sharpe Ratio Z-Score]],Table2[Sharpe Ratio Z-Score])</f>
        <v>229</v>
      </c>
      <c r="AV257">
        <f>(Table2[[#This Row],[Rank 1Y]]+Table2[[#This Row],[Rank 6M]]+Table2[[#This Row],[Rank Sharpe]])/3</f>
        <v>282.66666666666669</v>
      </c>
    </row>
    <row r="258" spans="1:48" x14ac:dyDescent="0.3">
      <c r="A258" t="s">
        <v>896</v>
      </c>
      <c r="B258" t="s">
        <v>897</v>
      </c>
      <c r="C258" t="s">
        <v>3138</v>
      </c>
      <c r="D258" t="s">
        <v>21</v>
      </c>
      <c r="E258">
        <v>16948.27287411</v>
      </c>
      <c r="F258">
        <v>747.1</v>
      </c>
      <c r="G258">
        <v>27.5877294846794</v>
      </c>
      <c r="H258">
        <f>(Table2[[#This Row],[1Y Return vs Nifty]]-AVERAGE(Table2[1Y Return vs Nifty]))/_xlfn.STDEV.P(Table2[1Y Return vs Nifty])</f>
        <v>0.18622363958945023</v>
      </c>
      <c r="I258">
        <v>9.1904093638787092</v>
      </c>
      <c r="J258">
        <f>(Table2[[#This Row],[1M Return vs Nifty]]-AVERAGE(Table2[1M Return vs Nifty]))/_xlfn.STDEV.P(Table2[1M Return vs Nifty])</f>
        <v>1.0342908362417422</v>
      </c>
      <c r="K258">
        <v>13.389441193922901</v>
      </c>
      <c r="L258">
        <f>(Table2[[#This Row],[6M Return vs Nifty]]-AVERAGE(Table2[6M Return vs Nifty]))/_xlfn.STDEV.P(Table2[6M Return vs Nifty])</f>
        <v>0.2398007855114799</v>
      </c>
      <c r="M258">
        <v>2.79084883617289</v>
      </c>
      <c r="N258">
        <f>(Table2[[#This Row],[1W Return vs Nifty]]-AVERAGE(Table2[1W Return vs Nifty]))/_xlfn.STDEV.P(Table2[1W Return vs Nifty])</f>
        <v>0.93729663107734251</v>
      </c>
      <c r="O258">
        <v>712.12</v>
      </c>
      <c r="P258">
        <v>715.59330517451394</v>
      </c>
      <c r="Q258">
        <v>667.42083226061595</v>
      </c>
      <c r="R258">
        <v>68.006733043457999</v>
      </c>
      <c r="S258" s="1">
        <f>(Table2[[#This Row],[Close Price]]-Table2[[#This Row],[20D EMA]])/Table2[[#This Row],[20D EMA]]</f>
        <v>4.9120934673931388E-2</v>
      </c>
      <c r="T258" s="1">
        <f>(Table2[[#This Row],[Close Price]]-Table2[[#This Row],[50D EMA]])/Table2[[#This Row],[50D EMA]]</f>
        <v>4.4028772485235096E-2</v>
      </c>
      <c r="U258" s="1">
        <f>(Table2[[#This Row],[Close Price]]-Table2[[#This Row],[200D EMA]])/Table2[[#This Row],[200D EMA]]</f>
        <v>0.11938369899168921</v>
      </c>
      <c r="V258">
        <v>0.88016988468677604</v>
      </c>
      <c r="W258">
        <v>718.15</v>
      </c>
      <c r="X258">
        <v>749.75</v>
      </c>
      <c r="Y258">
        <v>718.15</v>
      </c>
      <c r="Z258">
        <v>749.75</v>
      </c>
      <c r="AA258">
        <v>691.6</v>
      </c>
      <c r="AB258">
        <v>751</v>
      </c>
      <c r="AC258" s="1">
        <f>(Table2[[#This Row],[Close Price]]/Table2[[#This Row],[Day Low]])-1</f>
        <v>4.031191255308797E-2</v>
      </c>
      <c r="AD258" s="1">
        <f>(Table2[[#This Row],[Day High]]/Table2[[#This Row],[Close Price]])-1</f>
        <v>3.5470485878730251E-3</v>
      </c>
      <c r="AE258" s="1">
        <f>(Table2[[#This Row],[Close Price]]/Table2[[#This Row],[Current Week Low]])-1</f>
        <v>4.031191255308797E-2</v>
      </c>
      <c r="AF258" s="1">
        <f>(Table2[[#This Row],[Current Week High]]/Table2[[#This Row],[Close Price]])-1</f>
        <v>3.5470485878730251E-3</v>
      </c>
      <c r="AG258" s="1">
        <f>(Table2[[#This Row],[Close Price]]/Table2[[#This Row],[Current Month Low]])-1</f>
        <v>8.0248698669751262E-2</v>
      </c>
      <c r="AH258" s="1">
        <f>(Table2[[#This Row],[Current Month High]]/Table2[[#This Row],[Close Price]])-1</f>
        <v>5.2201847142283597E-3</v>
      </c>
      <c r="AI258">
        <v>12.3678222460179</v>
      </c>
      <c r="AJ258">
        <v>54.679089026915101</v>
      </c>
      <c r="AK258" t="str">
        <f>IF(AND(Table2[[#This Row],[20D EMA]]&gt;Table2[[#This Row],[50D EMA]],Table2[[#This Row],[50D EMA]]&gt;Table2[[#This Row],[200D EMA]]),"Uptrend","Downtrend/NoTrend")</f>
        <v>Downtrend/NoTrend</v>
      </c>
      <c r="AL258">
        <v>-7.0000000000000007E-2</v>
      </c>
      <c r="AM258" t="s">
        <v>3184</v>
      </c>
      <c r="AN258">
        <v>8.8699999999999992</v>
      </c>
      <c r="AO258" t="s">
        <v>3185</v>
      </c>
      <c r="AP258">
        <v>5.0019111526185003E-2</v>
      </c>
      <c r="AQ258">
        <f>(Table2[[#This Row],[Sharpe Ratio]]-AVERAGE(Table2[Sharpe Ratio]))/_xlfn.STDEV.P(Table2[Sharpe Ratio])</f>
        <v>-0.12978413883194367</v>
      </c>
      <c r="AR2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8">
        <f>_xlfn.RANK.AVG(Table2[[#This Row],[1Y Return vs Nifty Z-Score]],Table2[1Y Return vs Nifty Z-Score])</f>
        <v>239</v>
      </c>
      <c r="AT258">
        <f>_xlfn.RANK.AVG(Table2[[#This Row],[6M Return vs Nifty Z-Score]],Table2[6M Return vs Nifty Z-Score])</f>
        <v>236</v>
      </c>
      <c r="AU258">
        <f>_xlfn.RANK.AVG(Table2[[#This Row],[Sharpe Ratio Z-Score]],Table2[Sharpe Ratio Z-Score])</f>
        <v>384</v>
      </c>
      <c r="AV258">
        <f>(Table2[[#This Row],[Rank 1Y]]+Table2[[#This Row],[Rank 6M]]+Table2[[#This Row],[Rank Sharpe]])/3</f>
        <v>286.33333333333331</v>
      </c>
    </row>
    <row r="259" spans="1:48" x14ac:dyDescent="0.3">
      <c r="A259" t="s">
        <v>1302</v>
      </c>
      <c r="B259" t="s">
        <v>1303</v>
      </c>
      <c r="C259" t="s">
        <v>3150</v>
      </c>
      <c r="D259" t="s">
        <v>91</v>
      </c>
      <c r="E259">
        <v>8755.8223794400001</v>
      </c>
      <c r="F259">
        <v>1126.55</v>
      </c>
      <c r="G259">
        <v>41.085667680077798</v>
      </c>
      <c r="H259">
        <f>(Table2[[#This Row],[1Y Return vs Nifty]]-AVERAGE(Table2[1Y Return vs Nifty]))/_xlfn.STDEV.P(Table2[1Y Return vs Nifty])</f>
        <v>0.4410407915635034</v>
      </c>
      <c r="I259">
        <v>-17.106047741591599</v>
      </c>
      <c r="J259">
        <f>(Table2[[#This Row],[1M Return vs Nifty]]-AVERAGE(Table2[1M Return vs Nifty]))/_xlfn.STDEV.P(Table2[1M Return vs Nifty])</f>
        <v>-1.7717527221394065</v>
      </c>
      <c r="K259">
        <v>25.062923578429999</v>
      </c>
      <c r="L259">
        <f>(Table2[[#This Row],[6M Return vs Nifty]]-AVERAGE(Table2[6M Return vs Nifty]))/_xlfn.STDEV.P(Table2[6M Return vs Nifty])</f>
        <v>0.6309310069170353</v>
      </c>
      <c r="M259">
        <v>-8.4622431729437508</v>
      </c>
      <c r="N259">
        <f>(Table2[[#This Row],[1W Return vs Nifty]]-AVERAGE(Table2[1W Return vs Nifty]))/_xlfn.STDEV.P(Table2[1W Return vs Nifty])</f>
        <v>-1.4482128931857321</v>
      </c>
      <c r="O259">
        <v>1223.0999999999999</v>
      </c>
      <c r="P259">
        <v>1236.7638854331001</v>
      </c>
      <c r="Q259">
        <v>1024.2366471068201</v>
      </c>
      <c r="R259">
        <v>29.440881329616801</v>
      </c>
      <c r="S259" s="1">
        <f>(Table2[[#This Row],[Close Price]]-Table2[[#This Row],[20D EMA]])/Table2[[#This Row],[20D EMA]]</f>
        <v>-7.8938762161720188E-2</v>
      </c>
      <c r="T259" s="1">
        <f>(Table2[[#This Row],[Close Price]]-Table2[[#This Row],[50D EMA]])/Table2[[#This Row],[50D EMA]]</f>
        <v>-8.9114734616061758E-2</v>
      </c>
      <c r="U259" s="1">
        <f>(Table2[[#This Row],[Close Price]]-Table2[[#This Row],[200D EMA]])/Table2[[#This Row],[200D EMA]]</f>
        <v>9.9892298505610239E-2</v>
      </c>
      <c r="V259">
        <v>1.49707238006011</v>
      </c>
      <c r="W259">
        <v>1115.3</v>
      </c>
      <c r="X259">
        <v>1149.75</v>
      </c>
      <c r="Y259">
        <v>1115.3</v>
      </c>
      <c r="Z259">
        <v>1149.75</v>
      </c>
      <c r="AA259">
        <v>1101</v>
      </c>
      <c r="AB259">
        <v>1247.7</v>
      </c>
      <c r="AC259" s="1">
        <f>(Table2[[#This Row],[Close Price]]/Table2[[#This Row],[Day Low]])-1</f>
        <v>1.0086972115125992E-2</v>
      </c>
      <c r="AD259" s="1">
        <f>(Table2[[#This Row],[Day High]]/Table2[[#This Row],[Close Price]])-1</f>
        <v>2.0593848475433996E-2</v>
      </c>
      <c r="AE259" s="1">
        <f>(Table2[[#This Row],[Close Price]]/Table2[[#This Row],[Current Week Low]])-1</f>
        <v>1.0086972115125992E-2</v>
      </c>
      <c r="AF259" s="1">
        <f>(Table2[[#This Row],[Current Week High]]/Table2[[#This Row],[Close Price]])-1</f>
        <v>2.0593848475433996E-2</v>
      </c>
      <c r="AG259" s="1">
        <f>(Table2[[#This Row],[Close Price]]/Table2[[#This Row],[Current Month Low]])-1</f>
        <v>2.3206176203451445E-2</v>
      </c>
      <c r="AH259" s="1">
        <f>(Table2[[#This Row],[Current Month High]]/Table2[[#This Row],[Close Price]])-1</f>
        <v>0.1075407216723625</v>
      </c>
      <c r="AI259">
        <v>37.0556122675425</v>
      </c>
      <c r="AJ259">
        <v>69.227880426618498</v>
      </c>
      <c r="AK259" t="str">
        <f>IF(AND(Table2[[#This Row],[20D EMA]]&gt;Table2[[#This Row],[50D EMA]],Table2[[#This Row],[50D EMA]]&gt;Table2[[#This Row],[200D EMA]]),"Uptrend","Downtrend/NoTrend")</f>
        <v>Downtrend/NoTrend</v>
      </c>
      <c r="AL259">
        <v>0.09</v>
      </c>
      <c r="AM259" t="s">
        <v>3185</v>
      </c>
      <c r="AN259">
        <v>-10.17</v>
      </c>
      <c r="AO259" t="s">
        <v>3184</v>
      </c>
      <c r="AQ259">
        <f>(Table2[[#This Row],[Sharpe Ratio]]-AVERAGE(Table2[Sharpe Ratio]))/_xlfn.STDEV.P(Table2[Sharpe Ratio])</f>
        <v>-0.72077460162819162</v>
      </c>
      <c r="AR2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9">
        <f>_xlfn.RANK.AVG(Table2[[#This Row],[1Y Return vs Nifty Z-Score]],Table2[1Y Return vs Nifty Z-Score])</f>
        <v>178</v>
      </c>
      <c r="AT259">
        <f>_xlfn.RANK.AVG(Table2[[#This Row],[6M Return vs Nifty Z-Score]],Table2[6M Return vs Nifty Z-Score])</f>
        <v>142</v>
      </c>
      <c r="AU259">
        <f>_xlfn.RANK.AVG(Table2[[#This Row],[Sharpe Ratio Z-Score]],Table2[Sharpe Ratio Z-Score])</f>
        <v>544.5</v>
      </c>
      <c r="AV259">
        <f>(Table2[[#This Row],[Rank 1Y]]+Table2[[#This Row],[Rank 6M]]+Table2[[#This Row],[Rank Sharpe]])/3</f>
        <v>288.16666666666669</v>
      </c>
    </row>
    <row r="260" spans="1:48" x14ac:dyDescent="0.3">
      <c r="A260" t="s">
        <v>1018</v>
      </c>
      <c r="B260" t="s">
        <v>1019</v>
      </c>
      <c r="C260" t="s">
        <v>3148</v>
      </c>
      <c r="D260" t="s">
        <v>258</v>
      </c>
      <c r="E260">
        <v>13494.5308</v>
      </c>
      <c r="F260">
        <v>4274.75</v>
      </c>
      <c r="G260">
        <v>20.423467563572501</v>
      </c>
      <c r="H260">
        <f>(Table2[[#This Row],[1Y Return vs Nifty]]-AVERAGE(Table2[1Y Return vs Nifty]))/_xlfn.STDEV.P(Table2[1Y Return vs Nifty])</f>
        <v>5.0975071081781474E-2</v>
      </c>
      <c r="I260">
        <v>-1.7013052403739899</v>
      </c>
      <c r="J260">
        <f>(Table2[[#This Row],[1M Return vs Nifty]]-AVERAGE(Table2[1M Return vs Nifty]))/_xlfn.STDEV.P(Table2[1M Return vs Nifty])</f>
        <v>-0.12794274839698069</v>
      </c>
      <c r="K260">
        <v>-10.2568416786853</v>
      </c>
      <c r="L260">
        <f>(Table2[[#This Row],[6M Return vs Nifty]]-AVERAGE(Table2[6M Return vs Nifty]))/_xlfn.STDEV.P(Table2[6M Return vs Nifty])</f>
        <v>-0.55248857174634236</v>
      </c>
      <c r="M260">
        <v>-2.5135546253426102</v>
      </c>
      <c r="N260">
        <f>(Table2[[#This Row],[1W Return vs Nifty]]-AVERAGE(Table2[1W Return vs Nifty]))/_xlfn.STDEV.P(Table2[1W Return vs Nifty])</f>
        <v>-0.1871680909499818</v>
      </c>
      <c r="O260">
        <v>4273.8500000000004</v>
      </c>
      <c r="P260">
        <v>4268.2228326362901</v>
      </c>
      <c r="Q260">
        <v>4019.3537123579699</v>
      </c>
      <c r="R260">
        <v>50.814173416565602</v>
      </c>
      <c r="S260" s="1">
        <f>(Table2[[#This Row],[Close Price]]-Table2[[#This Row],[20D EMA]])/Table2[[#This Row],[20D EMA]]</f>
        <v>2.1058296383814036E-4</v>
      </c>
      <c r="T260" s="1">
        <f>(Table2[[#This Row],[Close Price]]-Table2[[#This Row],[50D EMA]])/Table2[[#This Row],[50D EMA]]</f>
        <v>1.5292470940834902E-3</v>
      </c>
      <c r="U260" s="1">
        <f>(Table2[[#This Row],[Close Price]]-Table2[[#This Row],[200D EMA]])/Table2[[#This Row],[200D EMA]]</f>
        <v>6.3541630301604091E-2</v>
      </c>
      <c r="V260">
        <v>0.96176520421979195</v>
      </c>
      <c r="W260">
        <v>4195.05</v>
      </c>
      <c r="X260">
        <v>4346.95</v>
      </c>
      <c r="Y260">
        <v>4195.05</v>
      </c>
      <c r="Z260">
        <v>4346.95</v>
      </c>
      <c r="AA260">
        <v>4010</v>
      </c>
      <c r="AB260">
        <v>4408.8999999999996</v>
      </c>
      <c r="AC260" s="1">
        <f>(Table2[[#This Row],[Close Price]]/Table2[[#This Row],[Day Low]])-1</f>
        <v>1.8998581661720415E-2</v>
      </c>
      <c r="AD260" s="1">
        <f>(Table2[[#This Row],[Day High]]/Table2[[#This Row],[Close Price]])-1</f>
        <v>1.6889876600970855E-2</v>
      </c>
      <c r="AE260" s="1">
        <f>(Table2[[#This Row],[Close Price]]/Table2[[#This Row],[Current Week Low]])-1</f>
        <v>1.8998581661720415E-2</v>
      </c>
      <c r="AF260" s="1">
        <f>(Table2[[#This Row],[Current Week High]]/Table2[[#This Row],[Close Price]])-1</f>
        <v>1.6889876600970855E-2</v>
      </c>
      <c r="AG260" s="1">
        <f>(Table2[[#This Row],[Close Price]]/Table2[[#This Row],[Current Month Low]])-1</f>
        <v>6.602244389027434E-2</v>
      </c>
      <c r="AH260" s="1">
        <f>(Table2[[#This Row],[Current Month High]]/Table2[[#This Row],[Close Price]])-1</f>
        <v>3.1381952160945081E-2</v>
      </c>
      <c r="AI260">
        <v>16.965904438856001</v>
      </c>
      <c r="AJ260">
        <v>48.374724492806401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0.09</v>
      </c>
      <c r="AM260" t="s">
        <v>3185</v>
      </c>
      <c r="AN260">
        <v>-0.19</v>
      </c>
      <c r="AO260" t="s">
        <v>3184</v>
      </c>
      <c r="AP260">
        <v>0.162327767265453</v>
      </c>
      <c r="AQ260">
        <f>(Table2[[#This Row],[Sharpe Ratio]]-AVERAGE(Table2[Sharpe Ratio]))/_xlfn.STDEV.P(Table2[Sharpe Ratio])</f>
        <v>1.197175545300551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0.38055120528902786</v>
      </c>
      <c r="AS260">
        <f>_xlfn.RANK.AVG(Table2[[#This Row],[1Y Return vs Nifty Z-Score]],Table2[1Y Return vs Nifty Z-Score])</f>
        <v>283</v>
      </c>
      <c r="AT260">
        <f>_xlfn.RANK.AVG(Table2[[#This Row],[6M Return vs Nifty Z-Score]],Table2[6M Return vs Nifty Z-Score])</f>
        <v>502</v>
      </c>
      <c r="AU260">
        <f>_xlfn.RANK.AVG(Table2[[#This Row],[Sharpe Ratio Z-Score]],Table2[Sharpe Ratio Z-Score])</f>
        <v>83</v>
      </c>
      <c r="AV260">
        <f>(Table2[[#This Row],[Rank 1Y]]+Table2[[#This Row],[Rank 6M]]+Table2[[#This Row],[Rank Sharpe]])/3</f>
        <v>289.33333333333331</v>
      </c>
    </row>
    <row r="261" spans="1:48" x14ac:dyDescent="0.3">
      <c r="A261" t="s">
        <v>673</v>
      </c>
      <c r="B261" t="s">
        <v>674</v>
      </c>
      <c r="C261" t="s">
        <v>3153</v>
      </c>
      <c r="D261" t="s">
        <v>282</v>
      </c>
      <c r="E261">
        <v>26716.775519399998</v>
      </c>
      <c r="F261">
        <v>535.25</v>
      </c>
      <c r="G261">
        <v>14.3705460946304</v>
      </c>
      <c r="H261">
        <f>(Table2[[#This Row],[1Y Return vs Nifty]]-AVERAGE(Table2[1Y Return vs Nifty]))/_xlfn.STDEV.P(Table2[1Y Return vs Nifty])</f>
        <v>-6.329335921553951E-2</v>
      </c>
      <c r="I261">
        <v>3.2782658398590199</v>
      </c>
      <c r="J261">
        <f>(Table2[[#This Row],[1M Return vs Nifty]]-AVERAGE(Table2[1M Return vs Nifty]))/_xlfn.STDEV.P(Table2[1M Return vs Nifty])</f>
        <v>0.4034175522376699</v>
      </c>
      <c r="K261">
        <v>28.831086273653799</v>
      </c>
      <c r="L261">
        <f>(Table2[[#This Row],[6M Return vs Nifty]]-AVERAGE(Table2[6M Return vs Nifty]))/_xlfn.STDEV.P(Table2[6M Return vs Nifty])</f>
        <v>0.75718658864739419</v>
      </c>
      <c r="M261">
        <v>-4.3165029524997696</v>
      </c>
      <c r="N261">
        <f>(Table2[[#This Row],[1W Return vs Nifty]]-AVERAGE(Table2[1W Return vs Nifty]))/_xlfn.STDEV.P(Table2[1W Return vs Nifty])</f>
        <v>-0.56936974741055157</v>
      </c>
      <c r="O261">
        <v>549.47</v>
      </c>
      <c r="P261">
        <v>544.23701776728399</v>
      </c>
      <c r="Q261">
        <v>490.33496476302503</v>
      </c>
      <c r="R261">
        <v>39.338793967929497</v>
      </c>
      <c r="S261" s="1">
        <f>(Table2[[#This Row],[Close Price]]-Table2[[#This Row],[20D EMA]])/Table2[[#This Row],[20D EMA]]</f>
        <v>-2.5879483866271182E-2</v>
      </c>
      <c r="T261" s="1">
        <f>(Table2[[#This Row],[Close Price]]-Table2[[#This Row],[50D EMA]])/Table2[[#This Row],[50D EMA]]</f>
        <v>-1.6513058601109049E-2</v>
      </c>
      <c r="U261" s="1">
        <f>(Table2[[#This Row],[Close Price]]-Table2[[#This Row],[200D EMA]])/Table2[[#This Row],[200D EMA]]</f>
        <v>9.1600718824287899E-2</v>
      </c>
      <c r="V261">
        <v>1.01192721578653</v>
      </c>
      <c r="W261">
        <v>531.20000000000005</v>
      </c>
      <c r="X261">
        <v>550.65</v>
      </c>
      <c r="Y261">
        <v>531.20000000000005</v>
      </c>
      <c r="Z261">
        <v>550.65</v>
      </c>
      <c r="AA261">
        <v>531.20000000000005</v>
      </c>
      <c r="AB261">
        <v>593</v>
      </c>
      <c r="AC261" s="1">
        <f>(Table2[[#This Row],[Close Price]]/Table2[[#This Row],[Day Low]])-1</f>
        <v>7.6242469879517216E-3</v>
      </c>
      <c r="AD261" s="1">
        <f>(Table2[[#This Row],[Day High]]/Table2[[#This Row],[Close Price]])-1</f>
        <v>2.8771602055114309E-2</v>
      </c>
      <c r="AE261" s="1">
        <f>(Table2[[#This Row],[Close Price]]/Table2[[#This Row],[Current Week Low]])-1</f>
        <v>7.6242469879517216E-3</v>
      </c>
      <c r="AF261" s="1">
        <f>(Table2[[#This Row],[Current Week High]]/Table2[[#This Row],[Close Price]])-1</f>
        <v>2.8771602055114309E-2</v>
      </c>
      <c r="AG261" s="1">
        <f>(Table2[[#This Row],[Close Price]]/Table2[[#This Row],[Current Month Low]])-1</f>
        <v>7.6242469879517216E-3</v>
      </c>
      <c r="AH261" s="1">
        <f>(Table2[[#This Row],[Current Month High]]/Table2[[#This Row],[Close Price]])-1</f>
        <v>0.10789350770667916</v>
      </c>
      <c r="AI261">
        <v>17.384399813171399</v>
      </c>
      <c r="AJ261">
        <v>59.253198452841403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0.09</v>
      </c>
      <c r="AM261" t="s">
        <v>3185</v>
      </c>
      <c r="AN261">
        <v>3.74</v>
      </c>
      <c r="AO261" t="s">
        <v>3185</v>
      </c>
      <c r="AP261">
        <v>3.2507490395633998E-2</v>
      </c>
      <c r="AQ261">
        <f>(Table2[[#This Row],[Sharpe Ratio]]-AVERAGE(Table2[Sharpe Ratio]))/_xlfn.STDEV.P(Table2[Sharpe Ratio])</f>
        <v>-0.33668907497498346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0.19125195928398953</v>
      </c>
      <c r="AS261">
        <f>_xlfn.RANK.AVG(Table2[[#This Row],[1Y Return vs Nifty Z-Score]],Table2[1Y Return vs Nifty Z-Score])</f>
        <v>315</v>
      </c>
      <c r="AT261">
        <f>_xlfn.RANK.AVG(Table2[[#This Row],[6M Return vs Nifty Z-Score]],Table2[6M Return vs Nifty Z-Score])</f>
        <v>121</v>
      </c>
      <c r="AU261">
        <f>_xlfn.RANK.AVG(Table2[[#This Row],[Sharpe Ratio Z-Score]],Table2[Sharpe Ratio Z-Score])</f>
        <v>432</v>
      </c>
      <c r="AV261">
        <f>(Table2[[#This Row],[Rank 1Y]]+Table2[[#This Row],[Rank 6M]]+Table2[[#This Row],[Rank Sharpe]])/3</f>
        <v>289.33333333333331</v>
      </c>
    </row>
    <row r="262" spans="1:48" x14ac:dyDescent="0.3">
      <c r="A262" t="s">
        <v>828</v>
      </c>
      <c r="B262" t="s">
        <v>829</v>
      </c>
      <c r="C262" t="s">
        <v>3150</v>
      </c>
      <c r="D262" t="s">
        <v>246</v>
      </c>
      <c r="E262">
        <v>18559.03945158</v>
      </c>
      <c r="F262">
        <v>426.6</v>
      </c>
      <c r="G262">
        <v>22.2199552983007</v>
      </c>
      <c r="H262">
        <f>(Table2[[#This Row],[1Y Return vs Nifty]]-AVERAGE(Table2[1Y Return vs Nifty]))/_xlfn.STDEV.P(Table2[1Y Return vs Nifty])</f>
        <v>8.4889575763379369E-2</v>
      </c>
      <c r="I262">
        <v>1.61105677782478</v>
      </c>
      <c r="J262">
        <f>(Table2[[#This Row],[1M Return vs Nifty]]-AVERAGE(Table2[1M Return vs Nifty]))/_xlfn.STDEV.P(Table2[1M Return vs Nifty])</f>
        <v>0.22551293070511128</v>
      </c>
      <c r="K262">
        <v>11.1521466333327</v>
      </c>
      <c r="L262">
        <f>(Table2[[#This Row],[6M Return vs Nifty]]-AVERAGE(Table2[6M Return vs Nifty]))/_xlfn.STDEV.P(Table2[6M Return vs Nifty])</f>
        <v>0.16483827749463681</v>
      </c>
      <c r="M262">
        <v>-3.6082428470516201</v>
      </c>
      <c r="N262">
        <f>(Table2[[#This Row],[1W Return vs Nifty]]-AVERAGE(Table2[1W Return vs Nifty]))/_xlfn.STDEV.P(Table2[1W Return vs Nifty])</f>
        <v>-0.41922779301851965</v>
      </c>
      <c r="O262">
        <v>434.56</v>
      </c>
      <c r="P262">
        <v>440.61617354938397</v>
      </c>
      <c r="Q262">
        <v>404.23783805863002</v>
      </c>
      <c r="R262">
        <v>41.936135654435603</v>
      </c>
      <c r="S262" s="1">
        <f>(Table2[[#This Row],[Close Price]]-Table2[[#This Row],[20D EMA]])/Table2[[#This Row],[20D EMA]]</f>
        <v>-1.8317378497790821E-2</v>
      </c>
      <c r="T262" s="1">
        <f>(Table2[[#This Row],[Close Price]]-Table2[[#This Row],[50D EMA]])/Table2[[#This Row],[50D EMA]]</f>
        <v>-3.1810392788073689E-2</v>
      </c>
      <c r="U262" s="1">
        <f>(Table2[[#This Row],[Close Price]]-Table2[[#This Row],[200D EMA]])/Table2[[#This Row],[200D EMA]]</f>
        <v>5.5319319064156068E-2</v>
      </c>
      <c r="V262">
        <v>0.58610361258474097</v>
      </c>
      <c r="W262">
        <v>419.25</v>
      </c>
      <c r="X262">
        <v>432</v>
      </c>
      <c r="Y262">
        <v>419.25</v>
      </c>
      <c r="Z262">
        <v>432</v>
      </c>
      <c r="AA262">
        <v>419.25</v>
      </c>
      <c r="AB262">
        <v>454.55</v>
      </c>
      <c r="AC262" s="1">
        <f>(Table2[[#This Row],[Close Price]]/Table2[[#This Row],[Day Low]])-1</f>
        <v>1.7531305903399019E-2</v>
      </c>
      <c r="AD262" s="1">
        <f>(Table2[[#This Row],[Day High]]/Table2[[#This Row],[Close Price]])-1</f>
        <v>1.2658227848101111E-2</v>
      </c>
      <c r="AE262" s="1">
        <f>(Table2[[#This Row],[Close Price]]/Table2[[#This Row],[Current Week Low]])-1</f>
        <v>1.7531305903399019E-2</v>
      </c>
      <c r="AF262" s="1">
        <f>(Table2[[#This Row],[Current Week High]]/Table2[[#This Row],[Close Price]])-1</f>
        <v>1.2658227848101111E-2</v>
      </c>
      <c r="AG262" s="1">
        <f>(Table2[[#This Row],[Close Price]]/Table2[[#This Row],[Current Month Low]])-1</f>
        <v>1.7531305903399019E-2</v>
      </c>
      <c r="AH262" s="1">
        <f>(Table2[[#This Row],[Current Month High]]/Table2[[#This Row],[Close Price]])-1</f>
        <v>6.5518049695264757E-2</v>
      </c>
      <c r="AI262">
        <v>35.360993905297697</v>
      </c>
      <c r="AJ262">
        <v>50.555849655902499</v>
      </c>
      <c r="AK262" t="str">
        <f>IF(AND(Table2[[#This Row],[20D EMA]]&gt;Table2[[#This Row],[50D EMA]],Table2[[#This Row],[50D EMA]]&gt;Table2[[#This Row],[200D EMA]]),"Uptrend","Downtrend/NoTrend")</f>
        <v>Downtrend/NoTrend</v>
      </c>
      <c r="AL262">
        <v>-0.02</v>
      </c>
      <c r="AM262" t="s">
        <v>3184</v>
      </c>
      <c r="AN262">
        <v>1.49</v>
      </c>
      <c r="AO262" t="s">
        <v>3185</v>
      </c>
      <c r="AP262">
        <v>6.4665589252444006E-2</v>
      </c>
      <c r="AQ262">
        <f>(Table2[[#This Row],[Sharpe Ratio]]-AVERAGE(Table2[Sharpe Ratio]))/_xlfn.STDEV.P(Table2[Sharpe Ratio])</f>
        <v>4.3268288243762498E-2</v>
      </c>
      <c r="AR2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2">
        <f>_xlfn.RANK.AVG(Table2[[#This Row],[1Y Return vs Nifty Z-Score]],Table2[1Y Return vs Nifty Z-Score])</f>
        <v>270</v>
      </c>
      <c r="AT262">
        <f>_xlfn.RANK.AVG(Table2[[#This Row],[6M Return vs Nifty Z-Score]],Table2[6M Return vs Nifty Z-Score])</f>
        <v>261</v>
      </c>
      <c r="AU262">
        <f>_xlfn.RANK.AVG(Table2[[#This Row],[Sharpe Ratio Z-Score]],Table2[Sharpe Ratio Z-Score])</f>
        <v>338</v>
      </c>
      <c r="AV262">
        <f>(Table2[[#This Row],[Rank 1Y]]+Table2[[#This Row],[Rank 6M]]+Table2[[#This Row],[Rank Sharpe]])/3</f>
        <v>289.66666666666669</v>
      </c>
    </row>
    <row r="263" spans="1:48" x14ac:dyDescent="0.3">
      <c r="A263" t="s">
        <v>1732</v>
      </c>
      <c r="B263" t="s">
        <v>1733</v>
      </c>
      <c r="C263" t="s">
        <v>3146</v>
      </c>
      <c r="D263" t="s">
        <v>131</v>
      </c>
      <c r="E263">
        <v>4711.68</v>
      </c>
      <c r="F263">
        <v>7852.8</v>
      </c>
      <c r="G263">
        <v>-9.38377381639242</v>
      </c>
      <c r="H263">
        <f>(Table2[[#This Row],[1Y Return vs Nifty]]-AVERAGE(Table2[1Y Return vs Nifty]))/_xlfn.STDEV.P(Table2[1Y Return vs Nifty])</f>
        <v>-0.51173282153808297</v>
      </c>
      <c r="I263">
        <v>-10.506725980667101</v>
      </c>
      <c r="J263">
        <f>(Table2[[#This Row],[1M Return vs Nifty]]-AVERAGE(Table2[1M Return vs Nifty]))/_xlfn.STDEV.P(Table2[1M Return vs Nifty])</f>
        <v>-1.0675519911187044</v>
      </c>
      <c r="K263">
        <v>14.7621931214615</v>
      </c>
      <c r="L263">
        <f>(Table2[[#This Row],[6M Return vs Nifty]]-AVERAGE(Table2[6M Return vs Nifty]))/_xlfn.STDEV.P(Table2[6M Return vs Nifty])</f>
        <v>0.28579603762799272</v>
      </c>
      <c r="M263">
        <v>-1.4909277883601599</v>
      </c>
      <c r="N263">
        <f>(Table2[[#This Row],[1W Return vs Nifty]]-AVERAGE(Table2[1W Return vs Nifty]))/_xlfn.STDEV.P(Table2[1W Return vs Nifty])</f>
        <v>2.9615532378816999E-2</v>
      </c>
      <c r="O263">
        <v>8209.01</v>
      </c>
      <c r="P263">
        <v>8258.5320416987797</v>
      </c>
      <c r="Q263">
        <v>7340.92348476998</v>
      </c>
      <c r="R263">
        <v>37.137968835643903</v>
      </c>
      <c r="S263" s="1">
        <f>(Table2[[#This Row],[Close Price]]-Table2[[#This Row],[20D EMA]])/Table2[[#This Row],[20D EMA]]</f>
        <v>-4.339256499870265E-2</v>
      </c>
      <c r="T263" s="1">
        <f>(Table2[[#This Row],[Close Price]]-Table2[[#This Row],[50D EMA]])/Table2[[#This Row],[50D EMA]]</f>
        <v>-4.912883302385547E-2</v>
      </c>
      <c r="U263" s="1">
        <f>(Table2[[#This Row],[Close Price]]-Table2[[#This Row],[200D EMA]])/Table2[[#This Row],[200D EMA]]</f>
        <v>6.9729171853104982E-2</v>
      </c>
      <c r="V263">
        <v>0.24543447841542701</v>
      </c>
      <c r="W263">
        <v>7826.35</v>
      </c>
      <c r="X263">
        <v>8000</v>
      </c>
      <c r="Y263">
        <v>7826.35</v>
      </c>
      <c r="Z263">
        <v>8000</v>
      </c>
      <c r="AA263">
        <v>7826.35</v>
      </c>
      <c r="AB263">
        <v>8349.9500000000007</v>
      </c>
      <c r="AC263" s="1">
        <f>(Table2[[#This Row],[Close Price]]/Table2[[#This Row],[Day Low]])-1</f>
        <v>3.3796086298210071E-3</v>
      </c>
      <c r="AD263" s="1">
        <f>(Table2[[#This Row],[Day High]]/Table2[[#This Row],[Close Price]])-1</f>
        <v>1.8744906275468542E-2</v>
      </c>
      <c r="AE263" s="1">
        <f>(Table2[[#This Row],[Close Price]]/Table2[[#This Row],[Current Week Low]])-1</f>
        <v>3.3796086298210071E-3</v>
      </c>
      <c r="AF263" s="1">
        <f>(Table2[[#This Row],[Current Week High]]/Table2[[#This Row],[Close Price]])-1</f>
        <v>1.8744906275468542E-2</v>
      </c>
      <c r="AG263" s="1">
        <f>(Table2[[#This Row],[Close Price]]/Table2[[#This Row],[Current Month Low]])-1</f>
        <v>3.3796086298210071E-3</v>
      </c>
      <c r="AH263" s="1">
        <f>(Table2[[#This Row],[Current Month High]]/Table2[[#This Row],[Close Price]])-1</f>
        <v>6.3308628769356279E-2</v>
      </c>
      <c r="AI263">
        <v>23.790877139364198</v>
      </c>
      <c r="AJ263">
        <v>65.879109853085595</v>
      </c>
      <c r="AK263" t="str">
        <f>IF(AND(Table2[[#This Row],[20D EMA]]&gt;Table2[[#This Row],[50D EMA]],Table2[[#This Row],[50D EMA]]&gt;Table2[[#This Row],[200D EMA]]),"Uptrend","Downtrend/NoTrend")</f>
        <v>Downtrend/NoTrend</v>
      </c>
      <c r="AL263">
        <v>-0.01</v>
      </c>
      <c r="AM263" t="s">
        <v>3184</v>
      </c>
      <c r="AN263">
        <v>-2.73</v>
      </c>
      <c r="AO263" t="s">
        <v>3184</v>
      </c>
      <c r="AP263">
        <v>0.124893735954168</v>
      </c>
      <c r="AQ263">
        <f>(Table2[[#This Row],[Sharpe Ratio]]-AVERAGE(Table2[Sharpe Ratio]))/_xlfn.STDEV.P(Table2[Sharpe Ratio])</f>
        <v>0.75488149380777148</v>
      </c>
      <c r="AR2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3">
        <f>_xlfn.RANK.AVG(Table2[[#This Row],[1Y Return vs Nifty Z-Score]],Table2[1Y Return vs Nifty Z-Score])</f>
        <v>496</v>
      </c>
      <c r="AT263">
        <f>_xlfn.RANK.AVG(Table2[[#This Row],[6M Return vs Nifty Z-Score]],Table2[6M Return vs Nifty Z-Score])</f>
        <v>222</v>
      </c>
      <c r="AU263">
        <f>_xlfn.RANK.AVG(Table2[[#This Row],[Sharpe Ratio Z-Score]],Table2[Sharpe Ratio Z-Score])</f>
        <v>162</v>
      </c>
      <c r="AV263">
        <f>(Table2[[#This Row],[Rank 1Y]]+Table2[[#This Row],[Rank 6M]]+Table2[[#This Row],[Rank Sharpe]])/3</f>
        <v>293.33333333333331</v>
      </c>
    </row>
    <row r="264" spans="1:48" x14ac:dyDescent="0.3">
      <c r="A264" t="s">
        <v>183</v>
      </c>
      <c r="B264" t="s">
        <v>184</v>
      </c>
      <c r="C264" t="s">
        <v>3144</v>
      </c>
      <c r="D264" t="s">
        <v>78</v>
      </c>
      <c r="E264">
        <v>137878.90145305</v>
      </c>
      <c r="F264">
        <v>431.5</v>
      </c>
      <c r="G264">
        <v>46.175003558355897</v>
      </c>
      <c r="H264">
        <f>(Table2[[#This Row],[1Y Return vs Nifty]]-AVERAGE(Table2[1Y Return vs Nifty]))/_xlfn.STDEV.P(Table2[1Y Return vs Nifty])</f>
        <v>0.53711843358325295</v>
      </c>
      <c r="I264">
        <v>-3.7888322007394799</v>
      </c>
      <c r="J264">
        <f>(Table2[[#This Row],[1M Return vs Nifty]]-AVERAGE(Table2[1M Return vs Nifty]))/_xlfn.STDEV.P(Table2[1M Return vs Nifty])</f>
        <v>-0.3506986716221675</v>
      </c>
      <c r="K264">
        <v>-4.66194051100089</v>
      </c>
      <c r="L264">
        <f>(Table2[[#This Row],[6M Return vs Nifty]]-AVERAGE(Table2[6M Return vs Nifty]))/_xlfn.STDEV.P(Table2[6M Return vs Nifty])</f>
        <v>-0.36502652225861326</v>
      </c>
      <c r="M264">
        <v>-3.4047388039249298</v>
      </c>
      <c r="N264">
        <f>(Table2[[#This Row],[1W Return vs Nifty]]-AVERAGE(Table2[1W Return vs Nifty]))/_xlfn.STDEV.P(Table2[1W Return vs Nifty])</f>
        <v>-0.37608757584874358</v>
      </c>
      <c r="O264">
        <v>440.35</v>
      </c>
      <c r="P264">
        <v>442.69605294626899</v>
      </c>
      <c r="Q264">
        <v>411.50749489421901</v>
      </c>
      <c r="R264">
        <v>42.740259076893501</v>
      </c>
      <c r="S264" s="1">
        <f>(Table2[[#This Row],[Close Price]]-Table2[[#This Row],[20D EMA]])/Table2[[#This Row],[20D EMA]]</f>
        <v>-2.0097649596911599E-2</v>
      </c>
      <c r="T264" s="1">
        <f>(Table2[[#This Row],[Close Price]]-Table2[[#This Row],[50D EMA]])/Table2[[#This Row],[50D EMA]]</f>
        <v>-2.5290609373533047E-2</v>
      </c>
      <c r="U264" s="1">
        <f>(Table2[[#This Row],[Close Price]]-Table2[[#This Row],[200D EMA]])/Table2[[#This Row],[200D EMA]]</f>
        <v>4.8583574670785064E-2</v>
      </c>
      <c r="V264">
        <v>0.84735615106630002</v>
      </c>
      <c r="W264">
        <v>428.05</v>
      </c>
      <c r="X264">
        <v>437.75</v>
      </c>
      <c r="Y264">
        <v>428.05</v>
      </c>
      <c r="Z264">
        <v>437.75</v>
      </c>
      <c r="AA264">
        <v>425.85</v>
      </c>
      <c r="AB264">
        <v>454.75</v>
      </c>
      <c r="AC264" s="1">
        <f>(Table2[[#This Row],[Close Price]]/Table2[[#This Row],[Day Low]])-1</f>
        <v>8.0598060974184094E-3</v>
      </c>
      <c r="AD264" s="1">
        <f>(Table2[[#This Row],[Day High]]/Table2[[#This Row],[Close Price]])-1</f>
        <v>1.4484356894553851E-2</v>
      </c>
      <c r="AE264" s="1">
        <f>(Table2[[#This Row],[Close Price]]/Table2[[#This Row],[Current Week Low]])-1</f>
        <v>8.0598060974184094E-3</v>
      </c>
      <c r="AF264" s="1">
        <f>(Table2[[#This Row],[Current Week High]]/Table2[[#This Row],[Close Price]])-1</f>
        <v>1.4484356894553851E-2</v>
      </c>
      <c r="AG264" s="1">
        <f>(Table2[[#This Row],[Close Price]]/Table2[[#This Row],[Current Month Low]])-1</f>
        <v>1.3267582482094475E-2</v>
      </c>
      <c r="AH264" s="1">
        <f>(Table2[[#This Row],[Current Month High]]/Table2[[#This Row],[Close Price]])-1</f>
        <v>5.3881807647740532E-2</v>
      </c>
      <c r="AI264">
        <v>14.6813441483198</v>
      </c>
      <c r="AJ264">
        <v>71.741293532338304</v>
      </c>
      <c r="AK264" t="str">
        <f>IF(AND(Table2[[#This Row],[20D EMA]]&gt;Table2[[#This Row],[50D EMA]],Table2[[#This Row],[50D EMA]]&gt;Table2[[#This Row],[200D EMA]]),"Uptrend","Downtrend/NoTrend")</f>
        <v>Downtrend/NoTrend</v>
      </c>
      <c r="AL264">
        <v>0.17</v>
      </c>
      <c r="AM264" t="s">
        <v>3185</v>
      </c>
      <c r="AN264">
        <v>-1.48</v>
      </c>
      <c r="AO264" t="s">
        <v>3184</v>
      </c>
      <c r="AP264">
        <v>7.6386699761273005E-2</v>
      </c>
      <c r="AQ264">
        <f>(Table2[[#This Row],[Sharpe Ratio]]-AVERAGE(Table2[Sharpe Ratio]))/_xlfn.STDEV.P(Table2[Sharpe Ratio])</f>
        <v>0.18175664424889662</v>
      </c>
      <c r="AR2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4">
        <f>_xlfn.RANK.AVG(Table2[[#This Row],[1Y Return vs Nifty Z-Score]],Table2[1Y Return vs Nifty Z-Score])</f>
        <v>155</v>
      </c>
      <c r="AT264">
        <f>_xlfn.RANK.AVG(Table2[[#This Row],[6M Return vs Nifty Z-Score]],Table2[6M Return vs Nifty Z-Score])</f>
        <v>430</v>
      </c>
      <c r="AU264">
        <f>_xlfn.RANK.AVG(Table2[[#This Row],[Sharpe Ratio Z-Score]],Table2[Sharpe Ratio Z-Score])</f>
        <v>296</v>
      </c>
      <c r="AV264">
        <f>(Table2[[#This Row],[Rank 1Y]]+Table2[[#This Row],[Rank 6M]]+Table2[[#This Row],[Rank Sharpe]])/3</f>
        <v>293.66666666666669</v>
      </c>
    </row>
    <row r="265" spans="1:48" x14ac:dyDescent="0.3">
      <c r="A265" t="s">
        <v>1502</v>
      </c>
      <c r="B265" t="s">
        <v>1503</v>
      </c>
      <c r="C265" t="s">
        <v>3150</v>
      </c>
      <c r="D265" t="s">
        <v>206</v>
      </c>
      <c r="E265">
        <v>6669.5964155800002</v>
      </c>
      <c r="F265">
        <v>1646.05</v>
      </c>
      <c r="G265">
        <v>47.204106863997197</v>
      </c>
      <c r="H265">
        <f>(Table2[[#This Row],[1Y Return vs Nifty]]-AVERAGE(Table2[1Y Return vs Nifty]))/_xlfn.STDEV.P(Table2[1Y Return vs Nifty])</f>
        <v>0.55654608020857221</v>
      </c>
      <c r="I265">
        <v>-4.3802815650689801</v>
      </c>
      <c r="J265">
        <f>(Table2[[#This Row],[1M Return vs Nifty]]-AVERAGE(Table2[1M Return vs Nifty]))/_xlfn.STDEV.P(Table2[1M Return vs Nifty])</f>
        <v>-0.41381107768618347</v>
      </c>
      <c r="K265">
        <v>8.1206588675483307</v>
      </c>
      <c r="L265">
        <f>(Table2[[#This Row],[6M Return vs Nifty]]-AVERAGE(Table2[6M Return vs Nifty]))/_xlfn.STDEV.P(Table2[6M Return vs Nifty])</f>
        <v>6.3265632591935947E-2</v>
      </c>
      <c r="M265">
        <v>5.08751932878645</v>
      </c>
      <c r="N265">
        <f>(Table2[[#This Row],[1W Return vs Nifty]]-AVERAGE(Table2[1W Return vs Nifty]))/_xlfn.STDEV.P(Table2[1W Return vs Nifty])</f>
        <v>1.4241609817629182</v>
      </c>
      <c r="O265">
        <v>1766.99</v>
      </c>
      <c r="P265">
        <v>1833.1976959477499</v>
      </c>
      <c r="Q265">
        <v>1623.7351585024401</v>
      </c>
      <c r="R265">
        <v>39.061573392935799</v>
      </c>
      <c r="S265" s="1">
        <f>(Table2[[#This Row],[Close Price]]-Table2[[#This Row],[20D EMA]])/Table2[[#This Row],[20D EMA]]</f>
        <v>-6.844407721605672E-2</v>
      </c>
      <c r="T265" s="1">
        <f>(Table2[[#This Row],[Close Price]]-Table2[[#This Row],[50D EMA]])/Table2[[#This Row],[50D EMA]]</f>
        <v>-0.10208811431600451</v>
      </c>
      <c r="U265" s="1">
        <f>(Table2[[#This Row],[Close Price]]-Table2[[#This Row],[200D EMA]])/Table2[[#This Row],[200D EMA]]</f>
        <v>1.3742907136494297E-2</v>
      </c>
      <c r="V265">
        <v>2.0183450215054899</v>
      </c>
      <c r="W265">
        <v>1611.6</v>
      </c>
      <c r="X265">
        <v>1686</v>
      </c>
      <c r="Y265">
        <v>1611.6</v>
      </c>
      <c r="Z265">
        <v>1686</v>
      </c>
      <c r="AA265">
        <v>1527.9</v>
      </c>
      <c r="AB265">
        <v>1728</v>
      </c>
      <c r="AC265" s="1">
        <f>(Table2[[#This Row],[Close Price]]/Table2[[#This Row],[Day Low]])-1</f>
        <v>2.1376272027798571E-2</v>
      </c>
      <c r="AD265" s="1">
        <f>(Table2[[#This Row],[Day High]]/Table2[[#This Row],[Close Price]])-1</f>
        <v>2.4270222654232843E-2</v>
      </c>
      <c r="AE265" s="1">
        <f>(Table2[[#This Row],[Close Price]]/Table2[[#This Row],[Current Week Low]])-1</f>
        <v>2.1376272027798571E-2</v>
      </c>
      <c r="AF265" s="1">
        <f>(Table2[[#This Row],[Current Week High]]/Table2[[#This Row],[Close Price]])-1</f>
        <v>2.4270222654232843E-2</v>
      </c>
      <c r="AG265" s="1">
        <f>(Table2[[#This Row],[Close Price]]/Table2[[#This Row],[Current Month Low]])-1</f>
        <v>7.7328359185810491E-2</v>
      </c>
      <c r="AH265" s="1">
        <f>(Table2[[#This Row],[Current Month High]]/Table2[[#This Row],[Close Price]])-1</f>
        <v>4.9785850976580281E-2</v>
      </c>
      <c r="AI265">
        <v>43.367455423589803</v>
      </c>
      <c r="AJ265">
        <v>83.792987941045098</v>
      </c>
      <c r="AK265" t="str">
        <f>IF(AND(Table2[[#This Row],[20D EMA]]&gt;Table2[[#This Row],[50D EMA]],Table2[[#This Row],[50D EMA]]&gt;Table2[[#This Row],[200D EMA]]),"Uptrend","Downtrend/NoTrend")</f>
        <v>Downtrend/NoTrend</v>
      </c>
      <c r="AL265">
        <v>-0.17</v>
      </c>
      <c r="AM265" t="s">
        <v>3184</v>
      </c>
      <c r="AN265">
        <v>-24.68</v>
      </c>
      <c r="AO265" t="s">
        <v>3184</v>
      </c>
      <c r="AP265">
        <v>2.7799189368187999E-2</v>
      </c>
      <c r="AQ265">
        <f>(Table2[[#This Row],[Sharpe Ratio]]-AVERAGE(Table2[Sharpe Ratio]))/_xlfn.STDEV.P(Table2[Sharpe Ratio])</f>
        <v>-0.39231903157142745</v>
      </c>
      <c r="AR2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5">
        <f>_xlfn.RANK.AVG(Table2[[#This Row],[1Y Return vs Nifty Z-Score]],Table2[1Y Return vs Nifty Z-Score])</f>
        <v>151</v>
      </c>
      <c r="AT265">
        <f>_xlfn.RANK.AVG(Table2[[#This Row],[6M Return vs Nifty Z-Score]],Table2[6M Return vs Nifty Z-Score])</f>
        <v>286</v>
      </c>
      <c r="AU265">
        <f>_xlfn.RANK.AVG(Table2[[#This Row],[Sharpe Ratio Z-Score]],Table2[Sharpe Ratio Z-Score])</f>
        <v>444</v>
      </c>
      <c r="AV265">
        <f>(Table2[[#This Row],[Rank 1Y]]+Table2[[#This Row],[Rank 6M]]+Table2[[#This Row],[Rank Sharpe]])/3</f>
        <v>293.66666666666669</v>
      </c>
    </row>
    <row r="266" spans="1:48" x14ac:dyDescent="0.3">
      <c r="A266" t="s">
        <v>1420</v>
      </c>
      <c r="B266" t="s">
        <v>1421</v>
      </c>
      <c r="C266" t="s">
        <v>3148</v>
      </c>
      <c r="D266" t="s">
        <v>114</v>
      </c>
      <c r="E266">
        <v>7421.1475406399904</v>
      </c>
      <c r="F266">
        <v>682.8</v>
      </c>
      <c r="G266">
        <v>8.1381005923550607</v>
      </c>
      <c r="H266">
        <f>(Table2[[#This Row],[1Y Return vs Nifty]]-AVERAGE(Table2[1Y Return vs Nifty]))/_xlfn.STDEV.P(Table2[1Y Return vs Nifty])</f>
        <v>-0.1809508851082505</v>
      </c>
      <c r="I266">
        <v>2.8027398630449398</v>
      </c>
      <c r="J266">
        <f>(Table2[[#This Row],[1M Return vs Nifty]]-AVERAGE(Table2[1M Return vs Nifty]))/_xlfn.STDEV.P(Table2[1M Return vs Nifty])</f>
        <v>0.35267510435846583</v>
      </c>
      <c r="K266">
        <v>13.060749041617999</v>
      </c>
      <c r="L266">
        <f>(Table2[[#This Row],[6M Return vs Nifty]]-AVERAGE(Table2[6M Return vs Nifty]))/_xlfn.STDEV.P(Table2[6M Return vs Nifty])</f>
        <v>0.22878766791120753</v>
      </c>
      <c r="M266">
        <v>2.8515785815197998</v>
      </c>
      <c r="N266">
        <f>(Table2[[#This Row],[1W Return vs Nifty]]-AVERAGE(Table2[1W Return vs Nifty]))/_xlfn.STDEV.P(Table2[1W Return vs Nifty])</f>
        <v>0.95017054926922762</v>
      </c>
      <c r="O266">
        <v>672.16</v>
      </c>
      <c r="P266">
        <v>668.79217697046704</v>
      </c>
      <c r="Q266">
        <v>623.74109777185595</v>
      </c>
      <c r="R266">
        <v>56.665354530328003</v>
      </c>
      <c r="S266" s="1">
        <f>(Table2[[#This Row],[Close Price]]-Table2[[#This Row],[20D EMA]])/Table2[[#This Row],[20D EMA]]</f>
        <v>1.5829564389431068E-2</v>
      </c>
      <c r="T266" s="1">
        <f>(Table2[[#This Row],[Close Price]]-Table2[[#This Row],[50D EMA]])/Table2[[#This Row],[50D EMA]]</f>
        <v>2.09449564631368E-2</v>
      </c>
      <c r="U266" s="1">
        <f>(Table2[[#This Row],[Close Price]]-Table2[[#This Row],[200D EMA]])/Table2[[#This Row],[200D EMA]]</f>
        <v>9.4684962140727524E-2</v>
      </c>
      <c r="V266">
        <v>0.61542109714859095</v>
      </c>
      <c r="W266">
        <v>680.15</v>
      </c>
      <c r="X266">
        <v>704.5</v>
      </c>
      <c r="Y266">
        <v>680.15</v>
      </c>
      <c r="Z266">
        <v>704.5</v>
      </c>
      <c r="AA266">
        <v>646.70000000000005</v>
      </c>
      <c r="AB266">
        <v>719.85</v>
      </c>
      <c r="AC266" s="1">
        <f>(Table2[[#This Row],[Close Price]]/Table2[[#This Row],[Day Low]])-1</f>
        <v>3.8961993677864015E-3</v>
      </c>
      <c r="AD266" s="1">
        <f>(Table2[[#This Row],[Day High]]/Table2[[#This Row],[Close Price]])-1</f>
        <v>3.1780902167545477E-2</v>
      </c>
      <c r="AE266" s="1">
        <f>(Table2[[#This Row],[Close Price]]/Table2[[#This Row],[Current Week Low]])-1</f>
        <v>3.8961993677864015E-3</v>
      </c>
      <c r="AF266" s="1">
        <f>(Table2[[#This Row],[Current Week High]]/Table2[[#This Row],[Close Price]])-1</f>
        <v>3.1780902167545477E-2</v>
      </c>
      <c r="AG266" s="1">
        <f>(Table2[[#This Row],[Close Price]]/Table2[[#This Row],[Current Month Low]])-1</f>
        <v>5.5821864852326986E-2</v>
      </c>
      <c r="AH266" s="1">
        <f>(Table2[[#This Row],[Current Month High]]/Table2[[#This Row],[Close Price]])-1</f>
        <v>5.4261862917398984E-2</v>
      </c>
      <c r="AI266">
        <v>23.264499121265299</v>
      </c>
      <c r="AJ266">
        <v>46.037856913699002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0</v>
      </c>
      <c r="AM266">
        <v>0</v>
      </c>
      <c r="AN266">
        <v>9.27</v>
      </c>
      <c r="AO266" t="s">
        <v>3185</v>
      </c>
      <c r="AP266">
        <v>8.2087341471408004E-2</v>
      </c>
      <c r="AQ266">
        <f>(Table2[[#This Row],[Sharpe Ratio]]-AVERAGE(Table2[Sharpe Ratio]))/_xlfn.STDEV.P(Table2[Sharpe Ratio])</f>
        <v>0.2491113968566992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1.5997938332873498</v>
      </c>
      <c r="AS266">
        <f>_xlfn.RANK.AVG(Table2[[#This Row],[1Y Return vs Nifty Z-Score]],Table2[1Y Return vs Nifty Z-Score])</f>
        <v>360</v>
      </c>
      <c r="AT266">
        <f>_xlfn.RANK.AVG(Table2[[#This Row],[6M Return vs Nifty Z-Score]],Table2[6M Return vs Nifty Z-Score])</f>
        <v>239</v>
      </c>
      <c r="AU266">
        <f>_xlfn.RANK.AVG(Table2[[#This Row],[Sharpe Ratio Z-Score]],Table2[Sharpe Ratio Z-Score])</f>
        <v>283</v>
      </c>
      <c r="AV266">
        <f>(Table2[[#This Row],[Rank 1Y]]+Table2[[#This Row],[Rank 6M]]+Table2[[#This Row],[Rank Sharpe]])/3</f>
        <v>294</v>
      </c>
    </row>
    <row r="267" spans="1:48" x14ac:dyDescent="0.3">
      <c r="A267" t="s">
        <v>848</v>
      </c>
      <c r="B267" t="s">
        <v>849</v>
      </c>
      <c r="C267" t="s">
        <v>3152</v>
      </c>
      <c r="D267" t="s">
        <v>141</v>
      </c>
      <c r="E267">
        <v>18158.167871969999</v>
      </c>
      <c r="F267">
        <v>1614.55</v>
      </c>
      <c r="G267">
        <v>75.299388607095096</v>
      </c>
      <c r="H267">
        <f>(Table2[[#This Row],[1Y Return vs Nifty]]-AVERAGE(Table2[1Y Return vs Nifty]))/_xlfn.STDEV.P(Table2[1Y Return vs Nifty])</f>
        <v>1.0869352088330801</v>
      </c>
      <c r="I267">
        <v>-3.0770153967231799</v>
      </c>
      <c r="J267">
        <f>(Table2[[#This Row],[1M Return vs Nifty]]-AVERAGE(Table2[1M Return vs Nifty]))/_xlfn.STDEV.P(Table2[1M Return vs Nifty])</f>
        <v>-0.27474209124914495</v>
      </c>
      <c r="K267">
        <v>-8.3071515149514692</v>
      </c>
      <c r="L267">
        <f>(Table2[[#This Row],[6M Return vs Nifty]]-AVERAGE(Table2[6M Return vs Nifty]))/_xlfn.STDEV.P(Table2[6M Return vs Nifty])</f>
        <v>-0.48716250020272678</v>
      </c>
      <c r="M267">
        <v>-0.43201475755291302</v>
      </c>
      <c r="N267">
        <f>(Table2[[#This Row],[1W Return vs Nifty]]-AVERAGE(Table2[1W Return vs Nifty]))/_xlfn.STDEV.P(Table2[1W Return vs Nifty])</f>
        <v>0.25409135807281297</v>
      </c>
      <c r="O267">
        <v>1645.37</v>
      </c>
      <c r="P267">
        <v>1710.55163157624</v>
      </c>
      <c r="Q267">
        <v>1607.7438748765301</v>
      </c>
      <c r="R267">
        <v>47.350500587382903</v>
      </c>
      <c r="S267" s="1">
        <f>(Table2[[#This Row],[Close Price]]-Table2[[#This Row],[20D EMA]])/Table2[[#This Row],[20D EMA]]</f>
        <v>-1.8731349179819699E-2</v>
      </c>
      <c r="T267" s="1">
        <f>(Table2[[#This Row],[Close Price]]-Table2[[#This Row],[50D EMA]])/Table2[[#This Row],[50D EMA]]</f>
        <v>-5.6123200144374705E-2</v>
      </c>
      <c r="U267" s="1">
        <f>(Table2[[#This Row],[Close Price]]-Table2[[#This Row],[200D EMA]])/Table2[[#This Row],[200D EMA]]</f>
        <v>4.2333391716342711E-3</v>
      </c>
      <c r="V267">
        <v>0.98724383037338803</v>
      </c>
      <c r="W267">
        <v>1566.9</v>
      </c>
      <c r="X267">
        <v>1628</v>
      </c>
      <c r="Y267">
        <v>1566.9</v>
      </c>
      <c r="Z267">
        <v>1628</v>
      </c>
      <c r="AA267">
        <v>1543.05</v>
      </c>
      <c r="AB267">
        <v>1695.65</v>
      </c>
      <c r="AC267" s="1">
        <f>(Table2[[#This Row],[Close Price]]/Table2[[#This Row],[Day Low]])-1</f>
        <v>3.0410364413810731E-2</v>
      </c>
      <c r="AD267" s="1">
        <f>(Table2[[#This Row],[Day High]]/Table2[[#This Row],[Close Price]])-1</f>
        <v>8.3304945650490847E-3</v>
      </c>
      <c r="AE267" s="1">
        <f>(Table2[[#This Row],[Close Price]]/Table2[[#This Row],[Current Week Low]])-1</f>
        <v>3.0410364413810731E-2</v>
      </c>
      <c r="AF267" s="1">
        <f>(Table2[[#This Row],[Current Week High]]/Table2[[#This Row],[Close Price]])-1</f>
        <v>8.3304945650490847E-3</v>
      </c>
      <c r="AG267" s="1">
        <f>(Table2[[#This Row],[Close Price]]/Table2[[#This Row],[Current Month Low]])-1</f>
        <v>4.6336800492531083E-2</v>
      </c>
      <c r="AH267" s="1">
        <f>(Table2[[#This Row],[Current Month High]]/Table2[[#This Row],[Close Price]])-1</f>
        <v>5.0230714440556268E-2</v>
      </c>
      <c r="AI267">
        <v>33.833167970765601</v>
      </c>
      <c r="AJ267">
        <v>104.787855080844</v>
      </c>
      <c r="AK267" t="str">
        <f>IF(AND(Table2[[#This Row],[20D EMA]]&gt;Table2[[#This Row],[50D EMA]],Table2[[#This Row],[50D EMA]]&gt;Table2[[#This Row],[200D EMA]]),"Uptrend","Downtrend/NoTrend")</f>
        <v>Downtrend/NoTrend</v>
      </c>
      <c r="AL267">
        <v>0.01</v>
      </c>
      <c r="AM267" t="s">
        <v>3185</v>
      </c>
      <c r="AN267">
        <v>0.2</v>
      </c>
      <c r="AO267" t="s">
        <v>3185</v>
      </c>
      <c r="AP267">
        <v>6.9808420285350004E-2</v>
      </c>
      <c r="AQ267">
        <f>(Table2[[#This Row],[Sharpe Ratio]]-AVERAGE(Table2[Sharpe Ratio]))/_xlfn.STDEV.P(Table2[Sharpe Ratio])</f>
        <v>0.10403234421122834</v>
      </c>
      <c r="AR2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7">
        <f>_xlfn.RANK.AVG(Table2[[#This Row],[1Y Return vs Nifty Z-Score]],Table2[1Y Return vs Nifty Z-Score])</f>
        <v>87</v>
      </c>
      <c r="AT267">
        <f>_xlfn.RANK.AVG(Table2[[#This Row],[6M Return vs Nifty Z-Score]],Table2[6M Return vs Nifty Z-Score])</f>
        <v>477</v>
      </c>
      <c r="AU267">
        <f>_xlfn.RANK.AVG(Table2[[#This Row],[Sharpe Ratio Z-Score]],Table2[Sharpe Ratio Z-Score])</f>
        <v>318</v>
      </c>
      <c r="AV267">
        <f>(Table2[[#This Row],[Rank 1Y]]+Table2[[#This Row],[Rank 6M]]+Table2[[#This Row],[Rank Sharpe]])/3</f>
        <v>294</v>
      </c>
    </row>
    <row r="268" spans="1:48" x14ac:dyDescent="0.3">
      <c r="A268" t="s">
        <v>1568</v>
      </c>
      <c r="B268" t="s">
        <v>1569</v>
      </c>
      <c r="C268" t="s">
        <v>3148</v>
      </c>
      <c r="D268" t="s">
        <v>1369</v>
      </c>
      <c r="E268">
        <v>6176.9824509749997</v>
      </c>
      <c r="F268">
        <v>954.75</v>
      </c>
      <c r="G268">
        <v>-27.7403914833301</v>
      </c>
      <c r="H268">
        <f>(Table2[[#This Row],[1Y Return vs Nifty]]-AVERAGE(Table2[1Y Return vs Nifty]))/_xlfn.STDEV.P(Table2[1Y Return vs Nifty])</f>
        <v>-0.8582732313438034</v>
      </c>
      <c r="I268">
        <v>8.3234344265773004</v>
      </c>
      <c r="J268">
        <f>(Table2[[#This Row],[1M Return vs Nifty]]-AVERAGE(Table2[1M Return vs Nifty]))/_xlfn.STDEV.P(Table2[1M Return vs Nifty])</f>
        <v>0.94177763462164854</v>
      </c>
      <c r="K268">
        <v>26.2750393659054</v>
      </c>
      <c r="L268">
        <f>(Table2[[#This Row],[6M Return vs Nifty]]-AVERAGE(Table2[6M Return vs Nifty]))/_xlfn.STDEV.P(Table2[6M Return vs Nifty])</f>
        <v>0.67154400488186172</v>
      </c>
      <c r="M268">
        <v>2.4572520263528599</v>
      </c>
      <c r="N268">
        <f>(Table2[[#This Row],[1W Return vs Nifty]]-AVERAGE(Table2[1W Return vs Nifty]))/_xlfn.STDEV.P(Table2[1W Return vs Nifty])</f>
        <v>0.86657843500778686</v>
      </c>
      <c r="O268">
        <v>936.29</v>
      </c>
      <c r="P268">
        <v>919.85164552265701</v>
      </c>
      <c r="Q268">
        <v>838.51735596207095</v>
      </c>
      <c r="R268">
        <v>54.800315466857398</v>
      </c>
      <c r="S268" s="1">
        <f>(Table2[[#This Row],[Close Price]]-Table2[[#This Row],[20D EMA]])/Table2[[#This Row],[20D EMA]]</f>
        <v>1.9716113597282932E-2</v>
      </c>
      <c r="T268" s="1">
        <f>(Table2[[#This Row],[Close Price]]-Table2[[#This Row],[50D EMA]])/Table2[[#This Row],[50D EMA]]</f>
        <v>3.793911186353735E-2</v>
      </c>
      <c r="U268" s="1">
        <f>(Table2[[#This Row],[Close Price]]-Table2[[#This Row],[200D EMA]])/Table2[[#This Row],[200D EMA]]</f>
        <v>0.13861686131060436</v>
      </c>
      <c r="V268">
        <v>0.70775000163024904</v>
      </c>
      <c r="W268">
        <v>951.2</v>
      </c>
      <c r="X268">
        <v>1015</v>
      </c>
      <c r="Y268">
        <v>951.2</v>
      </c>
      <c r="Z268">
        <v>1015</v>
      </c>
      <c r="AA268">
        <v>903</v>
      </c>
      <c r="AB268">
        <v>1015</v>
      </c>
      <c r="AC268" s="1">
        <f>(Table2[[#This Row],[Close Price]]/Table2[[#This Row],[Day Low]])-1</f>
        <v>3.7321278385196166E-3</v>
      </c>
      <c r="AD268" s="1">
        <f>(Table2[[#This Row],[Day High]]/Table2[[#This Row],[Close Price]])-1</f>
        <v>6.3105525006546204E-2</v>
      </c>
      <c r="AE268" s="1">
        <f>(Table2[[#This Row],[Close Price]]/Table2[[#This Row],[Current Week Low]])-1</f>
        <v>3.7321278385196166E-3</v>
      </c>
      <c r="AF268" s="1">
        <f>(Table2[[#This Row],[Current Week High]]/Table2[[#This Row],[Close Price]])-1</f>
        <v>6.3105525006546204E-2</v>
      </c>
      <c r="AG268" s="1">
        <f>(Table2[[#This Row],[Close Price]]/Table2[[#This Row],[Current Month Low]])-1</f>
        <v>5.7308970099667844E-2</v>
      </c>
      <c r="AH268" s="1">
        <f>(Table2[[#This Row],[Current Month High]]/Table2[[#This Row],[Close Price]])-1</f>
        <v>6.3105525006546204E-2</v>
      </c>
      <c r="AI268">
        <v>11.7098716941607</v>
      </c>
      <c r="AJ268">
        <v>56.413826998689402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0.15</v>
      </c>
      <c r="AM268" t="s">
        <v>3185</v>
      </c>
      <c r="AN268">
        <v>7.29</v>
      </c>
      <c r="AO268" t="s">
        <v>3185</v>
      </c>
      <c r="AP268">
        <v>0.134925284484157</v>
      </c>
      <c r="AQ268">
        <f>(Table2[[#This Row],[Sharpe Ratio]]-AVERAGE(Table2[Sharpe Ratio]))/_xlfn.STDEV.P(Table2[Sharpe Ratio])</f>
        <v>0.87340717983875227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2.4950340230062458</v>
      </c>
      <c r="AS268">
        <f>_xlfn.RANK.AVG(Table2[[#This Row],[1Y Return vs Nifty Z-Score]],Table2[1Y Return vs Nifty Z-Score])</f>
        <v>618</v>
      </c>
      <c r="AT268">
        <f>_xlfn.RANK.AVG(Table2[[#This Row],[6M Return vs Nifty Z-Score]],Table2[6M Return vs Nifty Z-Score])</f>
        <v>133</v>
      </c>
      <c r="AU268">
        <f>_xlfn.RANK.AVG(Table2[[#This Row],[Sharpe Ratio Z-Score]],Table2[Sharpe Ratio Z-Score])</f>
        <v>134</v>
      </c>
      <c r="AV268">
        <f>(Table2[[#This Row],[Rank 1Y]]+Table2[[#This Row],[Rank 6M]]+Table2[[#This Row],[Rank Sharpe]])/3</f>
        <v>295</v>
      </c>
    </row>
    <row r="269" spans="1:48" x14ac:dyDescent="0.3">
      <c r="A269" t="s">
        <v>1672</v>
      </c>
      <c r="B269" t="s">
        <v>1673</v>
      </c>
      <c r="C269" t="s">
        <v>3143</v>
      </c>
      <c r="D269" t="s">
        <v>249</v>
      </c>
      <c r="E269">
        <v>5260.4730270749997</v>
      </c>
      <c r="F269">
        <v>612.75</v>
      </c>
      <c r="G269">
        <v>31.996612267956898</v>
      </c>
      <c r="H269">
        <f>(Table2[[#This Row],[1Y Return vs Nifty]]-AVERAGE(Table2[1Y Return vs Nifty]))/_xlfn.STDEV.P(Table2[1Y Return vs Nifty])</f>
        <v>0.26945553308005821</v>
      </c>
      <c r="I269">
        <v>4.6653542340559397</v>
      </c>
      <c r="J269">
        <f>(Table2[[#This Row],[1M Return vs Nifty]]-AVERAGE(Table2[1M Return vs Nifty]))/_xlfn.STDEV.P(Table2[1M Return vs Nifty])</f>
        <v>0.55143104461919068</v>
      </c>
      <c r="K269">
        <v>28.160774602009699</v>
      </c>
      <c r="L269">
        <f>(Table2[[#This Row],[6M Return vs Nifty]]-AVERAGE(Table2[6M Return vs Nifty]))/_xlfn.STDEV.P(Table2[6M Return vs Nifty])</f>
        <v>0.73472721072527158</v>
      </c>
      <c r="M269">
        <v>-11.4835163700275</v>
      </c>
      <c r="N269">
        <f>(Table2[[#This Row],[1W Return vs Nifty]]-AVERAGE(Table2[1W Return vs Nifty]))/_xlfn.STDEV.P(Table2[1W Return vs Nifty])</f>
        <v>-2.0886836172502909</v>
      </c>
      <c r="O269">
        <v>637.09</v>
      </c>
      <c r="P269">
        <v>595.61327199186599</v>
      </c>
      <c r="Q269">
        <v>492.26976982232298</v>
      </c>
      <c r="R269">
        <v>34.440321676705103</v>
      </c>
      <c r="S269" s="1">
        <f>(Table2[[#This Row],[Close Price]]-Table2[[#This Row],[20D EMA]])/Table2[[#This Row],[20D EMA]]</f>
        <v>-3.8204963192013733E-2</v>
      </c>
      <c r="T269" s="1">
        <f>(Table2[[#This Row],[Close Price]]-Table2[[#This Row],[50D EMA]])/Table2[[#This Row],[50D EMA]]</f>
        <v>2.8771568421947526E-2</v>
      </c>
      <c r="U269" s="1">
        <f>(Table2[[#This Row],[Close Price]]-Table2[[#This Row],[200D EMA]])/Table2[[#This Row],[200D EMA]]</f>
        <v>0.24474432021523981</v>
      </c>
      <c r="V269">
        <v>0.81160070404434503</v>
      </c>
      <c r="W269">
        <v>597.45000000000005</v>
      </c>
      <c r="X269">
        <v>632.20000000000005</v>
      </c>
      <c r="Y269">
        <v>597.45000000000005</v>
      </c>
      <c r="Z269">
        <v>632.20000000000005</v>
      </c>
      <c r="AA269">
        <v>597.45000000000005</v>
      </c>
      <c r="AB269">
        <v>693</v>
      </c>
      <c r="AC269" s="1">
        <f>(Table2[[#This Row],[Close Price]]/Table2[[#This Row],[Day Low]])-1</f>
        <v>2.5608837559628395E-2</v>
      </c>
      <c r="AD269" s="1">
        <f>(Table2[[#This Row],[Day High]]/Table2[[#This Row],[Close Price]])-1</f>
        <v>3.1742146062831544E-2</v>
      </c>
      <c r="AE269" s="1">
        <f>(Table2[[#This Row],[Close Price]]/Table2[[#This Row],[Current Week Low]])-1</f>
        <v>2.5608837559628395E-2</v>
      </c>
      <c r="AF269" s="1">
        <f>(Table2[[#This Row],[Current Week High]]/Table2[[#This Row],[Close Price]])-1</f>
        <v>3.1742146062831544E-2</v>
      </c>
      <c r="AG269" s="1">
        <f>(Table2[[#This Row],[Close Price]]/Table2[[#This Row],[Current Month Low]])-1</f>
        <v>2.5608837559628395E-2</v>
      </c>
      <c r="AH269" s="1">
        <f>(Table2[[#This Row],[Current Month High]]/Table2[[#This Row],[Close Price]])-1</f>
        <v>0.13096695226438193</v>
      </c>
      <c r="AI269">
        <v>13.096695226438101</v>
      </c>
      <c r="AJ269">
        <v>70.2083333333333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0.19</v>
      </c>
      <c r="AM269" t="s">
        <v>3185</v>
      </c>
      <c r="AN269">
        <v>-4.3099999999999996</v>
      </c>
      <c r="AO269" t="s">
        <v>3184</v>
      </c>
      <c r="AQ269">
        <f>(Table2[[#This Row],[Sharpe Ratio]]-AVERAGE(Table2[Sharpe Ratio]))/_xlfn.STDEV.P(Table2[Sharpe Ratio])</f>
        <v>-0.72077460162819162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-1.2538444304539622</v>
      </c>
      <c r="AS269">
        <f>_xlfn.RANK.AVG(Table2[[#This Row],[1Y Return vs Nifty Z-Score]],Table2[1Y Return vs Nifty Z-Score])</f>
        <v>214</v>
      </c>
      <c r="AT269">
        <f>_xlfn.RANK.AVG(Table2[[#This Row],[6M Return vs Nifty Z-Score]],Table2[6M Return vs Nifty Z-Score])</f>
        <v>127</v>
      </c>
      <c r="AU269">
        <f>_xlfn.RANK.AVG(Table2[[#This Row],[Sharpe Ratio Z-Score]],Table2[Sharpe Ratio Z-Score])</f>
        <v>544.5</v>
      </c>
      <c r="AV269">
        <f>(Table2[[#This Row],[Rank 1Y]]+Table2[[#This Row],[Rank 6M]]+Table2[[#This Row],[Rank Sharpe]])/3</f>
        <v>295.16666666666669</v>
      </c>
    </row>
    <row r="270" spans="1:48" x14ac:dyDescent="0.3">
      <c r="A270" t="s">
        <v>169</v>
      </c>
      <c r="B270" t="s">
        <v>170</v>
      </c>
      <c r="C270" t="s">
        <v>3148</v>
      </c>
      <c r="D270" t="s">
        <v>171</v>
      </c>
      <c r="E270">
        <v>153375.04365750001</v>
      </c>
      <c r="F270">
        <v>7237.8</v>
      </c>
      <c r="G270">
        <v>46.621017840943203</v>
      </c>
      <c r="H270">
        <f>(Table2[[#This Row],[1Y Return vs Nifty]]-AVERAGE(Table2[1Y Return vs Nifty]))/_xlfn.STDEV.P(Table2[1Y Return vs Nifty])</f>
        <v>0.54553839280838801</v>
      </c>
      <c r="I270">
        <v>-13.1275666492526</v>
      </c>
      <c r="J270">
        <f>(Table2[[#This Row],[1M Return vs Nifty]]-AVERAGE(Table2[1M Return vs Nifty]))/_xlfn.STDEV.P(Table2[1M Return vs Nifty])</f>
        <v>-1.3472167781328392</v>
      </c>
      <c r="K270">
        <v>-18.807571294161399</v>
      </c>
      <c r="L270">
        <f>(Table2[[#This Row],[6M Return vs Nifty]]-AVERAGE(Table2[6M Return vs Nifty]))/_xlfn.STDEV.P(Table2[6M Return vs Nifty])</f>
        <v>-0.83898823461634586</v>
      </c>
      <c r="M270">
        <v>-5.22351290601173</v>
      </c>
      <c r="N270">
        <f>(Table2[[#This Row],[1W Return vs Nifty]]-AVERAGE(Table2[1W Return vs Nifty]))/_xlfn.STDEV.P(Table2[1W Return vs Nifty])</f>
        <v>-0.76164409129321908</v>
      </c>
      <c r="O270">
        <v>7535.67</v>
      </c>
      <c r="P270">
        <v>7765.8276755544002</v>
      </c>
      <c r="Q270">
        <v>7136.9388504721401</v>
      </c>
      <c r="R270">
        <v>39.278375484400001</v>
      </c>
      <c r="S270" s="1">
        <f>(Table2[[#This Row],[Close Price]]-Table2[[#This Row],[20D EMA]])/Table2[[#This Row],[20D EMA]]</f>
        <v>-3.952800480912777E-2</v>
      </c>
      <c r="T270" s="1">
        <f>(Table2[[#This Row],[Close Price]]-Table2[[#This Row],[50D EMA]])/Table2[[#This Row],[50D EMA]]</f>
        <v>-6.7993740991259419E-2</v>
      </c>
      <c r="U270" s="1">
        <f>(Table2[[#This Row],[Close Price]]-Table2[[#This Row],[200D EMA]])/Table2[[#This Row],[200D EMA]]</f>
        <v>1.4132270381045467E-2</v>
      </c>
      <c r="V270">
        <v>1.59597950707284</v>
      </c>
      <c r="W270">
        <v>6995.35</v>
      </c>
      <c r="X270">
        <v>7268.15</v>
      </c>
      <c r="Y270">
        <v>6995.35</v>
      </c>
      <c r="Z270">
        <v>7268.15</v>
      </c>
      <c r="AA270">
        <v>6935</v>
      </c>
      <c r="AB270">
        <v>7500</v>
      </c>
      <c r="AC270" s="1">
        <f>(Table2[[#This Row],[Close Price]]/Table2[[#This Row],[Day Low]])-1</f>
        <v>3.4658737589970512E-2</v>
      </c>
      <c r="AD270" s="1">
        <f>(Table2[[#This Row],[Day High]]/Table2[[#This Row],[Close Price]])-1</f>
        <v>4.1932631462597847E-3</v>
      </c>
      <c r="AE270" s="1">
        <f>(Table2[[#This Row],[Close Price]]/Table2[[#This Row],[Current Week Low]])-1</f>
        <v>3.4658737589970512E-2</v>
      </c>
      <c r="AF270" s="1">
        <f>(Table2[[#This Row],[Current Week High]]/Table2[[#This Row],[Close Price]])-1</f>
        <v>4.1932631462597847E-3</v>
      </c>
      <c r="AG270" s="1">
        <f>(Table2[[#This Row],[Close Price]]/Table2[[#This Row],[Current Month Low]])-1</f>
        <v>4.3662581110309961E-2</v>
      </c>
      <c r="AH270" s="1">
        <f>(Table2[[#This Row],[Current Month High]]/Table2[[#This Row],[Close Price]])-1</f>
        <v>3.6226477658957146E-2</v>
      </c>
      <c r="AI270">
        <v>26.418939456741001</v>
      </c>
      <c r="AJ270">
        <v>72.511351312700299</v>
      </c>
      <c r="AK270" t="str">
        <f>IF(AND(Table2[[#This Row],[20D EMA]]&gt;Table2[[#This Row],[50D EMA]],Table2[[#This Row],[50D EMA]]&gt;Table2[[#This Row],[200D EMA]]),"Uptrend","Downtrend/NoTrend")</f>
        <v>Downtrend/NoTrend</v>
      </c>
      <c r="AL270">
        <v>-0.01</v>
      </c>
      <c r="AM270" t="s">
        <v>3184</v>
      </c>
      <c r="AN270">
        <v>-5.36</v>
      </c>
      <c r="AO270" t="s">
        <v>3184</v>
      </c>
      <c r="AP270">
        <v>0.148678745509849</v>
      </c>
      <c r="AQ270">
        <f>(Table2[[#This Row],[Sharpe Ratio]]-AVERAGE(Table2[Sharpe Ratio]))/_xlfn.STDEV.P(Table2[Sharpe Ratio])</f>
        <v>1.0359083528627628</v>
      </c>
      <c r="AR2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0">
        <f>_xlfn.RANK.AVG(Table2[[#This Row],[1Y Return vs Nifty Z-Score]],Table2[1Y Return vs Nifty Z-Score])</f>
        <v>154</v>
      </c>
      <c r="AT270">
        <f>_xlfn.RANK.AVG(Table2[[#This Row],[6M Return vs Nifty Z-Score]],Table2[6M Return vs Nifty Z-Score])</f>
        <v>621</v>
      </c>
      <c r="AU270">
        <f>_xlfn.RANK.AVG(Table2[[#This Row],[Sharpe Ratio Z-Score]],Table2[Sharpe Ratio Z-Score])</f>
        <v>112</v>
      </c>
      <c r="AV270">
        <f>(Table2[[#This Row],[Rank 1Y]]+Table2[[#This Row],[Rank 6M]]+Table2[[#This Row],[Rank Sharpe]])/3</f>
        <v>295.66666666666669</v>
      </c>
    </row>
    <row r="271" spans="1:48" x14ac:dyDescent="0.3">
      <c r="A271" t="s">
        <v>1820</v>
      </c>
      <c r="B271" t="s">
        <v>1821</v>
      </c>
      <c r="C271" t="s">
        <v>3148</v>
      </c>
      <c r="D271" t="s">
        <v>258</v>
      </c>
      <c r="E271">
        <v>4248.8334657360001</v>
      </c>
      <c r="F271">
        <v>182.76</v>
      </c>
      <c r="G271">
        <v>15.607891988476201</v>
      </c>
      <c r="H271">
        <f>(Table2[[#This Row],[1Y Return vs Nifty]]-AVERAGE(Table2[1Y Return vs Nifty]))/_xlfn.STDEV.P(Table2[1Y Return vs Nifty])</f>
        <v>-3.9934461574115704E-2</v>
      </c>
      <c r="I271">
        <v>12.930179676993699</v>
      </c>
      <c r="J271">
        <f>(Table2[[#This Row],[1M Return vs Nifty]]-AVERAGE(Table2[1M Return vs Nifty]))/_xlfn.STDEV.P(Table2[1M Return vs Nifty])</f>
        <v>1.4333544194024703</v>
      </c>
      <c r="K271">
        <v>29.2587271626141</v>
      </c>
      <c r="L271">
        <f>(Table2[[#This Row],[6M Return vs Nifty]]-AVERAGE(Table2[6M Return vs Nifty]))/_xlfn.STDEV.P(Table2[6M Return vs Nifty])</f>
        <v>0.77151507007835951</v>
      </c>
      <c r="M271">
        <v>0.86171423449343398</v>
      </c>
      <c r="N271">
        <f>(Table2[[#This Row],[1W Return vs Nifty]]-AVERAGE(Table2[1W Return vs Nifty]))/_xlfn.STDEV.P(Table2[1W Return vs Nifty])</f>
        <v>0.52834512137996048</v>
      </c>
      <c r="O271">
        <v>184.18</v>
      </c>
      <c r="P271">
        <v>178.72496208136101</v>
      </c>
      <c r="Q271">
        <v>160.276647854608</v>
      </c>
      <c r="R271">
        <v>45.190957517502099</v>
      </c>
      <c r="S271" s="1">
        <f>(Table2[[#This Row],[Close Price]]-Table2[[#This Row],[20D EMA]])/Table2[[#This Row],[20D EMA]]</f>
        <v>-7.7098490607015735E-3</v>
      </c>
      <c r="T271" s="1">
        <f>(Table2[[#This Row],[Close Price]]-Table2[[#This Row],[50D EMA]])/Table2[[#This Row],[50D EMA]]</f>
        <v>2.2576801089498097E-2</v>
      </c>
      <c r="U271" s="1">
        <f>(Table2[[#This Row],[Close Price]]-Table2[[#This Row],[200D EMA]])/Table2[[#This Row],[200D EMA]]</f>
        <v>0.14027840266404465</v>
      </c>
      <c r="V271">
        <v>0.59917216867706602</v>
      </c>
      <c r="W271">
        <v>180</v>
      </c>
      <c r="X271">
        <v>193.51</v>
      </c>
      <c r="Y271">
        <v>180</v>
      </c>
      <c r="Z271">
        <v>193.51</v>
      </c>
      <c r="AA271">
        <v>180</v>
      </c>
      <c r="AB271">
        <v>199.44</v>
      </c>
      <c r="AC271" s="1">
        <f>(Table2[[#This Row],[Close Price]]/Table2[[#This Row],[Day Low]])-1</f>
        <v>1.5333333333333199E-2</v>
      </c>
      <c r="AD271" s="1">
        <f>(Table2[[#This Row],[Day High]]/Table2[[#This Row],[Close Price]])-1</f>
        <v>5.88203107901073E-2</v>
      </c>
      <c r="AE271" s="1">
        <f>(Table2[[#This Row],[Close Price]]/Table2[[#This Row],[Current Week Low]])-1</f>
        <v>1.5333333333333199E-2</v>
      </c>
      <c r="AF271" s="1">
        <f>(Table2[[#This Row],[Current Week High]]/Table2[[#This Row],[Close Price]])-1</f>
        <v>5.88203107901073E-2</v>
      </c>
      <c r="AG271" s="1">
        <f>(Table2[[#This Row],[Close Price]]/Table2[[#This Row],[Current Month Low]])-1</f>
        <v>1.5333333333333199E-2</v>
      </c>
      <c r="AH271" s="1">
        <f>(Table2[[#This Row],[Current Month High]]/Table2[[#This Row],[Close Price]])-1</f>
        <v>9.1267235718975659E-2</v>
      </c>
      <c r="AI271">
        <v>9.1267235718975606</v>
      </c>
      <c r="AJ271">
        <v>63.105756358768403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0.13</v>
      </c>
      <c r="AM271" t="s">
        <v>3185</v>
      </c>
      <c r="AN271">
        <v>1.65</v>
      </c>
      <c r="AO271" t="s">
        <v>3185</v>
      </c>
      <c r="AP271">
        <v>2.1557034452771E-2</v>
      </c>
      <c r="AQ271">
        <f>(Table2[[#This Row],[Sharpe Ratio]]-AVERAGE(Table2[Sharpe Ratio]))/_xlfn.STDEV.P(Table2[Sharpe Ratio])</f>
        <v>-0.46607192141188258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2.227208227874792</v>
      </c>
      <c r="AS271">
        <f>_xlfn.RANK.AVG(Table2[[#This Row],[1Y Return vs Nifty Z-Score]],Table2[1Y Return vs Nifty Z-Score])</f>
        <v>310</v>
      </c>
      <c r="AT271">
        <f>_xlfn.RANK.AVG(Table2[[#This Row],[6M Return vs Nifty Z-Score]],Table2[6M Return vs Nifty Z-Score])</f>
        <v>119</v>
      </c>
      <c r="AU271">
        <f>_xlfn.RANK.AVG(Table2[[#This Row],[Sharpe Ratio Z-Score]],Table2[Sharpe Ratio Z-Score])</f>
        <v>459</v>
      </c>
      <c r="AV271">
        <f>(Table2[[#This Row],[Rank 1Y]]+Table2[[#This Row],[Rank 6M]]+Table2[[#This Row],[Rank Sharpe]])/3</f>
        <v>296</v>
      </c>
    </row>
    <row r="272" spans="1:48" x14ac:dyDescent="0.3">
      <c r="A272" t="s">
        <v>121</v>
      </c>
      <c r="B272" t="s">
        <v>122</v>
      </c>
      <c r="C272" t="s">
        <v>3144</v>
      </c>
      <c r="D272" t="s">
        <v>57</v>
      </c>
      <c r="E272">
        <v>223297.47998919501</v>
      </c>
      <c r="F272">
        <v>578.95000000000005</v>
      </c>
      <c r="G272">
        <v>20.5144994748944</v>
      </c>
      <c r="H272">
        <f>(Table2[[#This Row],[1Y Return vs Nifty]]-AVERAGE(Table2[1Y Return vs Nifty]))/_xlfn.STDEV.P(Table2[1Y Return vs Nifty])</f>
        <v>5.2693592240050581E-2</v>
      </c>
      <c r="I272">
        <v>-5.0231995813473098</v>
      </c>
      <c r="J272">
        <f>(Table2[[#This Row],[1M Return vs Nifty]]-AVERAGE(Table2[1M Return vs Nifty]))/_xlfn.STDEV.P(Table2[1M Return vs Nifty])</f>
        <v>-0.48241560303761211</v>
      </c>
      <c r="K272">
        <v>-12.139663267362501</v>
      </c>
      <c r="L272">
        <f>(Table2[[#This Row],[6M Return vs Nifty]]-AVERAGE(Table2[6M Return vs Nifty]))/_xlfn.STDEV.P(Table2[6M Return vs Nifty])</f>
        <v>-0.61557415328830389</v>
      </c>
      <c r="M272">
        <v>-0.90447644840582997</v>
      </c>
      <c r="N272">
        <f>(Table2[[#This Row],[1W Return vs Nifty]]-AVERAGE(Table2[1W Return vs Nifty]))/_xlfn.STDEV.P(Table2[1W Return vs Nifty])</f>
        <v>0.15393560866047495</v>
      </c>
      <c r="O272">
        <v>603.44000000000005</v>
      </c>
      <c r="P272">
        <v>626.34714458173198</v>
      </c>
      <c r="Q272">
        <v>610.04810764417095</v>
      </c>
      <c r="R272">
        <v>35.4240446971491</v>
      </c>
      <c r="S272" s="1">
        <f>(Table2[[#This Row],[Close Price]]-Table2[[#This Row],[20D EMA]])/Table2[[#This Row],[20D EMA]]</f>
        <v>-4.0583985151796377E-2</v>
      </c>
      <c r="T272" s="1">
        <f>(Table2[[#This Row],[Close Price]]-Table2[[#This Row],[50D EMA]])/Table2[[#This Row],[50D EMA]]</f>
        <v>-7.5672324830958163E-2</v>
      </c>
      <c r="U272" s="1">
        <f>(Table2[[#This Row],[Close Price]]-Table2[[#This Row],[200D EMA]])/Table2[[#This Row],[200D EMA]]</f>
        <v>-5.0976484074776972E-2</v>
      </c>
      <c r="V272">
        <v>0.42683856817287202</v>
      </c>
      <c r="W272">
        <v>577.6</v>
      </c>
      <c r="X272">
        <v>587.6</v>
      </c>
      <c r="Y272">
        <v>577.6</v>
      </c>
      <c r="Z272">
        <v>587.6</v>
      </c>
      <c r="AA272">
        <v>577.6</v>
      </c>
      <c r="AB272">
        <v>627</v>
      </c>
      <c r="AC272" s="1">
        <f>(Table2[[#This Row],[Close Price]]/Table2[[#This Row],[Day Low]])-1</f>
        <v>2.3372576177285165E-3</v>
      </c>
      <c r="AD272" s="1">
        <f>(Table2[[#This Row],[Day High]]/Table2[[#This Row],[Close Price]])-1</f>
        <v>1.4940841177994546E-2</v>
      </c>
      <c r="AE272" s="1">
        <f>(Table2[[#This Row],[Close Price]]/Table2[[#This Row],[Current Week Low]])-1</f>
        <v>2.3372576177285165E-3</v>
      </c>
      <c r="AF272" s="1">
        <f>(Table2[[#This Row],[Current Week High]]/Table2[[#This Row],[Close Price]])-1</f>
        <v>1.4940841177994546E-2</v>
      </c>
      <c r="AG272" s="1">
        <f>(Table2[[#This Row],[Close Price]]/Table2[[#This Row],[Current Month Low]])-1</f>
        <v>2.3372576177285165E-3</v>
      </c>
      <c r="AH272" s="1">
        <f>(Table2[[#This Row],[Current Month High]]/Table2[[#This Row],[Close Price]])-1</f>
        <v>8.2995077295103137E-2</v>
      </c>
      <c r="AI272">
        <v>54.737023922618498</v>
      </c>
      <c r="AJ272">
        <v>52.335219050124898</v>
      </c>
      <c r="AK272" t="str">
        <f>IF(AND(Table2[[#This Row],[20D EMA]]&gt;Table2[[#This Row],[50D EMA]],Table2[[#This Row],[50D EMA]]&gt;Table2[[#This Row],[200D EMA]]),"Uptrend","Downtrend/NoTrend")</f>
        <v>Downtrend/NoTrend</v>
      </c>
      <c r="AL272">
        <v>-0.03</v>
      </c>
      <c r="AM272" t="s">
        <v>3184</v>
      </c>
      <c r="AN272">
        <v>-4.28</v>
      </c>
      <c r="AO272" t="s">
        <v>3184</v>
      </c>
      <c r="AP272">
        <v>0.16509683045433299</v>
      </c>
      <c r="AQ272">
        <f>(Table2[[#This Row],[Sharpe Ratio]]-AVERAGE(Table2[Sharpe Ratio]))/_xlfn.STDEV.P(Table2[Sharpe Ratio])</f>
        <v>1.2298928384626164</v>
      </c>
      <c r="AR2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2">
        <f>_xlfn.RANK.AVG(Table2[[#This Row],[1Y Return vs Nifty Z-Score]],Table2[1Y Return vs Nifty Z-Score])</f>
        <v>281</v>
      </c>
      <c r="AT272">
        <f>_xlfn.RANK.AVG(Table2[[#This Row],[6M Return vs Nifty Z-Score]],Table2[6M Return vs Nifty Z-Score])</f>
        <v>532</v>
      </c>
      <c r="AU272">
        <f>_xlfn.RANK.AVG(Table2[[#This Row],[Sharpe Ratio Z-Score]],Table2[Sharpe Ratio Z-Score])</f>
        <v>75</v>
      </c>
      <c r="AV272">
        <f>(Table2[[#This Row],[Rank 1Y]]+Table2[[#This Row],[Rank 6M]]+Table2[[#This Row],[Rank Sharpe]])/3</f>
        <v>296</v>
      </c>
    </row>
    <row r="273" spans="1:48" x14ac:dyDescent="0.3">
      <c r="A273" t="s">
        <v>1725</v>
      </c>
      <c r="B273" t="s">
        <v>1726</v>
      </c>
      <c r="C273" t="s">
        <v>3148</v>
      </c>
      <c r="D273" t="s">
        <v>206</v>
      </c>
      <c r="E273">
        <v>4785.3186522300002</v>
      </c>
      <c r="F273">
        <v>7046.1</v>
      </c>
      <c r="G273">
        <v>44.459232078324099</v>
      </c>
      <c r="H273">
        <f>(Table2[[#This Row],[1Y Return vs Nifty]]-AVERAGE(Table2[1Y Return vs Nifty]))/_xlfn.STDEV.P(Table2[1Y Return vs Nifty])</f>
        <v>0.50472770874432471</v>
      </c>
      <c r="I273">
        <v>-5.8907540623830199</v>
      </c>
      <c r="J273">
        <f>(Table2[[#This Row],[1M Return vs Nifty]]-AVERAGE(Table2[1M Return vs Nifty]))/_xlfn.STDEV.P(Table2[1M Return vs Nifty])</f>
        <v>-0.5749906466372513</v>
      </c>
      <c r="K273">
        <v>-16.420452885359101</v>
      </c>
      <c r="L273">
        <f>(Table2[[#This Row],[6M Return vs Nifty]]-AVERAGE(Table2[6M Return vs Nifty]))/_xlfn.STDEV.P(Table2[6M Return vs Nifty])</f>
        <v>-0.75900574772834739</v>
      </c>
      <c r="M273">
        <v>-4.3565570357694696</v>
      </c>
      <c r="N273">
        <f>(Table2[[#This Row],[1W Return vs Nifty]]-AVERAGE(Table2[1W Return vs Nifty]))/_xlfn.STDEV.P(Table2[1W Return vs Nifty])</f>
        <v>-0.57786069345880986</v>
      </c>
      <c r="O273">
        <v>7399.63</v>
      </c>
      <c r="P273">
        <v>7491.2340998319196</v>
      </c>
      <c r="Q273">
        <v>7030.1773135919902</v>
      </c>
      <c r="R273">
        <v>34.068483627985103</v>
      </c>
      <c r="S273" s="1">
        <f>(Table2[[#This Row],[Close Price]]-Table2[[#This Row],[20D EMA]])/Table2[[#This Row],[20D EMA]]</f>
        <v>-4.777671315998229E-2</v>
      </c>
      <c r="T273" s="1">
        <f>(Table2[[#This Row],[Close Price]]-Table2[[#This Row],[50D EMA]])/Table2[[#This Row],[50D EMA]]</f>
        <v>-5.942066339135052E-2</v>
      </c>
      <c r="U273" s="1">
        <f>(Table2[[#This Row],[Close Price]]-Table2[[#This Row],[200D EMA]])/Table2[[#This Row],[200D EMA]]</f>
        <v>2.2649053783075357E-3</v>
      </c>
      <c r="V273">
        <v>0.45057328499218502</v>
      </c>
      <c r="W273">
        <v>7006.75</v>
      </c>
      <c r="X273">
        <v>7400</v>
      </c>
      <c r="Y273">
        <v>7006.75</v>
      </c>
      <c r="Z273">
        <v>7400</v>
      </c>
      <c r="AA273">
        <v>7006.75</v>
      </c>
      <c r="AB273">
        <v>7769.95</v>
      </c>
      <c r="AC273" s="1">
        <f>(Table2[[#This Row],[Close Price]]/Table2[[#This Row],[Day Low]])-1</f>
        <v>5.6160131301958849E-3</v>
      </c>
      <c r="AD273" s="1">
        <f>(Table2[[#This Row],[Day High]]/Table2[[#This Row],[Close Price]])-1</f>
        <v>5.0226366358694818E-2</v>
      </c>
      <c r="AE273" s="1">
        <f>(Table2[[#This Row],[Close Price]]/Table2[[#This Row],[Current Week Low]])-1</f>
        <v>5.6160131301958849E-3</v>
      </c>
      <c r="AF273" s="1">
        <f>(Table2[[#This Row],[Current Week High]]/Table2[[#This Row],[Close Price]])-1</f>
        <v>5.0226366358694818E-2</v>
      </c>
      <c r="AG273" s="1">
        <f>(Table2[[#This Row],[Close Price]]/Table2[[#This Row],[Current Month Low]])-1</f>
        <v>5.6160131301958849E-3</v>
      </c>
      <c r="AH273" s="1">
        <f>(Table2[[#This Row],[Current Month High]]/Table2[[#This Row],[Close Price]])-1</f>
        <v>0.10273058855253248</v>
      </c>
      <c r="AI273">
        <v>28.9067711216133</v>
      </c>
      <c r="AJ273">
        <v>79.290076335877799</v>
      </c>
      <c r="AK273" t="str">
        <f>IF(AND(Table2[[#This Row],[20D EMA]]&gt;Table2[[#This Row],[50D EMA]],Table2[[#This Row],[50D EMA]]&gt;Table2[[#This Row],[200D EMA]]),"Uptrend","Downtrend/NoTrend")</f>
        <v>Downtrend/NoTrend</v>
      </c>
      <c r="AL273">
        <v>0.01</v>
      </c>
      <c r="AM273" t="s">
        <v>3185</v>
      </c>
      <c r="AN273">
        <v>-3.37</v>
      </c>
      <c r="AO273" t="s">
        <v>3184</v>
      </c>
      <c r="AP273">
        <v>0.128890489437015</v>
      </c>
      <c r="AQ273">
        <f>(Table2[[#This Row],[Sharpe Ratio]]-AVERAGE(Table2[Sharpe Ratio]))/_xlfn.STDEV.P(Table2[Sharpe Ratio])</f>
        <v>0.80210430761712381</v>
      </c>
      <c r="AR2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3">
        <f>_xlfn.RANK.AVG(Table2[[#This Row],[1Y Return vs Nifty Z-Score]],Table2[1Y Return vs Nifty Z-Score])</f>
        <v>162</v>
      </c>
      <c r="AT273">
        <f>_xlfn.RANK.AVG(Table2[[#This Row],[6M Return vs Nifty Z-Score]],Table2[6M Return vs Nifty Z-Score])</f>
        <v>582</v>
      </c>
      <c r="AU273">
        <f>_xlfn.RANK.AVG(Table2[[#This Row],[Sharpe Ratio Z-Score]],Table2[Sharpe Ratio Z-Score])</f>
        <v>152</v>
      </c>
      <c r="AV273">
        <f>(Table2[[#This Row],[Rank 1Y]]+Table2[[#This Row],[Rank 6M]]+Table2[[#This Row],[Rank Sharpe]])/3</f>
        <v>298.66666666666669</v>
      </c>
    </row>
    <row r="274" spans="1:48" x14ac:dyDescent="0.3">
      <c r="A274" t="s">
        <v>147</v>
      </c>
      <c r="B274" t="s">
        <v>148</v>
      </c>
      <c r="C274" t="s">
        <v>3146</v>
      </c>
      <c r="D274" t="s">
        <v>149</v>
      </c>
      <c r="E274">
        <v>178101.58455144</v>
      </c>
      <c r="F274">
        <v>456.2</v>
      </c>
      <c r="G274">
        <v>61.888791104404397</v>
      </c>
      <c r="H274">
        <f>(Table2[[#This Row],[1Y Return vs Nifty]]-AVERAGE(Table2[1Y Return vs Nifty]))/_xlfn.STDEV.P(Table2[1Y Return vs Nifty])</f>
        <v>0.83376689435146745</v>
      </c>
      <c r="I274">
        <v>-4.3570102362441601</v>
      </c>
      <c r="J274">
        <f>(Table2[[#This Row],[1M Return vs Nifty]]-AVERAGE(Table2[1M Return vs Nifty]))/_xlfn.STDEV.P(Table2[1M Return vs Nifty])</f>
        <v>-0.41132783965598235</v>
      </c>
      <c r="K274">
        <v>0.72138957058174902</v>
      </c>
      <c r="L274">
        <f>(Table2[[#This Row],[6M Return vs Nifty]]-AVERAGE(Table2[6M Return vs Nifty]))/_xlfn.STDEV.P(Table2[6M Return vs Nifty])</f>
        <v>-0.18465334676959994</v>
      </c>
      <c r="M274">
        <v>-2.9333281712837</v>
      </c>
      <c r="N274">
        <f>(Table2[[#This Row],[1W Return vs Nifty]]-AVERAGE(Table2[1W Return vs Nifty]))/_xlfn.STDEV.P(Table2[1W Return vs Nifty])</f>
        <v>-0.2761546371423434</v>
      </c>
      <c r="O274">
        <v>468.32</v>
      </c>
      <c r="P274">
        <v>468.12398808410398</v>
      </c>
      <c r="Q274">
        <v>411.948736395992</v>
      </c>
      <c r="R274">
        <v>38.178970126253098</v>
      </c>
      <c r="S274" s="1">
        <f>(Table2[[#This Row],[Close Price]]-Table2[[#This Row],[20D EMA]])/Table2[[#This Row],[20D EMA]]</f>
        <v>-2.5879740348479681E-2</v>
      </c>
      <c r="T274" s="1">
        <f>(Table2[[#This Row],[Close Price]]-Table2[[#This Row],[50D EMA]])/Table2[[#This Row],[50D EMA]]</f>
        <v>-2.5471858711845614E-2</v>
      </c>
      <c r="U274" s="1">
        <f>(Table2[[#This Row],[Close Price]]-Table2[[#This Row],[200D EMA]])/Table2[[#This Row],[200D EMA]]</f>
        <v>0.10741934540483888</v>
      </c>
      <c r="V274">
        <v>0.60950275720749403</v>
      </c>
      <c r="W274">
        <v>453.1</v>
      </c>
      <c r="X274">
        <v>461.9</v>
      </c>
      <c r="Y274">
        <v>453.1</v>
      </c>
      <c r="Z274">
        <v>461.9</v>
      </c>
      <c r="AA274">
        <v>451.4</v>
      </c>
      <c r="AB274">
        <v>476.45</v>
      </c>
      <c r="AC274" s="1">
        <f>(Table2[[#This Row],[Close Price]]/Table2[[#This Row],[Day Low]])-1</f>
        <v>6.8417567865812767E-3</v>
      </c>
      <c r="AD274" s="1">
        <f>(Table2[[#This Row],[Day High]]/Table2[[#This Row],[Close Price]])-1</f>
        <v>1.2494519947391369E-2</v>
      </c>
      <c r="AE274" s="1">
        <f>(Table2[[#This Row],[Close Price]]/Table2[[#This Row],[Current Week Low]])-1</f>
        <v>6.8417567865812767E-3</v>
      </c>
      <c r="AF274" s="1">
        <f>(Table2[[#This Row],[Current Week High]]/Table2[[#This Row],[Close Price]])-1</f>
        <v>1.2494519947391369E-2</v>
      </c>
      <c r="AG274" s="1">
        <f>(Table2[[#This Row],[Close Price]]/Table2[[#This Row],[Current Month Low]])-1</f>
        <v>1.0633584404076135E-2</v>
      </c>
      <c r="AH274" s="1">
        <f>(Table2[[#This Row],[Current Month High]]/Table2[[#This Row],[Close Price]])-1</f>
        <v>4.4388426128890934E-2</v>
      </c>
      <c r="AI274">
        <v>14.7851819377466</v>
      </c>
      <c r="AJ274">
        <v>97.703141928494006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0.02</v>
      </c>
      <c r="AM274" t="s">
        <v>3185</v>
      </c>
      <c r="AN274">
        <v>-2.74</v>
      </c>
      <c r="AO274" t="s">
        <v>3184</v>
      </c>
      <c r="AP274">
        <v>3.7761456014062E-2</v>
      </c>
      <c r="AQ274">
        <f>(Table2[[#This Row],[Sharpe Ratio]]-AVERAGE(Table2[Sharpe Ratio]))/_xlfn.STDEV.P(Table2[Sharpe Ratio])</f>
        <v>-0.27461193130711065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-0.31298086052356883</v>
      </c>
      <c r="AS274">
        <f>_xlfn.RANK.AVG(Table2[[#This Row],[1Y Return vs Nifty Z-Score]],Table2[1Y Return vs Nifty Z-Score])</f>
        <v>116</v>
      </c>
      <c r="AT274">
        <f>_xlfn.RANK.AVG(Table2[[#This Row],[6M Return vs Nifty Z-Score]],Table2[6M Return vs Nifty Z-Score])</f>
        <v>370</v>
      </c>
      <c r="AU274">
        <f>_xlfn.RANK.AVG(Table2[[#This Row],[Sharpe Ratio Z-Score]],Table2[Sharpe Ratio Z-Score])</f>
        <v>415</v>
      </c>
      <c r="AV274">
        <f>(Table2[[#This Row],[Rank 1Y]]+Table2[[#This Row],[Rank 6M]]+Table2[[#This Row],[Rank Sharpe]])/3</f>
        <v>300.33333333333331</v>
      </c>
    </row>
    <row r="275" spans="1:48" x14ac:dyDescent="0.3">
      <c r="A275" t="s">
        <v>1965</v>
      </c>
      <c r="B275" t="s">
        <v>1966</v>
      </c>
      <c r="C275" t="s">
        <v>3148</v>
      </c>
      <c r="D275" t="s">
        <v>114</v>
      </c>
      <c r="E275">
        <v>3540.9179619000001</v>
      </c>
      <c r="F275">
        <v>811.15</v>
      </c>
      <c r="G275">
        <v>54.824049426737901</v>
      </c>
      <c r="H275">
        <f>(Table2[[#This Row],[1Y Return vs Nifty]]-AVERAGE(Table2[1Y Return vs Nifty]))/_xlfn.STDEV.P(Table2[1Y Return vs Nifty])</f>
        <v>0.70039709166937436</v>
      </c>
      <c r="I275">
        <v>4.1023748209023196</v>
      </c>
      <c r="J275">
        <f>(Table2[[#This Row],[1M Return vs Nifty]]-AVERAGE(Table2[1M Return vs Nifty]))/_xlfn.STDEV.P(Table2[1M Return vs Nifty])</f>
        <v>0.49135661141912701</v>
      </c>
      <c r="K275">
        <v>-12.558528443563899</v>
      </c>
      <c r="L275">
        <f>(Table2[[#This Row],[6M Return vs Nifty]]-AVERAGE(Table2[6M Return vs Nifty]))/_xlfn.STDEV.P(Table2[6M Return vs Nifty])</f>
        <v>-0.62960859679970749</v>
      </c>
      <c r="M275">
        <v>2.27026182584558</v>
      </c>
      <c r="N275">
        <f>(Table2[[#This Row],[1W Return vs Nifty]]-AVERAGE(Table2[1W Return vs Nifty]))/_xlfn.STDEV.P(Table2[1W Return vs Nifty])</f>
        <v>0.8269389382461324</v>
      </c>
      <c r="O275">
        <v>806.64</v>
      </c>
      <c r="P275">
        <v>814.48699614608699</v>
      </c>
      <c r="Q275">
        <v>784.35709706773798</v>
      </c>
      <c r="R275">
        <v>52.728428515696002</v>
      </c>
      <c r="S275" s="1">
        <f>(Table2[[#This Row],[Close Price]]-Table2[[#This Row],[20D EMA]])/Table2[[#This Row],[20D EMA]]</f>
        <v>5.5910939204601691E-3</v>
      </c>
      <c r="T275" s="1">
        <f>(Table2[[#This Row],[Close Price]]-Table2[[#This Row],[50D EMA]])/Table2[[#This Row],[50D EMA]]</f>
        <v>-4.0970526992778296E-3</v>
      </c>
      <c r="U275" s="1">
        <f>(Table2[[#This Row],[Close Price]]-Table2[[#This Row],[200D EMA]])/Table2[[#This Row],[200D EMA]]</f>
        <v>3.4159062284800271E-2</v>
      </c>
      <c r="V275">
        <v>0.71694559831955396</v>
      </c>
      <c r="W275">
        <v>804.5</v>
      </c>
      <c r="X275">
        <v>828.25</v>
      </c>
      <c r="Y275">
        <v>804.5</v>
      </c>
      <c r="Z275">
        <v>828.25</v>
      </c>
      <c r="AA275">
        <v>781.95</v>
      </c>
      <c r="AB275">
        <v>861.8</v>
      </c>
      <c r="AC275" s="1">
        <f>(Table2[[#This Row],[Close Price]]/Table2[[#This Row],[Day Low]])-1</f>
        <v>8.2660037290243071E-3</v>
      </c>
      <c r="AD275" s="1">
        <f>(Table2[[#This Row],[Day High]]/Table2[[#This Row],[Close Price]])-1</f>
        <v>2.1081181039265262E-2</v>
      </c>
      <c r="AE275" s="1">
        <f>(Table2[[#This Row],[Close Price]]/Table2[[#This Row],[Current Week Low]])-1</f>
        <v>8.2660037290243071E-3</v>
      </c>
      <c r="AF275" s="1">
        <f>(Table2[[#This Row],[Current Week High]]/Table2[[#This Row],[Close Price]])-1</f>
        <v>2.1081181039265262E-2</v>
      </c>
      <c r="AG275" s="1">
        <f>(Table2[[#This Row],[Close Price]]/Table2[[#This Row],[Current Month Low]])-1</f>
        <v>3.7342541083189351E-2</v>
      </c>
      <c r="AH275" s="1">
        <f>(Table2[[#This Row],[Current Month High]]/Table2[[#This Row],[Close Price]])-1</f>
        <v>6.2442211674782699E-2</v>
      </c>
      <c r="AI275">
        <v>33.514146582013197</v>
      </c>
      <c r="AJ275">
        <v>89.831500117013803</v>
      </c>
      <c r="AK275" t="str">
        <f>IF(AND(Table2[[#This Row],[20D EMA]]&gt;Table2[[#This Row],[50D EMA]],Table2[[#This Row],[50D EMA]]&gt;Table2[[#This Row],[200D EMA]]),"Uptrend","Downtrend/NoTrend")</f>
        <v>Downtrend/NoTrend</v>
      </c>
      <c r="AL275">
        <v>0.04</v>
      </c>
      <c r="AM275" t="s">
        <v>3185</v>
      </c>
      <c r="AN275">
        <v>5.67</v>
      </c>
      <c r="AO275" t="s">
        <v>3185</v>
      </c>
      <c r="AP275">
        <v>9.8308522719501995E-2</v>
      </c>
      <c r="AQ275">
        <f>(Table2[[#This Row],[Sharpe Ratio]]-AVERAGE(Table2[Sharpe Ratio]))/_xlfn.STDEV.P(Table2[Sharpe Ratio])</f>
        <v>0.44076940757314947</v>
      </c>
      <c r="AR2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5">
        <f>_xlfn.RANK.AVG(Table2[[#This Row],[1Y Return vs Nifty Z-Score]],Table2[1Y Return vs Nifty Z-Score])</f>
        <v>131</v>
      </c>
      <c r="AT275">
        <f>_xlfn.RANK.AVG(Table2[[#This Row],[6M Return vs Nifty Z-Score]],Table2[6M Return vs Nifty Z-Score])</f>
        <v>538</v>
      </c>
      <c r="AU275">
        <f>_xlfn.RANK.AVG(Table2[[#This Row],[Sharpe Ratio Z-Score]],Table2[Sharpe Ratio Z-Score])</f>
        <v>232</v>
      </c>
      <c r="AV275">
        <f>(Table2[[#This Row],[Rank 1Y]]+Table2[[#This Row],[Rank 6M]]+Table2[[#This Row],[Rank Sharpe]])/3</f>
        <v>300.33333333333331</v>
      </c>
    </row>
    <row r="276" spans="1:48" x14ac:dyDescent="0.3">
      <c r="A276" t="s">
        <v>2044</v>
      </c>
      <c r="B276" t="s">
        <v>2045</v>
      </c>
      <c r="C276" t="s">
        <v>3153</v>
      </c>
      <c r="D276" t="s">
        <v>282</v>
      </c>
      <c r="E276">
        <v>3151.5435374399999</v>
      </c>
      <c r="F276">
        <v>126.64</v>
      </c>
      <c r="G276">
        <v>18.174896026863401</v>
      </c>
      <c r="H276">
        <f>(Table2[[#This Row],[1Y Return vs Nifty]]-AVERAGE(Table2[1Y Return vs Nifty]))/_xlfn.STDEV.P(Table2[1Y Return vs Nifty])</f>
        <v>8.5260254053487021E-3</v>
      </c>
      <c r="I276">
        <v>-13.9169122040845</v>
      </c>
      <c r="J276">
        <f>(Table2[[#This Row],[1M Return vs Nifty]]-AVERAGE(Table2[1M Return vs Nifty]))/_xlfn.STDEV.P(Table2[1M Return vs Nifty])</f>
        <v>-1.4314463000258126</v>
      </c>
      <c r="K276">
        <v>23.987191960273901</v>
      </c>
      <c r="L276">
        <f>(Table2[[#This Row],[6M Return vs Nifty]]-AVERAGE(Table2[6M Return vs Nifty]))/_xlfn.STDEV.P(Table2[6M Return vs Nifty])</f>
        <v>0.59488767964558065</v>
      </c>
      <c r="M276">
        <v>-4.8426750814838497</v>
      </c>
      <c r="N276">
        <f>(Table2[[#This Row],[1W Return vs Nifty]]-AVERAGE(Table2[1W Return vs Nifty]))/_xlfn.STDEV.P(Table2[1W Return vs Nifty])</f>
        <v>-0.68091141294358171</v>
      </c>
      <c r="O276">
        <v>137.81</v>
      </c>
      <c r="P276">
        <v>143.80129079890301</v>
      </c>
      <c r="Q276">
        <v>128.763455687857</v>
      </c>
      <c r="R276">
        <v>31.9258717879224</v>
      </c>
      <c r="S276" s="1">
        <f>(Table2[[#This Row],[Close Price]]-Table2[[#This Row],[20D EMA]])/Table2[[#This Row],[20D EMA]]</f>
        <v>-8.1053624555547502E-2</v>
      </c>
      <c r="T276" s="1">
        <f>(Table2[[#This Row],[Close Price]]-Table2[[#This Row],[50D EMA]])/Table2[[#This Row],[50D EMA]]</f>
        <v>-0.11934031122781776</v>
      </c>
      <c r="U276" s="1">
        <f>(Table2[[#This Row],[Close Price]]-Table2[[#This Row],[200D EMA]])/Table2[[#This Row],[200D EMA]]</f>
        <v>-1.6491136219616502E-2</v>
      </c>
      <c r="V276">
        <v>0.36770673453853397</v>
      </c>
      <c r="W276">
        <v>124.15</v>
      </c>
      <c r="X276">
        <v>131.5</v>
      </c>
      <c r="Y276">
        <v>124.15</v>
      </c>
      <c r="Z276">
        <v>131.5</v>
      </c>
      <c r="AA276">
        <v>124.15</v>
      </c>
      <c r="AB276">
        <v>141</v>
      </c>
      <c r="AC276" s="1">
        <f>(Table2[[#This Row],[Close Price]]/Table2[[#This Row],[Day Low]])-1</f>
        <v>2.0056383407168754E-2</v>
      </c>
      <c r="AD276" s="1">
        <f>(Table2[[#This Row],[Day High]]/Table2[[#This Row],[Close Price]])-1</f>
        <v>3.8376500315856044E-2</v>
      </c>
      <c r="AE276" s="1">
        <f>(Table2[[#This Row],[Close Price]]/Table2[[#This Row],[Current Week Low]])-1</f>
        <v>2.0056383407168754E-2</v>
      </c>
      <c r="AF276" s="1">
        <f>(Table2[[#This Row],[Current Week High]]/Table2[[#This Row],[Close Price]])-1</f>
        <v>3.8376500315856044E-2</v>
      </c>
      <c r="AG276" s="1">
        <f>(Table2[[#This Row],[Close Price]]/Table2[[#This Row],[Current Month Low]])-1</f>
        <v>2.0056383407168754E-2</v>
      </c>
      <c r="AH276" s="1">
        <f>(Table2[[#This Row],[Current Month High]]/Table2[[#This Row],[Close Price]])-1</f>
        <v>0.11339229311433985</v>
      </c>
      <c r="AI276">
        <v>39.766266582438398</v>
      </c>
      <c r="AJ276">
        <v>55.196078431372499</v>
      </c>
      <c r="AK276" t="str">
        <f>IF(AND(Table2[[#This Row],[20D EMA]]&gt;Table2[[#This Row],[50D EMA]],Table2[[#This Row],[50D EMA]]&gt;Table2[[#This Row],[200D EMA]]),"Uptrend","Downtrend/NoTrend")</f>
        <v>Downtrend/NoTrend</v>
      </c>
      <c r="AL276">
        <v>-0.19</v>
      </c>
      <c r="AM276" t="s">
        <v>3184</v>
      </c>
      <c r="AN276">
        <v>-5.49</v>
      </c>
      <c r="AO276" t="s">
        <v>3184</v>
      </c>
      <c r="AP276">
        <v>2.1973521204743999E-2</v>
      </c>
      <c r="AQ276">
        <f>(Table2[[#This Row],[Sharpe Ratio]]-AVERAGE(Table2[Sharpe Ratio]))/_xlfn.STDEV.P(Table2[Sharpe Ratio])</f>
        <v>-0.46115100836911149</v>
      </c>
      <c r="AR2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6">
        <f>_xlfn.RANK.AVG(Table2[[#This Row],[1Y Return vs Nifty Z-Score]],Table2[1Y Return vs Nifty Z-Score])</f>
        <v>294</v>
      </c>
      <c r="AT276">
        <f>_xlfn.RANK.AVG(Table2[[#This Row],[6M Return vs Nifty Z-Score]],Table2[6M Return vs Nifty Z-Score])</f>
        <v>154</v>
      </c>
      <c r="AU276">
        <f>_xlfn.RANK.AVG(Table2[[#This Row],[Sharpe Ratio Z-Score]],Table2[Sharpe Ratio Z-Score])</f>
        <v>458</v>
      </c>
      <c r="AV276">
        <f>(Table2[[#This Row],[Rank 1Y]]+Table2[[#This Row],[Rank 6M]]+Table2[[#This Row],[Rank Sharpe]])/3</f>
        <v>302</v>
      </c>
    </row>
    <row r="277" spans="1:48" x14ac:dyDescent="0.3">
      <c r="A277" t="s">
        <v>535</v>
      </c>
      <c r="B277" t="s">
        <v>536</v>
      </c>
      <c r="C277" t="s">
        <v>3145</v>
      </c>
      <c r="D277" t="s">
        <v>537</v>
      </c>
      <c r="E277">
        <v>37111</v>
      </c>
      <c r="F277">
        <v>436.6</v>
      </c>
      <c r="G277">
        <v>37.546275568097599</v>
      </c>
      <c r="H277">
        <f>(Table2[[#This Row],[1Y Return vs Nifty]]-AVERAGE(Table2[1Y Return vs Nifty]))/_xlfn.STDEV.P(Table2[1Y Return vs Nifty])</f>
        <v>0.37422334102859944</v>
      </c>
      <c r="I277">
        <v>-11.2837654728896</v>
      </c>
      <c r="J277">
        <f>(Table2[[#This Row],[1M Return vs Nifty]]-AVERAGE(Table2[1M Return vs Nifty]))/_xlfn.STDEV.P(Table2[1M Return vs Nifty])</f>
        <v>-1.1504683571148342</v>
      </c>
      <c r="K277">
        <v>-13.670914237747001</v>
      </c>
      <c r="L277">
        <f>(Table2[[#This Row],[6M Return vs Nifty]]-AVERAGE(Table2[6M Return vs Nifty]))/_xlfn.STDEV.P(Table2[6M Return vs Nifty])</f>
        <v>-0.66688005424797281</v>
      </c>
      <c r="M277">
        <v>-4.51105727097422</v>
      </c>
      <c r="N277">
        <f>(Table2[[#This Row],[1W Return vs Nifty]]-AVERAGE(Table2[1W Return vs Nifty]))/_xlfn.STDEV.P(Table2[1W Return vs Nifty])</f>
        <v>-0.61061273905509827</v>
      </c>
      <c r="O277">
        <v>461.91</v>
      </c>
      <c r="P277">
        <v>478.28600308676801</v>
      </c>
      <c r="Q277">
        <v>446.89747662384701</v>
      </c>
      <c r="R277">
        <v>29.704384754658999</v>
      </c>
      <c r="S277" s="1">
        <f>(Table2[[#This Row],[Close Price]]-Table2[[#This Row],[20D EMA]])/Table2[[#This Row],[20D EMA]]</f>
        <v>-5.4794223983026996E-2</v>
      </c>
      <c r="T277" s="1">
        <f>(Table2[[#This Row],[Close Price]]-Table2[[#This Row],[50D EMA]])/Table2[[#This Row],[50D EMA]]</f>
        <v>-8.7157062547794317E-2</v>
      </c>
      <c r="U277" s="1">
        <f>(Table2[[#This Row],[Close Price]]-Table2[[#This Row],[200D EMA]])/Table2[[#This Row],[200D EMA]]</f>
        <v>-2.3042145374462166E-2</v>
      </c>
      <c r="V277">
        <v>0.98496183231643797</v>
      </c>
      <c r="W277">
        <v>430.9</v>
      </c>
      <c r="X277">
        <v>442</v>
      </c>
      <c r="Y277">
        <v>430.9</v>
      </c>
      <c r="Z277">
        <v>442</v>
      </c>
      <c r="AA277">
        <v>430.9</v>
      </c>
      <c r="AB277">
        <v>463.45</v>
      </c>
      <c r="AC277" s="1">
        <f>(Table2[[#This Row],[Close Price]]/Table2[[#This Row],[Day Low]])-1</f>
        <v>1.3228127175678894E-2</v>
      </c>
      <c r="AD277" s="1">
        <f>(Table2[[#This Row],[Day High]]/Table2[[#This Row],[Close Price]])-1</f>
        <v>1.2368300503893703E-2</v>
      </c>
      <c r="AE277" s="1">
        <f>(Table2[[#This Row],[Close Price]]/Table2[[#This Row],[Current Week Low]])-1</f>
        <v>1.3228127175678894E-2</v>
      </c>
      <c r="AF277" s="1">
        <f>(Table2[[#This Row],[Current Week High]]/Table2[[#This Row],[Close Price]])-1</f>
        <v>1.2368300503893703E-2</v>
      </c>
      <c r="AG277" s="1">
        <f>(Table2[[#This Row],[Close Price]]/Table2[[#This Row],[Current Month Low]])-1</f>
        <v>1.3228127175678894E-2</v>
      </c>
      <c r="AH277" s="1">
        <f>(Table2[[#This Row],[Current Month High]]/Table2[[#This Row],[Close Price]])-1</f>
        <v>6.1497938616582593E-2</v>
      </c>
      <c r="AI277">
        <v>42.086578103527202</v>
      </c>
      <c r="AJ277">
        <v>63.337074448185497</v>
      </c>
      <c r="AK277" t="str">
        <f>IF(AND(Table2[[#This Row],[20D EMA]]&gt;Table2[[#This Row],[50D EMA]],Table2[[#This Row],[50D EMA]]&gt;Table2[[#This Row],[200D EMA]]),"Uptrend","Downtrend/NoTrend")</f>
        <v>Downtrend/NoTrend</v>
      </c>
      <c r="AL277">
        <v>-0.05</v>
      </c>
      <c r="AM277" t="s">
        <v>3184</v>
      </c>
      <c r="AN277">
        <v>-6.49</v>
      </c>
      <c r="AO277" t="s">
        <v>3184</v>
      </c>
      <c r="AP277">
        <v>0.12521115693513299</v>
      </c>
      <c r="AQ277">
        <f>(Table2[[#This Row],[Sharpe Ratio]]-AVERAGE(Table2[Sharpe Ratio]))/_xlfn.STDEV.P(Table2[Sharpe Ratio])</f>
        <v>0.75863191573087041</v>
      </c>
      <c r="AR2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7">
        <f>_xlfn.RANK.AVG(Table2[[#This Row],[1Y Return vs Nifty Z-Score]],Table2[1Y Return vs Nifty Z-Score])</f>
        <v>192</v>
      </c>
      <c r="AT277">
        <f>_xlfn.RANK.AVG(Table2[[#This Row],[6M Return vs Nifty Z-Score]],Table2[6M Return vs Nifty Z-Score])</f>
        <v>555</v>
      </c>
      <c r="AU277">
        <f>_xlfn.RANK.AVG(Table2[[#This Row],[Sharpe Ratio Z-Score]],Table2[Sharpe Ratio Z-Score])</f>
        <v>160</v>
      </c>
      <c r="AV277">
        <f>(Table2[[#This Row],[Rank 1Y]]+Table2[[#This Row],[Rank 6M]]+Table2[[#This Row],[Rank Sharpe]])/3</f>
        <v>302.33333333333331</v>
      </c>
    </row>
    <row r="278" spans="1:48" x14ac:dyDescent="0.3">
      <c r="A278" t="s">
        <v>1868</v>
      </c>
      <c r="B278" t="s">
        <v>1869</v>
      </c>
      <c r="C278" t="s">
        <v>3151</v>
      </c>
      <c r="D278" t="s">
        <v>1487</v>
      </c>
      <c r="E278">
        <v>4010.5258464449998</v>
      </c>
      <c r="F278">
        <v>73.95</v>
      </c>
      <c r="G278">
        <v>31.243207282909101</v>
      </c>
      <c r="H278">
        <f>(Table2[[#This Row],[1Y Return vs Nifty]]-AVERAGE(Table2[1Y Return vs Nifty]))/_xlfn.STDEV.P(Table2[1Y Return vs Nifty])</f>
        <v>0.25523258215275418</v>
      </c>
      <c r="I278">
        <v>-2.14903053941394</v>
      </c>
      <c r="J278">
        <f>(Table2[[#This Row],[1M Return vs Nifty]]-AVERAGE(Table2[1M Return vs Nifty]))/_xlfn.STDEV.P(Table2[1M Return vs Nifty])</f>
        <v>-0.17571864026927309</v>
      </c>
      <c r="K278">
        <v>-17.3090076792876</v>
      </c>
      <c r="L278">
        <f>(Table2[[#This Row],[6M Return vs Nifty]]-AVERAGE(Table2[6M Return vs Nifty]))/_xlfn.STDEV.P(Table2[6M Return vs Nifty])</f>
        <v>-0.78877755204797984</v>
      </c>
      <c r="M278">
        <v>-5.49843692263895</v>
      </c>
      <c r="N278">
        <f>(Table2[[#This Row],[1W Return vs Nifty]]-AVERAGE(Table2[1W Return vs Nifty]))/_xlfn.STDEV.P(Table2[1W Return vs Nifty])</f>
        <v>-0.81992441634357605</v>
      </c>
      <c r="O278">
        <v>77.150000000000006</v>
      </c>
      <c r="P278">
        <v>80.191494077504302</v>
      </c>
      <c r="Q278">
        <v>77.564529199428904</v>
      </c>
      <c r="R278">
        <v>36.298473456732097</v>
      </c>
      <c r="S278" s="1">
        <f>(Table2[[#This Row],[Close Price]]-Table2[[#This Row],[20D EMA]])/Table2[[#This Row],[20D EMA]]</f>
        <v>-4.1477640959170482E-2</v>
      </c>
      <c r="T278" s="1">
        <f>(Table2[[#This Row],[Close Price]]-Table2[[#This Row],[50D EMA]])/Table2[[#This Row],[50D EMA]]</f>
        <v>-7.7832370493957317E-2</v>
      </c>
      <c r="U278" s="1">
        <f>(Table2[[#This Row],[Close Price]]-Table2[[#This Row],[200D EMA]])/Table2[[#This Row],[200D EMA]]</f>
        <v>-4.6600285423449905E-2</v>
      </c>
      <c r="V278">
        <v>0.30394611307327801</v>
      </c>
      <c r="W278">
        <v>73.05</v>
      </c>
      <c r="X278">
        <v>74.34</v>
      </c>
      <c r="Y278">
        <v>73.05</v>
      </c>
      <c r="Z278">
        <v>74.34</v>
      </c>
      <c r="AA278">
        <v>73.05</v>
      </c>
      <c r="AB278">
        <v>79.400000000000006</v>
      </c>
      <c r="AC278" s="1">
        <f>(Table2[[#This Row],[Close Price]]/Table2[[#This Row],[Day Low]])-1</f>
        <v>1.2320328542094527E-2</v>
      </c>
      <c r="AD278" s="1">
        <f>(Table2[[#This Row],[Day High]]/Table2[[#This Row],[Close Price]])-1</f>
        <v>5.2738336713995526E-3</v>
      </c>
      <c r="AE278" s="1">
        <f>(Table2[[#This Row],[Close Price]]/Table2[[#This Row],[Current Week Low]])-1</f>
        <v>1.2320328542094527E-2</v>
      </c>
      <c r="AF278" s="1">
        <f>(Table2[[#This Row],[Current Week High]]/Table2[[#This Row],[Close Price]])-1</f>
        <v>5.2738336713995526E-3</v>
      </c>
      <c r="AG278" s="1">
        <f>(Table2[[#This Row],[Close Price]]/Table2[[#This Row],[Current Month Low]])-1</f>
        <v>1.2320328542094527E-2</v>
      </c>
      <c r="AH278" s="1">
        <f>(Table2[[#This Row],[Current Month High]]/Table2[[#This Row],[Close Price]])-1</f>
        <v>7.3698444895199389E-2</v>
      </c>
      <c r="AI278">
        <v>39.621365787694302</v>
      </c>
      <c r="AJ278">
        <v>59.891891891891902</v>
      </c>
      <c r="AK278" t="str">
        <f>IF(AND(Table2[[#This Row],[20D EMA]]&gt;Table2[[#This Row],[50D EMA]],Table2[[#This Row],[50D EMA]]&gt;Table2[[#This Row],[200D EMA]]),"Uptrend","Downtrend/NoTrend")</f>
        <v>Downtrend/NoTrend</v>
      </c>
      <c r="AL278">
        <v>-0.25</v>
      </c>
      <c r="AM278" t="s">
        <v>3184</v>
      </c>
      <c r="AN278">
        <v>-0.3</v>
      </c>
      <c r="AO278" t="s">
        <v>3184</v>
      </c>
      <c r="AP278">
        <v>0.158515628423581</v>
      </c>
      <c r="AQ278">
        <f>(Table2[[#This Row],[Sharpe Ratio]]-AVERAGE(Table2[Sharpe Ratio]))/_xlfn.STDEV.P(Table2[Sharpe Ratio])</f>
        <v>1.1521340075830713</v>
      </c>
      <c r="AR2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8">
        <f>_xlfn.RANK.AVG(Table2[[#This Row],[1Y Return vs Nifty Z-Score]],Table2[1Y Return vs Nifty Z-Score])</f>
        <v>221</v>
      </c>
      <c r="AT278">
        <f>_xlfn.RANK.AVG(Table2[[#This Row],[6M Return vs Nifty Z-Score]],Table2[6M Return vs Nifty Z-Score])</f>
        <v>596</v>
      </c>
      <c r="AU278">
        <f>_xlfn.RANK.AVG(Table2[[#This Row],[Sharpe Ratio Z-Score]],Table2[Sharpe Ratio Z-Score])</f>
        <v>90</v>
      </c>
      <c r="AV278">
        <f>(Table2[[#This Row],[Rank 1Y]]+Table2[[#This Row],[Rank 6M]]+Table2[[#This Row],[Rank Sharpe]])/3</f>
        <v>302.33333333333331</v>
      </c>
    </row>
    <row r="279" spans="1:48" x14ac:dyDescent="0.3">
      <c r="A279" t="s">
        <v>512</v>
      </c>
      <c r="B279" t="s">
        <v>513</v>
      </c>
      <c r="C279" t="s">
        <v>3139</v>
      </c>
      <c r="D279" t="s">
        <v>378</v>
      </c>
      <c r="E279">
        <v>40453.49413875</v>
      </c>
      <c r="F279">
        <v>5531.75</v>
      </c>
      <c r="G279">
        <v>7.6603560917258298</v>
      </c>
      <c r="H279">
        <f>(Table2[[#This Row],[1Y Return vs Nifty]]-AVERAGE(Table2[1Y Return vs Nifty]))/_xlfn.STDEV.P(Table2[1Y Return vs Nifty])</f>
        <v>-0.18996985461746846</v>
      </c>
      <c r="I279">
        <v>25.908743419647902</v>
      </c>
      <c r="J279">
        <f>(Table2[[#This Row],[1M Return vs Nifty]]-AVERAGE(Table2[1M Return vs Nifty]))/_xlfn.STDEV.P(Table2[1M Return vs Nifty])</f>
        <v>2.8182715982089657</v>
      </c>
      <c r="K279">
        <v>20.4389599333118</v>
      </c>
      <c r="L279">
        <f>(Table2[[#This Row],[6M Return vs Nifty]]-AVERAGE(Table2[6M Return vs Nifty]))/_xlfn.STDEV.P(Table2[6M Return vs Nifty])</f>
        <v>0.47600106701438599</v>
      </c>
      <c r="M279">
        <v>-0.66284538606968302</v>
      </c>
      <c r="N279">
        <f>(Table2[[#This Row],[1W Return vs Nifty]]-AVERAGE(Table2[1W Return vs Nifty]))/_xlfn.STDEV.P(Table2[1W Return vs Nifty])</f>
        <v>0.20515825929673603</v>
      </c>
      <c r="O279">
        <v>5215.96</v>
      </c>
      <c r="P279">
        <v>4916.9722722437</v>
      </c>
      <c r="Q279">
        <v>4528.5477677670096</v>
      </c>
      <c r="R279">
        <v>74.290260123889595</v>
      </c>
      <c r="S279" s="1">
        <f>(Table2[[#This Row],[Close Price]]-Table2[[#This Row],[20D EMA]])/Table2[[#This Row],[20D EMA]]</f>
        <v>6.0543025636699659E-2</v>
      </c>
      <c r="T279" s="1">
        <f>(Table2[[#This Row],[Close Price]]-Table2[[#This Row],[50D EMA]])/Table2[[#This Row],[50D EMA]]</f>
        <v>0.12503176624092824</v>
      </c>
      <c r="U279" s="1">
        <f>(Table2[[#This Row],[Close Price]]-Table2[[#This Row],[200D EMA]])/Table2[[#This Row],[200D EMA]]</f>
        <v>0.2215284642404603</v>
      </c>
      <c r="V279">
        <v>1.0429019620317801</v>
      </c>
      <c r="W279">
        <v>5441.05</v>
      </c>
      <c r="X279">
        <v>5613.05</v>
      </c>
      <c r="Y279">
        <v>5441.05</v>
      </c>
      <c r="Z279">
        <v>5613.05</v>
      </c>
      <c r="AA279">
        <v>5285</v>
      </c>
      <c r="AB279">
        <v>5634.95</v>
      </c>
      <c r="AC279" s="1">
        <f>(Table2[[#This Row],[Close Price]]/Table2[[#This Row],[Day Low]])-1</f>
        <v>1.6669576644213757E-2</v>
      </c>
      <c r="AD279" s="1">
        <f>(Table2[[#This Row],[Day High]]/Table2[[#This Row],[Close Price]])-1</f>
        <v>1.469697654449309E-2</v>
      </c>
      <c r="AE279" s="1">
        <f>(Table2[[#This Row],[Close Price]]/Table2[[#This Row],[Current Week Low]])-1</f>
        <v>1.6669576644213757E-2</v>
      </c>
      <c r="AF279" s="1">
        <f>(Table2[[#This Row],[Current Week High]]/Table2[[#This Row],[Close Price]])-1</f>
        <v>1.469697654449309E-2</v>
      </c>
      <c r="AG279" s="1">
        <f>(Table2[[#This Row],[Close Price]]/Table2[[#This Row],[Current Month Low]])-1</f>
        <v>4.6688741721854221E-2</v>
      </c>
      <c r="AH279" s="1">
        <f>(Table2[[#This Row],[Current Month High]]/Table2[[#This Row],[Close Price]])-1</f>
        <v>1.8655940705924801E-2</v>
      </c>
      <c r="AI279">
        <v>1.8655940705924801</v>
      </c>
      <c r="AJ279">
        <v>51.111809216816397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0.18</v>
      </c>
      <c r="AM279" t="s">
        <v>3185</v>
      </c>
      <c r="AN279">
        <v>8.81</v>
      </c>
      <c r="AO279" t="s">
        <v>3185</v>
      </c>
      <c r="AP279">
        <v>5.7908927802831002E-2</v>
      </c>
      <c r="AQ279">
        <f>(Table2[[#This Row],[Sharpe Ratio]]-AVERAGE(Table2[Sharpe Ratio]))/_xlfn.STDEV.P(Table2[Sharpe Ratio])</f>
        <v>-3.656364709507208E-2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3.2728974228075471</v>
      </c>
      <c r="AS279">
        <f>_xlfn.RANK.AVG(Table2[[#This Row],[1Y Return vs Nifty Z-Score]],Table2[1Y Return vs Nifty Z-Score])</f>
        <v>368</v>
      </c>
      <c r="AT279">
        <f>_xlfn.RANK.AVG(Table2[[#This Row],[6M Return vs Nifty Z-Score]],Table2[6M Return vs Nifty Z-Score])</f>
        <v>182</v>
      </c>
      <c r="AU279">
        <f>_xlfn.RANK.AVG(Table2[[#This Row],[Sharpe Ratio Z-Score]],Table2[Sharpe Ratio Z-Score])</f>
        <v>358</v>
      </c>
      <c r="AV279">
        <f>(Table2[[#This Row],[Rank 1Y]]+Table2[[#This Row],[Rank 6M]]+Table2[[#This Row],[Rank Sharpe]])/3</f>
        <v>302.66666666666669</v>
      </c>
    </row>
    <row r="280" spans="1:48" x14ac:dyDescent="0.3">
      <c r="A280" t="s">
        <v>307</v>
      </c>
      <c r="B280" t="s">
        <v>308</v>
      </c>
      <c r="C280" t="s">
        <v>3148</v>
      </c>
      <c r="D280" t="s">
        <v>171</v>
      </c>
      <c r="E280">
        <v>83297.91957831</v>
      </c>
      <c r="F280">
        <v>239.22</v>
      </c>
      <c r="G280">
        <v>61.164563016164202</v>
      </c>
      <c r="H280">
        <f>(Table2[[#This Row],[1Y Return vs Nifty]]-AVERAGE(Table2[1Y Return vs Nifty]))/_xlfn.STDEV.P(Table2[1Y Return vs Nifty])</f>
        <v>0.82009475152835876</v>
      </c>
      <c r="I280">
        <v>-8.4968439185378202</v>
      </c>
      <c r="J280">
        <f>(Table2[[#This Row],[1M Return vs Nifty]]-AVERAGE(Table2[1M Return vs Nifty]))/_xlfn.STDEV.P(Table2[1M Return vs Nifty])</f>
        <v>-0.85308140327778714</v>
      </c>
      <c r="K280">
        <v>-25.018017975166199</v>
      </c>
      <c r="L280">
        <f>(Table2[[#This Row],[6M Return vs Nifty]]-AVERAGE(Table2[6M Return vs Nifty]))/_xlfn.STDEV.P(Table2[6M Return vs Nifty])</f>
        <v>-1.0470746740658683</v>
      </c>
      <c r="M280">
        <v>-1.8273014858383501</v>
      </c>
      <c r="N280">
        <f>(Table2[[#This Row],[1W Return vs Nifty]]-AVERAGE(Table2[1W Return vs Nifty]))/_xlfn.STDEV.P(Table2[1W Return vs Nifty])</f>
        <v>-4.1691327850862957E-2</v>
      </c>
      <c r="O280">
        <v>243.59</v>
      </c>
      <c r="P280">
        <v>257.54625557384003</v>
      </c>
      <c r="Q280">
        <v>253.30854539110101</v>
      </c>
      <c r="R280">
        <v>47.514794407481197</v>
      </c>
      <c r="S280" s="1">
        <f>(Table2[[#This Row],[Close Price]]-Table2[[#This Row],[20D EMA]])/Table2[[#This Row],[20D EMA]]</f>
        <v>-1.793998111580937E-2</v>
      </c>
      <c r="T280" s="1">
        <f>(Table2[[#This Row],[Close Price]]-Table2[[#This Row],[50D EMA]])/Table2[[#This Row],[50D EMA]]</f>
        <v>-7.1157142366551643E-2</v>
      </c>
      <c r="U280" s="1">
        <f>(Table2[[#This Row],[Close Price]]-Table2[[#This Row],[200D EMA]])/Table2[[#This Row],[200D EMA]]</f>
        <v>-5.5618121249516886E-2</v>
      </c>
      <c r="V280">
        <v>1.23262350372796</v>
      </c>
      <c r="W280">
        <v>234.81</v>
      </c>
      <c r="X280">
        <v>242.45</v>
      </c>
      <c r="Y280">
        <v>234.81</v>
      </c>
      <c r="Z280">
        <v>242.45</v>
      </c>
      <c r="AA280">
        <v>229.5</v>
      </c>
      <c r="AB280">
        <v>249.4</v>
      </c>
      <c r="AC280" s="1">
        <f>(Table2[[#This Row],[Close Price]]/Table2[[#This Row],[Day Low]])-1</f>
        <v>1.8781142200076539E-2</v>
      </c>
      <c r="AD280" s="1">
        <f>(Table2[[#This Row],[Day High]]/Table2[[#This Row],[Close Price]])-1</f>
        <v>1.3502215533818251E-2</v>
      </c>
      <c r="AE280" s="1">
        <f>(Table2[[#This Row],[Close Price]]/Table2[[#This Row],[Current Week Low]])-1</f>
        <v>1.8781142200076539E-2</v>
      </c>
      <c r="AF280" s="1">
        <f>(Table2[[#This Row],[Current Week High]]/Table2[[#This Row],[Close Price]])-1</f>
        <v>1.3502215533818251E-2</v>
      </c>
      <c r="AG280" s="1">
        <f>(Table2[[#This Row],[Close Price]]/Table2[[#This Row],[Current Month Low]])-1</f>
        <v>4.2352941176470482E-2</v>
      </c>
      <c r="AH280" s="1">
        <f>(Table2[[#This Row],[Current Month High]]/Table2[[#This Row],[Close Price]])-1</f>
        <v>4.2554970320207275E-2</v>
      </c>
      <c r="AI280">
        <v>40.184767159936399</v>
      </c>
      <c r="AJ280">
        <v>86.235889451148296</v>
      </c>
      <c r="AK280" t="str">
        <f>IF(AND(Table2[[#This Row],[20D EMA]]&gt;Table2[[#This Row],[50D EMA]],Table2[[#This Row],[50D EMA]]&gt;Table2[[#This Row],[200D EMA]]),"Uptrend","Downtrend/NoTrend")</f>
        <v>Downtrend/NoTrend</v>
      </c>
      <c r="AL280">
        <v>-0.14000000000000001</v>
      </c>
      <c r="AM280" t="s">
        <v>3184</v>
      </c>
      <c r="AN280">
        <v>5.24</v>
      </c>
      <c r="AO280" t="s">
        <v>3185</v>
      </c>
      <c r="AP280">
        <v>0.15188187943397699</v>
      </c>
      <c r="AQ280">
        <f>(Table2[[#This Row],[Sharpe Ratio]]-AVERAGE(Table2[Sharpe Ratio]))/_xlfn.STDEV.P(Table2[Sharpe Ratio])</f>
        <v>1.0737543189836878</v>
      </c>
      <c r="AR2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0">
        <f>_xlfn.RANK.AVG(Table2[[#This Row],[1Y Return vs Nifty Z-Score]],Table2[1Y Return vs Nifty Z-Score])</f>
        <v>118</v>
      </c>
      <c r="AT280">
        <f>_xlfn.RANK.AVG(Table2[[#This Row],[6M Return vs Nifty Z-Score]],Table2[6M Return vs Nifty Z-Score])</f>
        <v>685</v>
      </c>
      <c r="AU280">
        <f>_xlfn.RANK.AVG(Table2[[#This Row],[Sharpe Ratio Z-Score]],Table2[Sharpe Ratio Z-Score])</f>
        <v>105</v>
      </c>
      <c r="AV280">
        <f>(Table2[[#This Row],[Rank 1Y]]+Table2[[#This Row],[Rank 6M]]+Table2[[#This Row],[Rank Sharpe]])/3</f>
        <v>302.66666666666669</v>
      </c>
    </row>
    <row r="281" spans="1:48" x14ac:dyDescent="0.3">
      <c r="A281" t="s">
        <v>225</v>
      </c>
      <c r="B281" t="s">
        <v>226</v>
      </c>
      <c r="C281" t="s">
        <v>3141</v>
      </c>
      <c r="D281" t="s">
        <v>227</v>
      </c>
      <c r="E281">
        <v>107346.075640005</v>
      </c>
      <c r="F281">
        <v>1475.85</v>
      </c>
      <c r="G281">
        <v>16.0259633172804</v>
      </c>
      <c r="H281">
        <f>(Table2[[#This Row],[1Y Return vs Nifty]]-AVERAGE(Table2[1Y Return vs Nifty]))/_xlfn.STDEV.P(Table2[1Y Return vs Nifty])</f>
        <v>-3.2042015795677344E-2</v>
      </c>
      <c r="I281">
        <v>6.6721095869841596E-2</v>
      </c>
      <c r="J281">
        <f>(Table2[[#This Row],[1M Return vs Nifty]]-AVERAGE(Table2[1M Return vs Nifty]))/_xlfn.STDEV.P(Table2[1M Return vs Nifty])</f>
        <v>6.0719887484610512E-2</v>
      </c>
      <c r="K281">
        <v>14.5885283223462</v>
      </c>
      <c r="L281">
        <f>(Table2[[#This Row],[6M Return vs Nifty]]-AVERAGE(Table2[6M Return vs Nifty]))/_xlfn.STDEV.P(Table2[6M Return vs Nifty])</f>
        <v>0.27997724687721653</v>
      </c>
      <c r="M281">
        <v>-0.59098242175474003</v>
      </c>
      <c r="N281">
        <f>(Table2[[#This Row],[1W Return vs Nifty]]-AVERAGE(Table2[1W Return vs Nifty]))/_xlfn.STDEV.P(Table2[1W Return vs Nifty])</f>
        <v>0.22039227548323762</v>
      </c>
      <c r="O281">
        <v>1472.57</v>
      </c>
      <c r="P281">
        <v>1480.0141207428701</v>
      </c>
      <c r="Q281">
        <v>1328.95906294118</v>
      </c>
      <c r="R281">
        <v>56.684399450910703</v>
      </c>
      <c r="S281" s="1">
        <f>(Table2[[#This Row],[Close Price]]-Table2[[#This Row],[20D EMA]])/Table2[[#This Row],[20D EMA]]</f>
        <v>2.2273983579727775E-3</v>
      </c>
      <c r="T281" s="1">
        <f>(Table2[[#This Row],[Close Price]]-Table2[[#This Row],[50D EMA]])/Table2[[#This Row],[50D EMA]]</f>
        <v>-2.8135682521596931E-3</v>
      </c>
      <c r="U281" s="1">
        <f>(Table2[[#This Row],[Close Price]]-Table2[[#This Row],[200D EMA]])/Table2[[#This Row],[200D EMA]]</f>
        <v>0.11053082156927305</v>
      </c>
      <c r="V281">
        <v>0.65897631088364195</v>
      </c>
      <c r="W281">
        <v>1447</v>
      </c>
      <c r="X281">
        <v>1495.4</v>
      </c>
      <c r="Y281">
        <v>1447</v>
      </c>
      <c r="Z281">
        <v>1495.4</v>
      </c>
      <c r="AA281">
        <v>1418.4</v>
      </c>
      <c r="AB281">
        <v>1495.4</v>
      </c>
      <c r="AC281" s="1">
        <f>(Table2[[#This Row],[Close Price]]/Table2[[#This Row],[Day Low]])-1</f>
        <v>1.9937802349689004E-2</v>
      </c>
      <c r="AD281" s="1">
        <f>(Table2[[#This Row],[Day High]]/Table2[[#This Row],[Close Price]])-1</f>
        <v>1.3246603652132816E-2</v>
      </c>
      <c r="AE281" s="1">
        <f>(Table2[[#This Row],[Close Price]]/Table2[[#This Row],[Current Week Low]])-1</f>
        <v>1.9937802349689004E-2</v>
      </c>
      <c r="AF281" s="1">
        <f>(Table2[[#This Row],[Current Week High]]/Table2[[#This Row],[Close Price]])-1</f>
        <v>1.3246603652132816E-2</v>
      </c>
      <c r="AG281" s="1">
        <f>(Table2[[#This Row],[Close Price]]/Table2[[#This Row],[Current Month Low]])-1</f>
        <v>4.0503384094754624E-2</v>
      </c>
      <c r="AH281" s="1">
        <f>(Table2[[#This Row],[Current Month High]]/Table2[[#This Row],[Close Price]])-1</f>
        <v>1.3246603652132816E-2</v>
      </c>
      <c r="AI281">
        <v>11.630585764135899</v>
      </c>
      <c r="AJ281">
        <v>43.704965920155701</v>
      </c>
      <c r="AK281" t="str">
        <f>IF(AND(Table2[[#This Row],[20D EMA]]&gt;Table2[[#This Row],[50D EMA]],Table2[[#This Row],[50D EMA]]&gt;Table2[[#This Row],[200D EMA]]),"Uptrend","Downtrend/NoTrend")</f>
        <v>Downtrend/NoTrend</v>
      </c>
      <c r="AL281">
        <v>0.09</v>
      </c>
      <c r="AM281" t="s">
        <v>3185</v>
      </c>
      <c r="AN281">
        <v>1.1100000000000001</v>
      </c>
      <c r="AO281" t="s">
        <v>3185</v>
      </c>
      <c r="AP281">
        <v>5.0657325900007003E-2</v>
      </c>
      <c r="AQ281">
        <f>(Table2[[#This Row],[Sharpe Ratio]]-AVERAGE(Table2[Sharpe Ratio]))/_xlfn.STDEV.P(Table2[Sharpe Ratio])</f>
        <v>-0.12224344895082039</v>
      </c>
      <c r="AR2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1">
        <f>_xlfn.RANK.AVG(Table2[[#This Row],[1Y Return vs Nifty Z-Score]],Table2[1Y Return vs Nifty Z-Score])</f>
        <v>307</v>
      </c>
      <c r="AT281">
        <f>_xlfn.RANK.AVG(Table2[[#This Row],[6M Return vs Nifty Z-Score]],Table2[6M Return vs Nifty Z-Score])</f>
        <v>225</v>
      </c>
      <c r="AU281">
        <f>_xlfn.RANK.AVG(Table2[[#This Row],[Sharpe Ratio Z-Score]],Table2[Sharpe Ratio Z-Score])</f>
        <v>383</v>
      </c>
      <c r="AV281">
        <f>(Table2[[#This Row],[Rank 1Y]]+Table2[[#This Row],[Rank 6M]]+Table2[[#This Row],[Rank Sharpe]])/3</f>
        <v>305</v>
      </c>
    </row>
    <row r="282" spans="1:48" x14ac:dyDescent="0.3">
      <c r="A282" t="s">
        <v>1109</v>
      </c>
      <c r="B282" t="s">
        <v>1110</v>
      </c>
      <c r="C282" t="s">
        <v>3150</v>
      </c>
      <c r="D282" t="s">
        <v>425</v>
      </c>
      <c r="E282">
        <v>11246.22314975</v>
      </c>
      <c r="F282">
        <v>2300.5</v>
      </c>
      <c r="G282">
        <v>-15.401081731590001</v>
      </c>
      <c r="H282">
        <f>(Table2[[#This Row],[1Y Return vs Nifty]]-AVERAGE(Table2[1Y Return vs Nifty]))/_xlfn.STDEV.P(Table2[1Y Return vs Nifty])</f>
        <v>-0.62532893105533482</v>
      </c>
      <c r="I282">
        <v>-12.4555549049728</v>
      </c>
      <c r="J282">
        <f>(Table2[[#This Row],[1M Return vs Nifty]]-AVERAGE(Table2[1M Return vs Nifty]))/_xlfn.STDEV.P(Table2[1M Return vs Nifty])</f>
        <v>-1.275507717911166</v>
      </c>
      <c r="K282">
        <v>5.5923460598831403</v>
      </c>
      <c r="L282">
        <f>(Table2[[#This Row],[6M Return vs Nifty]]-AVERAGE(Table2[6M Return vs Nifty]))/_xlfn.STDEV.P(Table2[6M Return vs Nifty])</f>
        <v>-2.1447695930925648E-2</v>
      </c>
      <c r="M282">
        <v>-2.48762019352887</v>
      </c>
      <c r="N282">
        <f>(Table2[[#This Row],[1W Return vs Nifty]]-AVERAGE(Table2[1W Return vs Nifty]))/_xlfn.STDEV.P(Table2[1W Return vs Nifty])</f>
        <v>-0.18167032784203713</v>
      </c>
      <c r="O282">
        <v>2295.89</v>
      </c>
      <c r="P282">
        <v>2341.1296193163698</v>
      </c>
      <c r="Q282">
        <v>2169.1703430808998</v>
      </c>
      <c r="R282">
        <v>56.251970344552497</v>
      </c>
      <c r="S282" s="1">
        <f>(Table2[[#This Row],[Close Price]]-Table2[[#This Row],[20D EMA]])/Table2[[#This Row],[20D EMA]]</f>
        <v>2.0079359202749818E-3</v>
      </c>
      <c r="T282" s="1">
        <f>(Table2[[#This Row],[Close Price]]-Table2[[#This Row],[50D EMA]])/Table2[[#This Row],[50D EMA]]</f>
        <v>-1.7354707309300554E-2</v>
      </c>
      <c r="U282" s="1">
        <f>(Table2[[#This Row],[Close Price]]-Table2[[#This Row],[200D EMA]])/Table2[[#This Row],[200D EMA]]</f>
        <v>6.0543726931362646E-2</v>
      </c>
      <c r="V282">
        <v>0.56278535792545203</v>
      </c>
      <c r="W282">
        <v>2150.5</v>
      </c>
      <c r="X282">
        <v>2318.1</v>
      </c>
      <c r="Y282">
        <v>2150.5</v>
      </c>
      <c r="Z282">
        <v>2318.1</v>
      </c>
      <c r="AA282">
        <v>2150.5</v>
      </c>
      <c r="AB282">
        <v>2318.1</v>
      </c>
      <c r="AC282" s="1">
        <f>(Table2[[#This Row],[Close Price]]/Table2[[#This Row],[Day Low]])-1</f>
        <v>6.97512206463613E-2</v>
      </c>
      <c r="AD282" s="1">
        <f>(Table2[[#This Row],[Day High]]/Table2[[#This Row],[Close Price]])-1</f>
        <v>7.6505107585307375E-3</v>
      </c>
      <c r="AE282" s="1">
        <f>(Table2[[#This Row],[Close Price]]/Table2[[#This Row],[Current Week Low]])-1</f>
        <v>6.97512206463613E-2</v>
      </c>
      <c r="AF282" s="1">
        <f>(Table2[[#This Row],[Current Week High]]/Table2[[#This Row],[Close Price]])-1</f>
        <v>7.6505107585307375E-3</v>
      </c>
      <c r="AG282" s="1">
        <f>(Table2[[#This Row],[Close Price]]/Table2[[#This Row],[Current Month Low]])-1</f>
        <v>6.97512206463613E-2</v>
      </c>
      <c r="AH282" s="1">
        <f>(Table2[[#This Row],[Current Month High]]/Table2[[#This Row],[Close Price]])-1</f>
        <v>7.6505107585307375E-3</v>
      </c>
      <c r="AI282">
        <v>17.3657900456422</v>
      </c>
      <c r="AJ282">
        <v>39.5426422419022</v>
      </c>
      <c r="AK282" t="str">
        <f>IF(AND(Table2[[#This Row],[20D EMA]]&gt;Table2[[#This Row],[50D EMA]],Table2[[#This Row],[50D EMA]]&gt;Table2[[#This Row],[200D EMA]]),"Uptrend","Downtrend/NoTrend")</f>
        <v>Downtrend/NoTrend</v>
      </c>
      <c r="AL282">
        <v>0.06</v>
      </c>
      <c r="AM282" t="s">
        <v>3185</v>
      </c>
      <c r="AN282">
        <v>2.14</v>
      </c>
      <c r="AO282" t="s">
        <v>3185</v>
      </c>
      <c r="AP282">
        <v>0.18505786978348401</v>
      </c>
      <c r="AQ282">
        <f>(Table2[[#This Row],[Sharpe Ratio]]-AVERAGE(Table2[Sharpe Ratio]))/_xlfn.STDEV.P(Table2[Sharpe Ratio])</f>
        <v>1.4657383685227308</v>
      </c>
      <c r="AR2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2">
        <f>_xlfn.RANK.AVG(Table2[[#This Row],[1Y Return vs Nifty Z-Score]],Table2[1Y Return vs Nifty Z-Score])</f>
        <v>552</v>
      </c>
      <c r="AT282">
        <f>_xlfn.RANK.AVG(Table2[[#This Row],[6M Return vs Nifty Z-Score]],Table2[6M Return vs Nifty Z-Score])</f>
        <v>314</v>
      </c>
      <c r="AU282">
        <f>_xlfn.RANK.AVG(Table2[[#This Row],[Sharpe Ratio Z-Score]],Table2[Sharpe Ratio Z-Score])</f>
        <v>49</v>
      </c>
      <c r="AV282">
        <f>(Table2[[#This Row],[Rank 1Y]]+Table2[[#This Row],[Rank 6M]]+Table2[[#This Row],[Rank Sharpe]])/3</f>
        <v>305</v>
      </c>
    </row>
    <row r="283" spans="1:48" x14ac:dyDescent="0.3">
      <c r="A283" t="s">
        <v>557</v>
      </c>
      <c r="B283" t="s">
        <v>558</v>
      </c>
      <c r="C283" t="s">
        <v>3145</v>
      </c>
      <c r="D283" t="s">
        <v>206</v>
      </c>
      <c r="E283">
        <v>35411.871983999998</v>
      </c>
      <c r="F283">
        <v>2517.5</v>
      </c>
      <c r="G283">
        <v>29.9245891123612</v>
      </c>
      <c r="H283">
        <f>(Table2[[#This Row],[1Y Return vs Nifty]]-AVERAGE(Table2[1Y Return vs Nifty]))/_xlfn.STDEV.P(Table2[1Y Return vs Nifty])</f>
        <v>0.23033940795857979</v>
      </c>
      <c r="I283">
        <v>6.12714243149982</v>
      </c>
      <c r="J283">
        <f>(Table2[[#This Row],[1M Return vs Nifty]]-AVERAGE(Table2[1M Return vs Nifty]))/_xlfn.STDEV.P(Table2[1M Return vs Nifty])</f>
        <v>0.70741560705295314</v>
      </c>
      <c r="K283">
        <v>12.7917388315265</v>
      </c>
      <c r="L283">
        <f>(Table2[[#This Row],[6M Return vs Nifty]]-AVERAGE(Table2[6M Return vs Nifty]))/_xlfn.STDEV.P(Table2[6M Return vs Nifty])</f>
        <v>0.21977424590329947</v>
      </c>
      <c r="M283">
        <v>-0.35830997778098</v>
      </c>
      <c r="N283">
        <f>(Table2[[#This Row],[1W Return vs Nifty]]-AVERAGE(Table2[1W Return vs Nifty]))/_xlfn.STDEV.P(Table2[1W Return vs Nifty])</f>
        <v>0.26971581524309257</v>
      </c>
      <c r="O283">
        <v>2397</v>
      </c>
      <c r="P283">
        <v>2406.8474349919702</v>
      </c>
      <c r="Q283">
        <v>2257.7087858394998</v>
      </c>
      <c r="R283">
        <v>78.655341823096904</v>
      </c>
      <c r="S283" s="1">
        <f>(Table2[[#This Row],[Close Price]]-Table2[[#This Row],[20D EMA]])/Table2[[#This Row],[20D EMA]]</f>
        <v>5.0271172298706715E-2</v>
      </c>
      <c r="T283" s="1">
        <f>(Table2[[#This Row],[Close Price]]-Table2[[#This Row],[50D EMA]])/Table2[[#This Row],[50D EMA]]</f>
        <v>4.5974066905657009E-2</v>
      </c>
      <c r="U283" s="1">
        <f>(Table2[[#This Row],[Close Price]]-Table2[[#This Row],[200D EMA]])/Table2[[#This Row],[200D EMA]]</f>
        <v>0.11506852247283973</v>
      </c>
      <c r="V283">
        <v>1.31859405500854</v>
      </c>
      <c r="W283">
        <v>2426</v>
      </c>
      <c r="X283">
        <v>2648</v>
      </c>
      <c r="Y283">
        <v>2426</v>
      </c>
      <c r="Z283">
        <v>2648</v>
      </c>
      <c r="AA283">
        <v>2351</v>
      </c>
      <c r="AB283">
        <v>2648</v>
      </c>
      <c r="AC283" s="1">
        <f>(Table2[[#This Row],[Close Price]]/Table2[[#This Row],[Day Low]])-1</f>
        <v>3.7716405605935588E-2</v>
      </c>
      <c r="AD283" s="1">
        <f>(Table2[[#This Row],[Day High]]/Table2[[#This Row],[Close Price]])-1</f>
        <v>5.183714001986095E-2</v>
      </c>
      <c r="AE283" s="1">
        <f>(Table2[[#This Row],[Close Price]]/Table2[[#This Row],[Current Week Low]])-1</f>
        <v>3.7716405605935588E-2</v>
      </c>
      <c r="AF283" s="1">
        <f>(Table2[[#This Row],[Current Week High]]/Table2[[#This Row],[Close Price]])-1</f>
        <v>5.183714001986095E-2</v>
      </c>
      <c r="AG283" s="1">
        <f>(Table2[[#This Row],[Close Price]]/Table2[[#This Row],[Current Month Low]])-1</f>
        <v>7.0820927264993561E-2</v>
      </c>
      <c r="AH283" s="1">
        <f>(Table2[[#This Row],[Current Month High]]/Table2[[#This Row],[Close Price]])-1</f>
        <v>5.183714001986095E-2</v>
      </c>
      <c r="AI283">
        <v>21.600794438927501</v>
      </c>
      <c r="AJ283">
        <v>60.110662384329203</v>
      </c>
      <c r="AK283" t="str">
        <f>IF(AND(Table2[[#This Row],[20D EMA]]&gt;Table2[[#This Row],[50D EMA]],Table2[[#This Row],[50D EMA]]&gt;Table2[[#This Row],[200D EMA]]),"Uptrend","Downtrend/NoTrend")</f>
        <v>Downtrend/NoTrend</v>
      </c>
      <c r="AL283">
        <v>0.06</v>
      </c>
      <c r="AM283" t="s">
        <v>3185</v>
      </c>
      <c r="AN283">
        <v>5.12</v>
      </c>
      <c r="AO283" t="s">
        <v>3185</v>
      </c>
      <c r="AP283">
        <v>2.3202311276498001E-2</v>
      </c>
      <c r="AQ283">
        <f>(Table2[[#This Row],[Sharpe Ratio]]-AVERAGE(Table2[Sharpe Ratio]))/_xlfn.STDEV.P(Table2[Sharpe Ratio])</f>
        <v>-0.44663249352493706</v>
      </c>
      <c r="AR2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3">
        <f>_xlfn.RANK.AVG(Table2[[#This Row],[1Y Return vs Nifty Z-Score]],Table2[1Y Return vs Nifty Z-Score])</f>
        <v>229</v>
      </c>
      <c r="AT283">
        <f>_xlfn.RANK.AVG(Table2[[#This Row],[6M Return vs Nifty Z-Score]],Table2[6M Return vs Nifty Z-Score])</f>
        <v>243</v>
      </c>
      <c r="AU283">
        <f>_xlfn.RANK.AVG(Table2[[#This Row],[Sharpe Ratio Z-Score]],Table2[Sharpe Ratio Z-Score])</f>
        <v>453</v>
      </c>
      <c r="AV283">
        <f>(Table2[[#This Row],[Rank 1Y]]+Table2[[#This Row],[Rank 6M]]+Table2[[#This Row],[Rank Sharpe]])/3</f>
        <v>308.33333333333331</v>
      </c>
    </row>
    <row r="284" spans="1:48" x14ac:dyDescent="0.3">
      <c r="A284" t="s">
        <v>1529</v>
      </c>
      <c r="B284" t="s">
        <v>1530</v>
      </c>
      <c r="C284" t="s">
        <v>3143</v>
      </c>
      <c r="D284" t="s">
        <v>249</v>
      </c>
      <c r="E284">
        <v>6479.3922835049998</v>
      </c>
      <c r="F284">
        <v>464.85</v>
      </c>
      <c r="G284">
        <v>-1.6093993093557499</v>
      </c>
      <c r="H284">
        <f>(Table2[[#This Row],[1Y Return vs Nifty]]-AVERAGE(Table2[1Y Return vs Nifty]))/_xlfn.STDEV.P(Table2[1Y Return vs Nifty])</f>
        <v>-0.36496640865451169</v>
      </c>
      <c r="I284">
        <v>8.0456179576938496</v>
      </c>
      <c r="J284">
        <f>(Table2[[#This Row],[1M Return vs Nifty]]-AVERAGE(Table2[1M Return vs Nifty]))/_xlfn.STDEV.P(Table2[1M Return vs Nifty])</f>
        <v>0.91213238203891811</v>
      </c>
      <c r="K284">
        <v>20.8245313593109</v>
      </c>
      <c r="L284">
        <f>(Table2[[#This Row],[6M Return vs Nifty]]-AVERAGE(Table2[6M Return vs Nifty]))/_xlfn.STDEV.P(Table2[6M Return vs Nifty])</f>
        <v>0.48891997435079787</v>
      </c>
      <c r="M284">
        <v>3.5342961284494998</v>
      </c>
      <c r="N284">
        <f>(Table2[[#This Row],[1W Return vs Nifty]]-AVERAGE(Table2[1W Return vs Nifty]))/_xlfn.STDEV.P(Table2[1W Return vs Nifty])</f>
        <v>1.0948978126083078</v>
      </c>
      <c r="O284">
        <v>449.78</v>
      </c>
      <c r="P284">
        <v>429.99263530661301</v>
      </c>
      <c r="Q284">
        <v>387.84306010210503</v>
      </c>
      <c r="R284">
        <v>62.364420646046</v>
      </c>
      <c r="S284" s="1">
        <f>(Table2[[#This Row],[Close Price]]-Table2[[#This Row],[20D EMA]])/Table2[[#This Row],[20D EMA]]</f>
        <v>3.3505269242741012E-2</v>
      </c>
      <c r="T284" s="1">
        <f>(Table2[[#This Row],[Close Price]]-Table2[[#This Row],[50D EMA]])/Table2[[#This Row],[50D EMA]]</f>
        <v>8.1065027238272164E-2</v>
      </c>
      <c r="U284" s="1">
        <f>(Table2[[#This Row],[Close Price]]-Table2[[#This Row],[200D EMA]])/Table2[[#This Row],[200D EMA]]</f>
        <v>0.19855180566495598</v>
      </c>
      <c r="V284">
        <v>0.81181842822053296</v>
      </c>
      <c r="W284">
        <v>454.05</v>
      </c>
      <c r="X284">
        <v>475.95</v>
      </c>
      <c r="Y284">
        <v>454.05</v>
      </c>
      <c r="Z284">
        <v>475.95</v>
      </c>
      <c r="AA284">
        <v>440.25</v>
      </c>
      <c r="AB284">
        <v>519.5</v>
      </c>
      <c r="AC284" s="1">
        <f>(Table2[[#This Row],[Close Price]]/Table2[[#This Row],[Day Low]])-1</f>
        <v>2.378592666005952E-2</v>
      </c>
      <c r="AD284" s="1">
        <f>(Table2[[#This Row],[Day High]]/Table2[[#This Row],[Close Price]])-1</f>
        <v>2.3878670538883373E-2</v>
      </c>
      <c r="AE284" s="1">
        <f>(Table2[[#This Row],[Close Price]]/Table2[[#This Row],[Current Week Low]])-1</f>
        <v>2.378592666005952E-2</v>
      </c>
      <c r="AF284" s="1">
        <f>(Table2[[#This Row],[Current Week High]]/Table2[[#This Row],[Close Price]])-1</f>
        <v>2.3878670538883373E-2</v>
      </c>
      <c r="AG284" s="1">
        <f>(Table2[[#This Row],[Close Price]]/Table2[[#This Row],[Current Month Low]])-1</f>
        <v>5.5877342419080156E-2</v>
      </c>
      <c r="AH284" s="1">
        <f>(Table2[[#This Row],[Current Month High]]/Table2[[#This Row],[Close Price]])-1</f>
        <v>0.11756480585134987</v>
      </c>
      <c r="AI284">
        <v>11.7564805851349</v>
      </c>
      <c r="AJ284">
        <v>48.041401273885299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0.22</v>
      </c>
      <c r="AM284" t="s">
        <v>3185</v>
      </c>
      <c r="AN284">
        <v>8</v>
      </c>
      <c r="AO284" t="s">
        <v>3185</v>
      </c>
      <c r="AP284">
        <v>7.1941917173201003E-2</v>
      </c>
      <c r="AQ284">
        <f>(Table2[[#This Row],[Sharpe Ratio]]-AVERAGE(Table2[Sharpe Ratio]))/_xlfn.STDEV.P(Table2[Sharpe Ratio])</f>
        <v>0.12924023524834419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2.2602239955918559</v>
      </c>
      <c r="AS284">
        <f>_xlfn.RANK.AVG(Table2[[#This Row],[1Y Return vs Nifty Z-Score]],Table2[1Y Return vs Nifty Z-Score])</f>
        <v>444</v>
      </c>
      <c r="AT284">
        <f>_xlfn.RANK.AVG(Table2[[#This Row],[6M Return vs Nifty Z-Score]],Table2[6M Return vs Nifty Z-Score])</f>
        <v>179</v>
      </c>
      <c r="AU284">
        <f>_xlfn.RANK.AVG(Table2[[#This Row],[Sharpe Ratio Z-Score]],Table2[Sharpe Ratio Z-Score])</f>
        <v>304</v>
      </c>
      <c r="AV284">
        <f>(Table2[[#This Row],[Rank 1Y]]+Table2[[#This Row],[Rank 6M]]+Table2[[#This Row],[Rank Sharpe]])/3</f>
        <v>309</v>
      </c>
    </row>
    <row r="285" spans="1:48" x14ac:dyDescent="0.3">
      <c r="A285" t="s">
        <v>1674</v>
      </c>
      <c r="B285" t="s">
        <v>1675</v>
      </c>
      <c r="C285" t="s">
        <v>3153</v>
      </c>
      <c r="D285" t="s">
        <v>472</v>
      </c>
      <c r="E285">
        <v>5251.1403013299996</v>
      </c>
      <c r="F285">
        <v>1990.45</v>
      </c>
      <c r="G285">
        <v>4.2424765623474201</v>
      </c>
      <c r="H285">
        <f>(Table2[[#This Row],[1Y Return vs Nifty]]-AVERAGE(Table2[1Y Return vs Nifty]))/_xlfn.STDEV.P(Table2[1Y Return vs Nifty])</f>
        <v>-0.25449336293843078</v>
      </c>
      <c r="I285">
        <v>3.1176946931431901</v>
      </c>
      <c r="J285">
        <f>(Table2[[#This Row],[1M Return vs Nifty]]-AVERAGE(Table2[1M Return vs Nifty]))/_xlfn.STDEV.P(Table2[1M Return vs Nifty])</f>
        <v>0.38628331890362511</v>
      </c>
      <c r="K285">
        <v>27.884913120868401</v>
      </c>
      <c r="L285">
        <f>(Table2[[#This Row],[6M Return vs Nifty]]-AVERAGE(Table2[6M Return vs Nifty]))/_xlfn.STDEV.P(Table2[6M Return vs Nifty])</f>
        <v>0.72548423089782432</v>
      </c>
      <c r="M285">
        <v>-4.46093406518193</v>
      </c>
      <c r="N285">
        <f>(Table2[[#This Row],[1W Return vs Nifty]]-AVERAGE(Table2[1W Return vs Nifty]))/_xlfn.STDEV.P(Table2[1W Return vs Nifty])</f>
        <v>-0.59998726965457827</v>
      </c>
      <c r="O285">
        <v>2096.94</v>
      </c>
      <c r="P285">
        <v>1985.0800291376199</v>
      </c>
      <c r="Q285">
        <v>1705.50346198903</v>
      </c>
      <c r="R285">
        <v>37.146212749799702</v>
      </c>
      <c r="S285" s="1">
        <f>(Table2[[#This Row],[Close Price]]-Table2[[#This Row],[20D EMA]])/Table2[[#This Row],[20D EMA]]</f>
        <v>-5.0783522656823753E-2</v>
      </c>
      <c r="T285" s="1">
        <f>(Table2[[#This Row],[Close Price]]-Table2[[#This Row],[50D EMA]])/Table2[[#This Row],[50D EMA]]</f>
        <v>2.7051659296139286E-3</v>
      </c>
      <c r="U285" s="1">
        <f>(Table2[[#This Row],[Close Price]]-Table2[[#This Row],[200D EMA]])/Table2[[#This Row],[200D EMA]]</f>
        <v>0.16707473444741844</v>
      </c>
      <c r="V285">
        <v>0.48050956014815899</v>
      </c>
      <c r="W285">
        <v>1985</v>
      </c>
      <c r="X285">
        <v>2119.9499999999998</v>
      </c>
      <c r="Y285">
        <v>1985</v>
      </c>
      <c r="Z285">
        <v>2119.9499999999998</v>
      </c>
      <c r="AA285">
        <v>1985</v>
      </c>
      <c r="AB285">
        <v>2360</v>
      </c>
      <c r="AC285" s="1">
        <f>(Table2[[#This Row],[Close Price]]/Table2[[#This Row],[Day Low]])-1</f>
        <v>2.7455919395467099E-3</v>
      </c>
      <c r="AD285" s="1">
        <f>(Table2[[#This Row],[Day High]]/Table2[[#This Row],[Close Price]])-1</f>
        <v>6.5060664673817437E-2</v>
      </c>
      <c r="AE285" s="1">
        <f>(Table2[[#This Row],[Close Price]]/Table2[[#This Row],[Current Week Low]])-1</f>
        <v>2.7455919395467099E-3</v>
      </c>
      <c r="AF285" s="1">
        <f>(Table2[[#This Row],[Current Week High]]/Table2[[#This Row],[Close Price]])-1</f>
        <v>6.5060664673817437E-2</v>
      </c>
      <c r="AG285" s="1">
        <f>(Table2[[#This Row],[Close Price]]/Table2[[#This Row],[Current Month Low]])-1</f>
        <v>2.7455919395467099E-3</v>
      </c>
      <c r="AH285" s="1">
        <f>(Table2[[#This Row],[Current Month High]]/Table2[[#This Row],[Close Price]])-1</f>
        <v>0.18566153382400952</v>
      </c>
      <c r="AI285">
        <v>20.073350247431399</v>
      </c>
      <c r="AJ285">
        <v>69.255952380952394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0.41</v>
      </c>
      <c r="AM285" t="s">
        <v>3185</v>
      </c>
      <c r="AN285">
        <v>1.51</v>
      </c>
      <c r="AO285" t="s">
        <v>3185</v>
      </c>
      <c r="AP285">
        <v>4.3122822435651999E-2</v>
      </c>
      <c r="AQ285">
        <f>(Table2[[#This Row],[Sharpe Ratio]]-AVERAGE(Table2[Sharpe Ratio]))/_xlfn.STDEV.P(Table2[Sharpe Ratio])</f>
        <v>-0.21126581567174957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4.6021101536690812E-2</v>
      </c>
      <c r="AS285">
        <f>_xlfn.RANK.AVG(Table2[[#This Row],[1Y Return vs Nifty Z-Score]],Table2[1Y Return vs Nifty Z-Score])</f>
        <v>396</v>
      </c>
      <c r="AT285">
        <f>_xlfn.RANK.AVG(Table2[[#This Row],[6M Return vs Nifty Z-Score]],Table2[6M Return vs Nifty Z-Score])</f>
        <v>128</v>
      </c>
      <c r="AU285">
        <f>_xlfn.RANK.AVG(Table2[[#This Row],[Sharpe Ratio Z-Score]],Table2[Sharpe Ratio Z-Score])</f>
        <v>404</v>
      </c>
      <c r="AV285">
        <f>(Table2[[#This Row],[Rank 1Y]]+Table2[[#This Row],[Rank 6M]]+Table2[[#This Row],[Rank Sharpe]])/3</f>
        <v>309.33333333333331</v>
      </c>
    </row>
    <row r="286" spans="1:48" x14ac:dyDescent="0.3">
      <c r="A286" t="s">
        <v>86</v>
      </c>
      <c r="B286" t="s">
        <v>87</v>
      </c>
      <c r="C286" t="s">
        <v>3149</v>
      </c>
      <c r="D286" t="s">
        <v>88</v>
      </c>
      <c r="E286">
        <v>291165.12839655002</v>
      </c>
      <c r="F286">
        <v>1347.9</v>
      </c>
      <c r="G286">
        <v>41.6691476110664</v>
      </c>
      <c r="H286">
        <f>(Table2[[#This Row],[1Y Return vs Nifty]]-AVERAGE(Table2[1Y Return vs Nifty]))/_xlfn.STDEV.P(Table2[1Y Return vs Nifty])</f>
        <v>0.45205585861272279</v>
      </c>
      <c r="I286">
        <v>-0.50998316009973699</v>
      </c>
      <c r="J286">
        <f>(Table2[[#This Row],[1M Return vs Nifty]]-AVERAGE(Table2[1M Return vs Nifty]))/_xlfn.STDEV.P(Table2[1M Return vs Nifty])</f>
        <v>-8.1909687605425014E-4</v>
      </c>
      <c r="K286">
        <v>-6.2818716816684104</v>
      </c>
      <c r="L286">
        <f>(Table2[[#This Row],[6M Return vs Nifty]]-AVERAGE(Table2[6M Return vs Nifty]))/_xlfn.STDEV.P(Table2[6M Return vs Nifty])</f>
        <v>-0.41930373077060445</v>
      </c>
      <c r="M286">
        <v>-1.9410932635673801</v>
      </c>
      <c r="N286">
        <f>(Table2[[#This Row],[1W Return vs Nifty]]-AVERAGE(Table2[1W Return vs Nifty]))/_xlfn.STDEV.P(Table2[1W Return vs Nifty])</f>
        <v>-6.5813708556140479E-2</v>
      </c>
      <c r="O286">
        <v>1371.76</v>
      </c>
      <c r="P286">
        <v>1402.88143446762</v>
      </c>
      <c r="Q286">
        <v>1338.5597333175599</v>
      </c>
      <c r="R286">
        <v>44.083566515576798</v>
      </c>
      <c r="S286" s="1">
        <f>(Table2[[#This Row],[Close Price]]-Table2[[#This Row],[20D EMA]])/Table2[[#This Row],[20D EMA]]</f>
        <v>-1.7393713185979983E-2</v>
      </c>
      <c r="T286" s="1">
        <f>(Table2[[#This Row],[Close Price]]-Table2[[#This Row],[50D EMA]])/Table2[[#This Row],[50D EMA]]</f>
        <v>-3.9191789923775595E-2</v>
      </c>
      <c r="U286" s="1">
        <f>(Table2[[#This Row],[Close Price]]-Table2[[#This Row],[200D EMA]])/Table2[[#This Row],[200D EMA]]</f>
        <v>6.9778482423722386E-3</v>
      </c>
      <c r="V286">
        <v>1.0956117051066401</v>
      </c>
      <c r="W286">
        <v>1339.05</v>
      </c>
      <c r="X286">
        <v>1357.95</v>
      </c>
      <c r="Y286">
        <v>1339.05</v>
      </c>
      <c r="Z286">
        <v>1357.95</v>
      </c>
      <c r="AA286">
        <v>1295.9000000000001</v>
      </c>
      <c r="AB286">
        <v>1397.95</v>
      </c>
      <c r="AC286" s="1">
        <f>(Table2[[#This Row],[Close Price]]/Table2[[#This Row],[Day Low]])-1</f>
        <v>6.6091632127256439E-3</v>
      </c>
      <c r="AD286" s="1">
        <f>(Table2[[#This Row],[Day High]]/Table2[[#This Row],[Close Price]])-1</f>
        <v>7.4560427331404888E-3</v>
      </c>
      <c r="AE286" s="1">
        <f>(Table2[[#This Row],[Close Price]]/Table2[[#This Row],[Current Week Low]])-1</f>
        <v>6.6091632127256439E-3</v>
      </c>
      <c r="AF286" s="1">
        <f>(Table2[[#This Row],[Current Week High]]/Table2[[#This Row],[Close Price]])-1</f>
        <v>7.4560427331404888E-3</v>
      </c>
      <c r="AG286" s="1">
        <f>(Table2[[#This Row],[Close Price]]/Table2[[#This Row],[Current Month Low]])-1</f>
        <v>4.0126552974766527E-2</v>
      </c>
      <c r="AH286" s="1">
        <f>(Table2[[#This Row],[Current Month High]]/Table2[[#This Row],[Close Price]])-1</f>
        <v>3.7131834705838695E-2</v>
      </c>
      <c r="AI286">
        <v>20.2908227613324</v>
      </c>
      <c r="AJ286">
        <v>71.707006369426693</v>
      </c>
      <c r="AK286" t="str">
        <f>IF(AND(Table2[[#This Row],[20D EMA]]&gt;Table2[[#This Row],[50D EMA]],Table2[[#This Row],[50D EMA]]&gt;Table2[[#This Row],[200D EMA]]),"Uptrend","Downtrend/NoTrend")</f>
        <v>Downtrend/NoTrend</v>
      </c>
      <c r="AL286">
        <v>-0.03</v>
      </c>
      <c r="AM286" t="s">
        <v>3184</v>
      </c>
      <c r="AN286">
        <v>-0.48</v>
      </c>
      <c r="AO286" t="s">
        <v>3184</v>
      </c>
      <c r="AP286">
        <v>7.2042387084053E-2</v>
      </c>
      <c r="AQ286">
        <f>(Table2[[#This Row],[Sharpe Ratio]]-AVERAGE(Table2[Sharpe Ratio]))/_xlfn.STDEV.P(Table2[Sharpe Ratio])</f>
        <v>0.13042731669181276</v>
      </c>
      <c r="AR2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6">
        <f>_xlfn.RANK.AVG(Table2[[#This Row],[1Y Return vs Nifty Z-Score]],Table2[1Y Return vs Nifty Z-Score])</f>
        <v>176</v>
      </c>
      <c r="AT286">
        <f>_xlfn.RANK.AVG(Table2[[#This Row],[6M Return vs Nifty Z-Score]],Table2[6M Return vs Nifty Z-Score])</f>
        <v>451</v>
      </c>
      <c r="AU286">
        <f>_xlfn.RANK.AVG(Table2[[#This Row],[Sharpe Ratio Z-Score]],Table2[Sharpe Ratio Z-Score])</f>
        <v>302</v>
      </c>
      <c r="AV286">
        <f>(Table2[[#This Row],[Rank 1Y]]+Table2[[#This Row],[Rank 6M]]+Table2[[#This Row],[Rank Sharpe]])/3</f>
        <v>309.66666666666669</v>
      </c>
    </row>
    <row r="287" spans="1:48" x14ac:dyDescent="0.3">
      <c r="A287" t="s">
        <v>803</v>
      </c>
      <c r="B287" t="s">
        <v>804</v>
      </c>
      <c r="C287" t="s">
        <v>3153</v>
      </c>
      <c r="D287" t="s">
        <v>403</v>
      </c>
      <c r="E287">
        <v>19223.297210060002</v>
      </c>
      <c r="F287">
        <v>479.8</v>
      </c>
      <c r="G287">
        <v>30.571823093245801</v>
      </c>
      <c r="H287">
        <f>(Table2[[#This Row],[1Y Return vs Nifty]]-AVERAGE(Table2[1Y Return vs Nifty]))/_xlfn.STDEV.P(Table2[1Y Return vs Nifty])</f>
        <v>0.24255803848439358</v>
      </c>
      <c r="I287">
        <v>0.26286258360002002</v>
      </c>
      <c r="J287">
        <f>(Table2[[#This Row],[1M Return vs Nifty]]-AVERAGE(Table2[1M Return vs Nifty]))/_xlfn.STDEV.P(Table2[1M Return vs Nifty])</f>
        <v>8.1649762409170962E-2</v>
      </c>
      <c r="K287">
        <v>12.8458185194302</v>
      </c>
      <c r="L287">
        <f>(Table2[[#This Row],[6M Return vs Nifty]]-AVERAGE(Table2[6M Return vs Nifty]))/_xlfn.STDEV.P(Table2[6M Return vs Nifty])</f>
        <v>0.22158623307273148</v>
      </c>
      <c r="M287">
        <v>-0.92835850173976697</v>
      </c>
      <c r="N287">
        <f>(Table2[[#This Row],[1W Return vs Nifty]]-AVERAGE(Table2[1W Return vs Nifty]))/_xlfn.STDEV.P(Table2[1W Return vs Nifty])</f>
        <v>0.14887292316559844</v>
      </c>
      <c r="O287">
        <v>486.61</v>
      </c>
      <c r="P287">
        <v>492.14039999584298</v>
      </c>
      <c r="Q287">
        <v>448.89942313542701</v>
      </c>
      <c r="R287">
        <v>46.148931631190102</v>
      </c>
      <c r="S287" s="1">
        <f>(Table2[[#This Row],[Close Price]]-Table2[[#This Row],[20D EMA]])/Table2[[#This Row],[20D EMA]]</f>
        <v>-1.3994780214134526E-2</v>
      </c>
      <c r="T287" s="1">
        <f>(Table2[[#This Row],[Close Price]]-Table2[[#This Row],[50D EMA]])/Table2[[#This Row],[50D EMA]]</f>
        <v>-2.5074958276026942E-2</v>
      </c>
      <c r="U287" s="1">
        <f>(Table2[[#This Row],[Close Price]]-Table2[[#This Row],[200D EMA]])/Table2[[#This Row],[200D EMA]]</f>
        <v>6.8836303349961533E-2</v>
      </c>
      <c r="V287">
        <v>1.0530221752415101</v>
      </c>
      <c r="W287">
        <v>473.15</v>
      </c>
      <c r="X287">
        <v>486.35</v>
      </c>
      <c r="Y287">
        <v>473.15</v>
      </c>
      <c r="Z287">
        <v>486.35</v>
      </c>
      <c r="AA287">
        <v>469.1</v>
      </c>
      <c r="AB287">
        <v>531.95000000000005</v>
      </c>
      <c r="AC287" s="1">
        <f>(Table2[[#This Row],[Close Price]]/Table2[[#This Row],[Day Low]])-1</f>
        <v>1.405473951178271E-2</v>
      </c>
      <c r="AD287" s="1">
        <f>(Table2[[#This Row],[Day High]]/Table2[[#This Row],[Close Price]])-1</f>
        <v>1.3651521467278105E-2</v>
      </c>
      <c r="AE287" s="1">
        <f>(Table2[[#This Row],[Close Price]]/Table2[[#This Row],[Current Week Low]])-1</f>
        <v>1.405473951178271E-2</v>
      </c>
      <c r="AF287" s="1">
        <f>(Table2[[#This Row],[Current Week High]]/Table2[[#This Row],[Close Price]])-1</f>
        <v>1.3651521467278105E-2</v>
      </c>
      <c r="AG287" s="1">
        <f>(Table2[[#This Row],[Close Price]]/Table2[[#This Row],[Current Month Low]])-1</f>
        <v>2.2809635472180734E-2</v>
      </c>
      <c r="AH287" s="1">
        <f>(Table2[[#This Row],[Current Month High]]/Table2[[#This Row],[Close Price]])-1</f>
        <v>0.10869112130054193</v>
      </c>
      <c r="AI287">
        <v>19.706127553147098</v>
      </c>
      <c r="AJ287">
        <v>59.90668221963</v>
      </c>
      <c r="AK287" t="str">
        <f>IF(AND(Table2[[#This Row],[20D EMA]]&gt;Table2[[#This Row],[50D EMA]],Table2[[#This Row],[50D EMA]]&gt;Table2[[#This Row],[200D EMA]]),"Uptrend","Downtrend/NoTrend")</f>
        <v>Downtrend/NoTrend</v>
      </c>
      <c r="AL287">
        <v>0.02</v>
      </c>
      <c r="AM287" t="s">
        <v>3185</v>
      </c>
      <c r="AN287">
        <v>1.71</v>
      </c>
      <c r="AO287" t="s">
        <v>3185</v>
      </c>
      <c r="AP287">
        <v>2.0984371012295E-2</v>
      </c>
      <c r="AQ287">
        <f>(Table2[[#This Row],[Sharpe Ratio]]-AVERAGE(Table2[Sharpe Ratio]))/_xlfn.STDEV.P(Table2[Sharpe Ratio])</f>
        <v>-0.47283810780318286</v>
      </c>
      <c r="AR2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7">
        <f>_xlfn.RANK.AVG(Table2[[#This Row],[1Y Return vs Nifty Z-Score]],Table2[1Y Return vs Nifty Z-Score])</f>
        <v>227</v>
      </c>
      <c r="AT287">
        <f>_xlfn.RANK.AVG(Table2[[#This Row],[6M Return vs Nifty Z-Score]],Table2[6M Return vs Nifty Z-Score])</f>
        <v>241</v>
      </c>
      <c r="AU287">
        <f>_xlfn.RANK.AVG(Table2[[#This Row],[Sharpe Ratio Z-Score]],Table2[Sharpe Ratio Z-Score])</f>
        <v>462</v>
      </c>
      <c r="AV287">
        <f>(Table2[[#This Row],[Rank 1Y]]+Table2[[#This Row],[Rank 6M]]+Table2[[#This Row],[Rank Sharpe]])/3</f>
        <v>310</v>
      </c>
    </row>
    <row r="288" spans="1:48" x14ac:dyDescent="0.3">
      <c r="A288" t="s">
        <v>583</v>
      </c>
      <c r="B288" t="s">
        <v>584</v>
      </c>
      <c r="C288" t="s">
        <v>3155</v>
      </c>
      <c r="D288" t="s">
        <v>160</v>
      </c>
      <c r="E288">
        <v>33011.807284670002</v>
      </c>
      <c r="F288">
        <v>980.3</v>
      </c>
      <c r="G288">
        <v>21.136687337472701</v>
      </c>
      <c r="H288">
        <f>(Table2[[#This Row],[1Y Return vs Nifty]]-AVERAGE(Table2[1Y Return vs Nifty]))/_xlfn.STDEV.P(Table2[1Y Return vs Nifty])</f>
        <v>6.443939643917454E-2</v>
      </c>
      <c r="I288">
        <v>-4.7256927857912396</v>
      </c>
      <c r="J288">
        <f>(Table2[[#This Row],[1M Return vs Nifty]]-AVERAGE(Table2[1M Return vs Nifty]))/_xlfn.STDEV.P(Table2[1M Return vs Nifty])</f>
        <v>-0.45066923416759941</v>
      </c>
      <c r="K288">
        <v>9.2577781087668498</v>
      </c>
      <c r="L288">
        <f>(Table2[[#This Row],[6M Return vs Nifty]]-AVERAGE(Table2[6M Return vs Nifty]))/_xlfn.STDEV.P(Table2[6M Return vs Nifty])</f>
        <v>0.10136580578212287</v>
      </c>
      <c r="M288">
        <v>-5.3562305818158897</v>
      </c>
      <c r="N288">
        <f>(Table2[[#This Row],[1W Return vs Nifty]]-AVERAGE(Table2[1W Return vs Nifty]))/_xlfn.STDEV.P(Table2[1W Return vs Nifty])</f>
        <v>-0.78977851687264111</v>
      </c>
      <c r="O288">
        <v>1034.74</v>
      </c>
      <c r="P288">
        <v>1052.6968575963001</v>
      </c>
      <c r="Q288">
        <v>925.02966892074301</v>
      </c>
      <c r="R288">
        <v>28.241769231664399</v>
      </c>
      <c r="S288" s="1">
        <f>(Table2[[#This Row],[Close Price]]-Table2[[#This Row],[20D EMA]])/Table2[[#This Row],[20D EMA]]</f>
        <v>-5.2612250420395516E-2</v>
      </c>
      <c r="T288" s="1">
        <f>(Table2[[#This Row],[Close Price]]-Table2[[#This Row],[50D EMA]])/Table2[[#This Row],[50D EMA]]</f>
        <v>-6.8772749793904769E-2</v>
      </c>
      <c r="U288" s="1">
        <f>(Table2[[#This Row],[Close Price]]-Table2[[#This Row],[200D EMA]])/Table2[[#This Row],[200D EMA]]</f>
        <v>5.9749792829609814E-2</v>
      </c>
      <c r="V288">
        <v>0.20204330922976399</v>
      </c>
      <c r="W288">
        <v>976.35</v>
      </c>
      <c r="X288">
        <v>996.85</v>
      </c>
      <c r="Y288">
        <v>976.35</v>
      </c>
      <c r="Z288">
        <v>996.85</v>
      </c>
      <c r="AA288">
        <v>976.35</v>
      </c>
      <c r="AB288">
        <v>1050</v>
      </c>
      <c r="AC288" s="1">
        <f>(Table2[[#This Row],[Close Price]]/Table2[[#This Row],[Day Low]])-1</f>
        <v>4.045680340041935E-3</v>
      </c>
      <c r="AD288" s="1">
        <f>(Table2[[#This Row],[Day High]]/Table2[[#This Row],[Close Price]])-1</f>
        <v>1.6882586963174573E-2</v>
      </c>
      <c r="AE288" s="1">
        <f>(Table2[[#This Row],[Close Price]]/Table2[[#This Row],[Current Week Low]])-1</f>
        <v>4.045680340041935E-3</v>
      </c>
      <c r="AF288" s="1">
        <f>(Table2[[#This Row],[Current Week High]]/Table2[[#This Row],[Close Price]])-1</f>
        <v>1.6882586963174573E-2</v>
      </c>
      <c r="AG288" s="1">
        <f>(Table2[[#This Row],[Close Price]]/Table2[[#This Row],[Current Month Low]])-1</f>
        <v>4.045680340041935E-3</v>
      </c>
      <c r="AH288" s="1">
        <f>(Table2[[#This Row],[Current Month High]]/Table2[[#This Row],[Close Price]])-1</f>
        <v>7.1100683464245584E-2</v>
      </c>
      <c r="AI288">
        <v>34.040599816382702</v>
      </c>
      <c r="AJ288">
        <v>52.564002801338397</v>
      </c>
      <c r="AK288" t="str">
        <f>IF(AND(Table2[[#This Row],[20D EMA]]&gt;Table2[[#This Row],[50D EMA]],Table2[[#This Row],[50D EMA]]&gt;Table2[[#This Row],[200D EMA]]),"Uptrend","Downtrend/NoTrend")</f>
        <v>Downtrend/NoTrend</v>
      </c>
      <c r="AL288">
        <v>0.13</v>
      </c>
      <c r="AM288" t="s">
        <v>3185</v>
      </c>
      <c r="AN288">
        <v>-5.59</v>
      </c>
      <c r="AO288" t="s">
        <v>3184</v>
      </c>
      <c r="AP288">
        <v>5.1246759230679E-2</v>
      </c>
      <c r="AQ288">
        <f>(Table2[[#This Row],[Sharpe Ratio]]-AVERAGE(Table2[Sharpe Ratio]))/_xlfn.STDEV.P(Table2[Sharpe Ratio])</f>
        <v>-0.11527912139176295</v>
      </c>
      <c r="AR2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8">
        <f>_xlfn.RANK.AVG(Table2[[#This Row],[1Y Return vs Nifty Z-Score]],Table2[1Y Return vs Nifty Z-Score])</f>
        <v>278</v>
      </c>
      <c r="AT288">
        <f>_xlfn.RANK.AVG(Table2[[#This Row],[6M Return vs Nifty Z-Score]],Table2[6M Return vs Nifty Z-Score])</f>
        <v>274</v>
      </c>
      <c r="AU288">
        <f>_xlfn.RANK.AVG(Table2[[#This Row],[Sharpe Ratio Z-Score]],Table2[Sharpe Ratio Z-Score])</f>
        <v>381</v>
      </c>
      <c r="AV288">
        <f>(Table2[[#This Row],[Rank 1Y]]+Table2[[#This Row],[Rank 6M]]+Table2[[#This Row],[Rank Sharpe]])/3</f>
        <v>311</v>
      </c>
    </row>
    <row r="289" spans="1:48" x14ac:dyDescent="0.3">
      <c r="A289" t="s">
        <v>1081</v>
      </c>
      <c r="B289" t="s">
        <v>1082</v>
      </c>
      <c r="C289" t="s">
        <v>3149</v>
      </c>
      <c r="D289" t="s">
        <v>69</v>
      </c>
      <c r="E289">
        <v>11701.5</v>
      </c>
      <c r="F289">
        <v>78.010000000000005</v>
      </c>
      <c r="G289">
        <v>21.399639992691299</v>
      </c>
      <c r="H289">
        <f>(Table2[[#This Row],[1Y Return vs Nifty]]-AVERAGE(Table2[1Y Return vs Nifty]))/_xlfn.STDEV.P(Table2[1Y Return vs Nifty])</f>
        <v>6.9403476562882691E-2</v>
      </c>
      <c r="I289">
        <v>-4.1681086264679097</v>
      </c>
      <c r="J289">
        <f>(Table2[[#This Row],[1M Return vs Nifty]]-AVERAGE(Table2[1M Return vs Nifty]))/_xlfn.STDEV.P(Table2[1M Return vs Nifty])</f>
        <v>-0.391170517962247</v>
      </c>
      <c r="K289">
        <v>3.5175638826985001</v>
      </c>
      <c r="L289">
        <f>(Table2[[#This Row],[6M Return vs Nifty]]-AVERAGE(Table2[6M Return vs Nifty]))/_xlfn.STDEV.P(Table2[6M Return vs Nifty])</f>
        <v>-9.0965084624427664E-2</v>
      </c>
      <c r="M289">
        <v>-1.42977975301724</v>
      </c>
      <c r="N289">
        <f>(Table2[[#This Row],[1W Return vs Nifty]]-AVERAGE(Table2[1W Return vs Nifty]))/_xlfn.STDEV.P(Table2[1W Return vs Nifty])</f>
        <v>4.2578122623554648E-2</v>
      </c>
      <c r="O289">
        <v>79.81</v>
      </c>
      <c r="P289">
        <v>84.360954240467905</v>
      </c>
      <c r="Q289">
        <v>80.657341613794699</v>
      </c>
      <c r="R289">
        <v>44.844485840186003</v>
      </c>
      <c r="S289" s="1">
        <f>(Table2[[#This Row],[Close Price]]-Table2[[#This Row],[20D EMA]])/Table2[[#This Row],[20D EMA]]</f>
        <v>-2.255356471620094E-2</v>
      </c>
      <c r="T289" s="1">
        <f>(Table2[[#This Row],[Close Price]]-Table2[[#This Row],[50D EMA]])/Table2[[#This Row],[50D EMA]]</f>
        <v>-7.528310102283492E-2</v>
      </c>
      <c r="U289" s="1">
        <f>(Table2[[#This Row],[Close Price]]-Table2[[#This Row],[200D EMA]])/Table2[[#This Row],[200D EMA]]</f>
        <v>-3.2822078695213572E-2</v>
      </c>
      <c r="V289">
        <v>0.399427908301415</v>
      </c>
      <c r="W289">
        <v>77.12</v>
      </c>
      <c r="X289">
        <v>79.790000000000006</v>
      </c>
      <c r="Y289">
        <v>77.12</v>
      </c>
      <c r="Z289">
        <v>79.790000000000006</v>
      </c>
      <c r="AA289">
        <v>76.23</v>
      </c>
      <c r="AB289">
        <v>82.55</v>
      </c>
      <c r="AC289" s="1">
        <f>(Table2[[#This Row],[Close Price]]/Table2[[#This Row],[Day Low]])-1</f>
        <v>1.154045643153534E-2</v>
      </c>
      <c r="AD289" s="1">
        <f>(Table2[[#This Row],[Day High]]/Table2[[#This Row],[Close Price]])-1</f>
        <v>2.2817587488783486E-2</v>
      </c>
      <c r="AE289" s="1">
        <f>(Table2[[#This Row],[Close Price]]/Table2[[#This Row],[Current Week Low]])-1</f>
        <v>1.154045643153534E-2</v>
      </c>
      <c r="AF289" s="1">
        <f>(Table2[[#This Row],[Current Week High]]/Table2[[#This Row],[Close Price]])-1</f>
        <v>2.2817587488783486E-2</v>
      </c>
      <c r="AG289" s="1">
        <f>(Table2[[#This Row],[Close Price]]/Table2[[#This Row],[Current Month Low]])-1</f>
        <v>2.3350386986750626E-2</v>
      </c>
      <c r="AH289" s="1">
        <f>(Table2[[#This Row],[Current Month High]]/Table2[[#This Row],[Close Price]])-1</f>
        <v>5.8197666965773553E-2</v>
      </c>
      <c r="AI289">
        <v>68.952698372003596</v>
      </c>
      <c r="AJ289">
        <v>56.3326653306613</v>
      </c>
      <c r="AK289" t="str">
        <f>IF(AND(Table2[[#This Row],[20D EMA]]&gt;Table2[[#This Row],[50D EMA]],Table2[[#This Row],[50D EMA]]&gt;Table2[[#This Row],[200D EMA]]),"Uptrend","Downtrend/NoTrend")</f>
        <v>Downtrend/NoTrend</v>
      </c>
      <c r="AL289">
        <v>-0.26</v>
      </c>
      <c r="AM289" t="s">
        <v>3184</v>
      </c>
      <c r="AN289">
        <v>2.5</v>
      </c>
      <c r="AO289" t="s">
        <v>3185</v>
      </c>
      <c r="AP289">
        <v>6.9412431917574999E-2</v>
      </c>
      <c r="AQ289">
        <f>(Table2[[#This Row],[Sharpe Ratio]]-AVERAGE(Table2[Sharpe Ratio]))/_xlfn.STDEV.P(Table2[Sharpe Ratio])</f>
        <v>9.9353625585633237E-2</v>
      </c>
      <c r="AR2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9">
        <f>_xlfn.RANK.AVG(Table2[[#This Row],[1Y Return vs Nifty Z-Score]],Table2[1Y Return vs Nifty Z-Score])</f>
        <v>276</v>
      </c>
      <c r="AT289">
        <f>_xlfn.RANK.AVG(Table2[[#This Row],[6M Return vs Nifty Z-Score]],Table2[6M Return vs Nifty Z-Score])</f>
        <v>340</v>
      </c>
      <c r="AU289">
        <f>_xlfn.RANK.AVG(Table2[[#This Row],[Sharpe Ratio Z-Score]],Table2[Sharpe Ratio Z-Score])</f>
        <v>320</v>
      </c>
      <c r="AV289">
        <f>(Table2[[#This Row],[Rank 1Y]]+Table2[[#This Row],[Rank 6M]]+Table2[[#This Row],[Rank Sharpe]])/3</f>
        <v>312</v>
      </c>
    </row>
    <row r="290" spans="1:48" x14ac:dyDescent="0.3">
      <c r="A290" t="s">
        <v>1320</v>
      </c>
      <c r="B290" t="s">
        <v>1321</v>
      </c>
      <c r="C290" t="s">
        <v>3145</v>
      </c>
      <c r="D290" t="s">
        <v>206</v>
      </c>
      <c r="E290">
        <v>8576.6888130000007</v>
      </c>
      <c r="F290">
        <v>435.05</v>
      </c>
      <c r="G290">
        <v>16.0161562756529</v>
      </c>
      <c r="H290">
        <f>(Table2[[#This Row],[1Y Return vs Nifty]]-AVERAGE(Table2[1Y Return vs Nifty]))/_xlfn.STDEV.P(Table2[1Y Return vs Nifty])</f>
        <v>-3.2227155361486182E-2</v>
      </c>
      <c r="I290">
        <v>12.9150053782824</v>
      </c>
      <c r="J290">
        <f>(Table2[[#This Row],[1M Return vs Nifty]]-AVERAGE(Table2[1M Return vs Nifty]))/_xlfn.STDEV.P(Table2[1M Return vs Nifty])</f>
        <v>1.4317351996352974</v>
      </c>
      <c r="K290">
        <v>37.617186452893101</v>
      </c>
      <c r="L290">
        <f>(Table2[[#This Row],[6M Return vs Nifty]]-AVERAGE(Table2[6M Return vs Nifty]))/_xlfn.STDEV.P(Table2[6M Return vs Nifty])</f>
        <v>1.0515725477985514</v>
      </c>
      <c r="M290">
        <v>-1.5070182655439199</v>
      </c>
      <c r="N290">
        <f>(Table2[[#This Row],[1W Return vs Nifty]]-AVERAGE(Table2[1W Return vs Nifty]))/_xlfn.STDEV.P(Table2[1W Return vs Nifty])</f>
        <v>2.6204559950910023E-2</v>
      </c>
      <c r="O290">
        <v>433.18</v>
      </c>
      <c r="P290">
        <v>427.278230100109</v>
      </c>
      <c r="Q290">
        <v>365.31697861120199</v>
      </c>
      <c r="R290">
        <v>48.963952154674203</v>
      </c>
      <c r="S290" s="1">
        <f>(Table2[[#This Row],[Close Price]]-Table2[[#This Row],[20D EMA]])/Table2[[#This Row],[20D EMA]]</f>
        <v>4.316912138141199E-3</v>
      </c>
      <c r="T290" s="1">
        <f>(Table2[[#This Row],[Close Price]]-Table2[[#This Row],[50D EMA]])/Table2[[#This Row],[50D EMA]]</f>
        <v>1.8189014446324887E-2</v>
      </c>
      <c r="U290" s="1">
        <f>(Table2[[#This Row],[Close Price]]-Table2[[#This Row],[200D EMA]])/Table2[[#This Row],[200D EMA]]</f>
        <v>0.19088360375117738</v>
      </c>
      <c r="V290">
        <v>1.0102112891191699</v>
      </c>
      <c r="W290">
        <v>431.05</v>
      </c>
      <c r="X290">
        <v>442.85</v>
      </c>
      <c r="Y290">
        <v>431.05</v>
      </c>
      <c r="Z290">
        <v>442.85</v>
      </c>
      <c r="AA290">
        <v>431.05</v>
      </c>
      <c r="AB290">
        <v>462</v>
      </c>
      <c r="AC290" s="1">
        <f>(Table2[[#This Row],[Close Price]]/Table2[[#This Row],[Day Low]])-1</f>
        <v>9.2796659320264485E-3</v>
      </c>
      <c r="AD290" s="1">
        <f>(Table2[[#This Row],[Day High]]/Table2[[#This Row],[Close Price]])-1</f>
        <v>1.7928973681186067E-2</v>
      </c>
      <c r="AE290" s="1">
        <f>(Table2[[#This Row],[Close Price]]/Table2[[#This Row],[Current Week Low]])-1</f>
        <v>9.2796659320264485E-3</v>
      </c>
      <c r="AF290" s="1">
        <f>(Table2[[#This Row],[Current Week High]]/Table2[[#This Row],[Close Price]])-1</f>
        <v>1.7928973681186067E-2</v>
      </c>
      <c r="AG290" s="1">
        <f>(Table2[[#This Row],[Close Price]]/Table2[[#This Row],[Current Month Low]])-1</f>
        <v>9.2796659320264485E-3</v>
      </c>
      <c r="AH290" s="1">
        <f>(Table2[[#This Row],[Current Month High]]/Table2[[#This Row],[Close Price]])-1</f>
        <v>6.1946902654867131E-2</v>
      </c>
      <c r="AI290">
        <v>11.550396506148701</v>
      </c>
      <c r="AJ290">
        <v>81.195335276967896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7.0000000000000007E-2</v>
      </c>
      <c r="AM290" t="s">
        <v>3185</v>
      </c>
      <c r="AN290">
        <v>5.07</v>
      </c>
      <c r="AO290" t="s">
        <v>3185</v>
      </c>
      <c r="AQ290">
        <f>(Table2[[#This Row],[Sharpe Ratio]]-AVERAGE(Table2[Sharpe Ratio]))/_xlfn.STDEV.P(Table2[Sharpe Ratio])</f>
        <v>-0.72077460162819162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1.7565105503950809</v>
      </c>
      <c r="AS290">
        <f>_xlfn.RANK.AVG(Table2[[#This Row],[1Y Return vs Nifty Z-Score]],Table2[1Y Return vs Nifty Z-Score])</f>
        <v>308</v>
      </c>
      <c r="AT290">
        <f>_xlfn.RANK.AVG(Table2[[#This Row],[6M Return vs Nifty Z-Score]],Table2[6M Return vs Nifty Z-Score])</f>
        <v>86</v>
      </c>
      <c r="AU290">
        <f>_xlfn.RANK.AVG(Table2[[#This Row],[Sharpe Ratio Z-Score]],Table2[Sharpe Ratio Z-Score])</f>
        <v>544.5</v>
      </c>
      <c r="AV290">
        <f>(Table2[[#This Row],[Rank 1Y]]+Table2[[#This Row],[Rank 6M]]+Table2[[#This Row],[Rank Sharpe]])/3</f>
        <v>312.83333333333331</v>
      </c>
    </row>
    <row r="291" spans="1:48" x14ac:dyDescent="0.3">
      <c r="A291" t="s">
        <v>426</v>
      </c>
      <c r="B291" t="s">
        <v>427</v>
      </c>
      <c r="C291" t="s">
        <v>3152</v>
      </c>
      <c r="D291" t="s">
        <v>141</v>
      </c>
      <c r="E291">
        <v>52279.04028465</v>
      </c>
      <c r="F291">
        <v>1462.35</v>
      </c>
      <c r="G291">
        <v>21.2156883236079</v>
      </c>
      <c r="H291">
        <f>(Table2[[#This Row],[1Y Return vs Nifty]]-AVERAGE(Table2[1Y Return vs Nifty]))/_xlfn.STDEV.P(Table2[1Y Return vs Nifty])</f>
        <v>6.5930795051221514E-2</v>
      </c>
      <c r="I291">
        <v>-7.5994135867684296</v>
      </c>
      <c r="J291">
        <f>(Table2[[#This Row],[1M Return vs Nifty]]-AVERAGE(Table2[1M Return vs Nifty]))/_xlfn.STDEV.P(Table2[1M Return vs Nifty])</f>
        <v>-0.75731836601930014</v>
      </c>
      <c r="K291">
        <v>-11.8986224483768</v>
      </c>
      <c r="L291">
        <f>(Table2[[#This Row],[6M Return vs Nifty]]-AVERAGE(Table2[6M Return vs Nifty]))/_xlfn.STDEV.P(Table2[6M Return vs Nifty])</f>
        <v>-0.60749787015425138</v>
      </c>
      <c r="M291">
        <v>-3.7623412077073501</v>
      </c>
      <c r="N291">
        <f>(Table2[[#This Row],[1W Return vs Nifty]]-AVERAGE(Table2[1W Return vs Nifty]))/_xlfn.STDEV.P(Table2[1W Return vs Nifty])</f>
        <v>-0.45189464642376664</v>
      </c>
      <c r="O291">
        <v>1546.38</v>
      </c>
      <c r="P291">
        <v>1628.8723131488</v>
      </c>
      <c r="Q291">
        <v>1559.31924018878</v>
      </c>
      <c r="R291">
        <v>32.713681384415501</v>
      </c>
      <c r="S291" s="1">
        <f>(Table2[[#This Row],[Close Price]]-Table2[[#This Row],[20D EMA]])/Table2[[#This Row],[20D EMA]]</f>
        <v>-5.433981298257879E-2</v>
      </c>
      <c r="T291" s="1">
        <f>(Table2[[#This Row],[Close Price]]-Table2[[#This Row],[50D EMA]])/Table2[[#This Row],[50D EMA]]</f>
        <v>-0.10223165548617685</v>
      </c>
      <c r="U291" s="1">
        <f>(Table2[[#This Row],[Close Price]]-Table2[[#This Row],[200D EMA]])/Table2[[#This Row],[200D EMA]]</f>
        <v>-6.2186906753642336E-2</v>
      </c>
      <c r="V291">
        <v>1.1676863454531401</v>
      </c>
      <c r="W291">
        <v>1438.3</v>
      </c>
      <c r="X291">
        <v>1484.6</v>
      </c>
      <c r="Y291">
        <v>1438.3</v>
      </c>
      <c r="Z291">
        <v>1484.6</v>
      </c>
      <c r="AA291">
        <v>1438.3</v>
      </c>
      <c r="AB291">
        <v>1560</v>
      </c>
      <c r="AC291" s="1">
        <f>(Table2[[#This Row],[Close Price]]/Table2[[#This Row],[Day Low]])-1</f>
        <v>1.6721129110755628E-2</v>
      </c>
      <c r="AD291" s="1">
        <f>(Table2[[#This Row],[Day High]]/Table2[[#This Row],[Close Price]])-1</f>
        <v>1.5215235750675182E-2</v>
      </c>
      <c r="AE291" s="1">
        <f>(Table2[[#This Row],[Close Price]]/Table2[[#This Row],[Current Week Low]])-1</f>
        <v>1.6721129110755628E-2</v>
      </c>
      <c r="AF291" s="1">
        <f>(Table2[[#This Row],[Current Week High]]/Table2[[#This Row],[Close Price]])-1</f>
        <v>1.5215235750675182E-2</v>
      </c>
      <c r="AG291" s="1">
        <f>(Table2[[#This Row],[Close Price]]/Table2[[#This Row],[Current Month Low]])-1</f>
        <v>1.6721129110755628E-2</v>
      </c>
      <c r="AH291" s="1">
        <f>(Table2[[#This Row],[Current Month High]]/Table2[[#This Row],[Close Price]])-1</f>
        <v>6.6776079597907545E-2</v>
      </c>
      <c r="AI291">
        <v>41.450405169760998</v>
      </c>
      <c r="AJ291">
        <v>46.969849246231099</v>
      </c>
      <c r="AK291" t="str">
        <f>IF(AND(Table2[[#This Row],[20D EMA]]&gt;Table2[[#This Row],[50D EMA]],Table2[[#This Row],[50D EMA]]&gt;Table2[[#This Row],[200D EMA]]),"Uptrend","Downtrend/NoTrend")</f>
        <v>Downtrend/NoTrend</v>
      </c>
      <c r="AL291">
        <v>-0.14000000000000001</v>
      </c>
      <c r="AM291" t="s">
        <v>3184</v>
      </c>
      <c r="AN291">
        <v>-4.0199999999999996</v>
      </c>
      <c r="AO291" t="s">
        <v>3184</v>
      </c>
      <c r="AP291">
        <v>0.133320049594472</v>
      </c>
      <c r="AQ291">
        <f>(Table2[[#This Row],[Sharpe Ratio]]-AVERAGE(Table2[Sharpe Ratio]))/_xlfn.STDEV.P(Table2[Sharpe Ratio])</f>
        <v>0.85444085913841372</v>
      </c>
      <c r="AR2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1">
        <f>_xlfn.RANK.AVG(Table2[[#This Row],[1Y Return vs Nifty Z-Score]],Table2[1Y Return vs Nifty Z-Score])</f>
        <v>277</v>
      </c>
      <c r="AT291">
        <f>_xlfn.RANK.AVG(Table2[[#This Row],[6M Return vs Nifty Z-Score]],Table2[6M Return vs Nifty Z-Score])</f>
        <v>524</v>
      </c>
      <c r="AU291">
        <f>_xlfn.RANK.AVG(Table2[[#This Row],[Sharpe Ratio Z-Score]],Table2[Sharpe Ratio Z-Score])</f>
        <v>138</v>
      </c>
      <c r="AV291">
        <f>(Table2[[#This Row],[Rank 1Y]]+Table2[[#This Row],[Rank 6M]]+Table2[[#This Row],[Rank Sharpe]])/3</f>
        <v>313</v>
      </c>
    </row>
    <row r="292" spans="1:48" x14ac:dyDescent="0.3">
      <c r="A292" t="s">
        <v>834</v>
      </c>
      <c r="B292" t="s">
        <v>835</v>
      </c>
      <c r="C292" t="s">
        <v>3148</v>
      </c>
      <c r="D292" t="s">
        <v>546</v>
      </c>
      <c r="E292">
        <v>18422.308801974999</v>
      </c>
      <c r="F292">
        <v>1204.55</v>
      </c>
      <c r="G292">
        <v>4.8069869640576703</v>
      </c>
      <c r="H292">
        <f>(Table2[[#This Row],[1Y Return vs Nifty]]-AVERAGE(Table2[1Y Return vs Nifty]))/_xlfn.STDEV.P(Table2[1Y Return vs Nifty])</f>
        <v>-0.24383640698403369</v>
      </c>
      <c r="I292">
        <v>-3.99324133664043</v>
      </c>
      <c r="J292">
        <f>(Table2[[#This Row],[1M Return vs Nifty]]-AVERAGE(Table2[1M Return vs Nifty]))/_xlfn.STDEV.P(Table2[1M Return vs Nifty])</f>
        <v>-0.37251077112928321</v>
      </c>
      <c r="K292">
        <v>8.3401002637007995</v>
      </c>
      <c r="L292">
        <f>(Table2[[#This Row],[6M Return vs Nifty]]-AVERAGE(Table2[6M Return vs Nifty]))/_xlfn.STDEV.P(Table2[6M Return vs Nifty])</f>
        <v>7.0618208201813262E-2</v>
      </c>
      <c r="M292">
        <v>-4.1364846927158903</v>
      </c>
      <c r="N292">
        <f>(Table2[[#This Row],[1W Return vs Nifty]]-AVERAGE(Table2[1W Return vs Nifty]))/_xlfn.STDEV.P(Table2[1W Return vs Nifty])</f>
        <v>-0.53120821163817866</v>
      </c>
      <c r="O292">
        <v>1250.48</v>
      </c>
      <c r="P292">
        <v>1318.48912374715</v>
      </c>
      <c r="Q292">
        <v>1278.1688164633199</v>
      </c>
      <c r="R292">
        <v>38.594182136255299</v>
      </c>
      <c r="S292" s="1">
        <f>(Table2[[#This Row],[Close Price]]-Table2[[#This Row],[20D EMA]])/Table2[[#This Row],[20D EMA]]</f>
        <v>-3.6729895720043551E-2</v>
      </c>
      <c r="T292" s="1">
        <f>(Table2[[#This Row],[Close Price]]-Table2[[#This Row],[50D EMA]])/Table2[[#This Row],[50D EMA]]</f>
        <v>-8.6416430515053988E-2</v>
      </c>
      <c r="U292" s="1">
        <f>(Table2[[#This Row],[Close Price]]-Table2[[#This Row],[200D EMA]])/Table2[[#This Row],[200D EMA]]</f>
        <v>-5.7597099471588156E-2</v>
      </c>
      <c r="V292">
        <v>0.64099122491669502</v>
      </c>
      <c r="W292">
        <v>1189</v>
      </c>
      <c r="X292">
        <v>1218</v>
      </c>
      <c r="Y292">
        <v>1189</v>
      </c>
      <c r="Z292">
        <v>1218</v>
      </c>
      <c r="AA292">
        <v>1189</v>
      </c>
      <c r="AB292">
        <v>1269.2</v>
      </c>
      <c r="AC292" s="1">
        <f>(Table2[[#This Row],[Close Price]]/Table2[[#This Row],[Day Low]])-1</f>
        <v>1.3078216989066416E-2</v>
      </c>
      <c r="AD292" s="1">
        <f>(Table2[[#This Row],[Day High]]/Table2[[#This Row],[Close Price]])-1</f>
        <v>1.1165995600016743E-2</v>
      </c>
      <c r="AE292" s="1">
        <f>(Table2[[#This Row],[Close Price]]/Table2[[#This Row],[Current Week Low]])-1</f>
        <v>1.3078216989066416E-2</v>
      </c>
      <c r="AF292" s="1">
        <f>(Table2[[#This Row],[Current Week High]]/Table2[[#This Row],[Close Price]])-1</f>
        <v>1.1165995600016743E-2</v>
      </c>
      <c r="AG292" s="1">
        <f>(Table2[[#This Row],[Close Price]]/Table2[[#This Row],[Current Month Low]])-1</f>
        <v>1.3078216989066416E-2</v>
      </c>
      <c r="AH292" s="1">
        <f>(Table2[[#This Row],[Current Month High]]/Table2[[#This Row],[Close Price]])-1</f>
        <v>5.3671495579262096E-2</v>
      </c>
      <c r="AI292">
        <v>41.131542899838102</v>
      </c>
      <c r="AJ292">
        <v>44.9082706766917</v>
      </c>
      <c r="AK292" t="str">
        <f>IF(AND(Table2[[#This Row],[20D EMA]]&gt;Table2[[#This Row],[50D EMA]],Table2[[#This Row],[50D EMA]]&gt;Table2[[#This Row],[200D EMA]]),"Uptrend","Downtrend/NoTrend")</f>
        <v>Downtrend/NoTrend</v>
      </c>
      <c r="AL292">
        <v>-0.14000000000000001</v>
      </c>
      <c r="AM292" t="s">
        <v>3184</v>
      </c>
      <c r="AN292">
        <v>-4.43</v>
      </c>
      <c r="AO292" t="s">
        <v>3184</v>
      </c>
      <c r="AP292">
        <v>8.5116283493786998E-2</v>
      </c>
      <c r="AQ292">
        <f>(Table2[[#This Row],[Sharpe Ratio]]-AVERAGE(Table2[Sharpe Ratio]))/_xlfn.STDEV.P(Table2[Sharpe Ratio])</f>
        <v>0.28489923460451005</v>
      </c>
      <c r="AR2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2">
        <f>_xlfn.RANK.AVG(Table2[[#This Row],[1Y Return vs Nifty Z-Score]],Table2[1Y Return vs Nifty Z-Score])</f>
        <v>392</v>
      </c>
      <c r="AT292">
        <f>_xlfn.RANK.AVG(Table2[[#This Row],[6M Return vs Nifty Z-Score]],Table2[6M Return vs Nifty Z-Score])</f>
        <v>281</v>
      </c>
      <c r="AU292">
        <f>_xlfn.RANK.AVG(Table2[[#This Row],[Sharpe Ratio Z-Score]],Table2[Sharpe Ratio Z-Score])</f>
        <v>271</v>
      </c>
      <c r="AV292">
        <f>(Table2[[#This Row],[Rank 1Y]]+Table2[[#This Row],[Rank 6M]]+Table2[[#This Row],[Rank Sharpe]])/3</f>
        <v>314.66666666666669</v>
      </c>
    </row>
    <row r="293" spans="1:48" x14ac:dyDescent="0.3">
      <c r="A293" t="s">
        <v>1202</v>
      </c>
      <c r="B293" t="s">
        <v>1203</v>
      </c>
      <c r="C293" t="s">
        <v>3138</v>
      </c>
      <c r="D293" t="s">
        <v>241</v>
      </c>
      <c r="E293">
        <v>9838.4402905999996</v>
      </c>
      <c r="F293">
        <v>834.7</v>
      </c>
      <c r="G293">
        <v>-1.3374638824154499</v>
      </c>
      <c r="H293">
        <f>(Table2[[#This Row],[1Y Return vs Nifty]]-AVERAGE(Table2[1Y Return vs Nifty]))/_xlfn.STDEV.P(Table2[1Y Return vs Nifty])</f>
        <v>-0.35983274972003837</v>
      </c>
      <c r="I293">
        <v>14.207817422288599</v>
      </c>
      <c r="J293">
        <f>(Table2[[#This Row],[1M Return vs Nifty]]-AVERAGE(Table2[1M Return vs Nifty]))/_xlfn.STDEV.P(Table2[1M Return vs Nifty])</f>
        <v>1.5696886468898521</v>
      </c>
      <c r="K293">
        <v>10.867248856503799</v>
      </c>
      <c r="L293">
        <f>(Table2[[#This Row],[6M Return vs Nifty]]-AVERAGE(Table2[6M Return vs Nifty]))/_xlfn.STDEV.P(Table2[6M Return vs Nifty])</f>
        <v>0.15529252868904217</v>
      </c>
      <c r="M293">
        <v>6.3409096953212503</v>
      </c>
      <c r="N293">
        <f>(Table2[[#This Row],[1W Return vs Nifty]]-AVERAGE(Table2[1W Return vs Nifty]))/_xlfn.STDEV.P(Table2[1W Return vs Nifty])</f>
        <v>1.6898634797577836</v>
      </c>
      <c r="O293">
        <v>773.02</v>
      </c>
      <c r="P293">
        <v>757.05520911568101</v>
      </c>
      <c r="Q293">
        <v>728.23898504517501</v>
      </c>
      <c r="R293">
        <v>76.646097357573694</v>
      </c>
      <c r="S293" s="1">
        <f>(Table2[[#This Row],[Close Price]]-Table2[[#This Row],[20D EMA]])/Table2[[#This Row],[20D EMA]]</f>
        <v>7.9790949781377019E-2</v>
      </c>
      <c r="T293" s="1">
        <f>(Table2[[#This Row],[Close Price]]-Table2[[#This Row],[50D EMA]])/Table2[[#This Row],[50D EMA]]</f>
        <v>0.10256159649837983</v>
      </c>
      <c r="U293" s="1">
        <f>(Table2[[#This Row],[Close Price]]-Table2[[#This Row],[200D EMA]])/Table2[[#This Row],[200D EMA]]</f>
        <v>0.14618966732221966</v>
      </c>
      <c r="V293">
        <v>0.93578331946821702</v>
      </c>
      <c r="W293">
        <v>812</v>
      </c>
      <c r="X293">
        <v>854</v>
      </c>
      <c r="Y293">
        <v>812</v>
      </c>
      <c r="Z293">
        <v>854</v>
      </c>
      <c r="AA293">
        <v>738.4</v>
      </c>
      <c r="AB293">
        <v>854</v>
      </c>
      <c r="AC293" s="1">
        <f>(Table2[[#This Row],[Close Price]]/Table2[[#This Row],[Day Low]])-1</f>
        <v>2.7955665024630649E-2</v>
      </c>
      <c r="AD293" s="1">
        <f>(Table2[[#This Row],[Day High]]/Table2[[#This Row],[Close Price]])-1</f>
        <v>2.3122079789145822E-2</v>
      </c>
      <c r="AE293" s="1">
        <f>(Table2[[#This Row],[Close Price]]/Table2[[#This Row],[Current Week Low]])-1</f>
        <v>2.7955665024630649E-2</v>
      </c>
      <c r="AF293" s="1">
        <f>(Table2[[#This Row],[Current Week High]]/Table2[[#This Row],[Close Price]])-1</f>
        <v>2.3122079789145822E-2</v>
      </c>
      <c r="AG293" s="1">
        <f>(Table2[[#This Row],[Close Price]]/Table2[[#This Row],[Current Month Low]])-1</f>
        <v>0.13041711809317458</v>
      </c>
      <c r="AH293" s="1">
        <f>(Table2[[#This Row],[Current Month High]]/Table2[[#This Row],[Close Price]])-1</f>
        <v>2.3122079789145822E-2</v>
      </c>
      <c r="AI293">
        <v>10.4229064334491</v>
      </c>
      <c r="AJ293">
        <v>31.3350641176933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0.09</v>
      </c>
      <c r="AM293" t="s">
        <v>3185</v>
      </c>
      <c r="AN293">
        <v>15.9</v>
      </c>
      <c r="AO293" t="s">
        <v>3185</v>
      </c>
      <c r="AP293">
        <v>9.4642626240451999E-2</v>
      </c>
      <c r="AQ293">
        <f>(Table2[[#This Row],[Sharpe Ratio]]-AVERAGE(Table2[Sharpe Ratio]))/_xlfn.STDEV.P(Table2[Sharpe Ratio])</f>
        <v>0.39745576623462375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3.452467671851263</v>
      </c>
      <c r="AS293">
        <f>_xlfn.RANK.AVG(Table2[[#This Row],[1Y Return vs Nifty Z-Score]],Table2[1Y Return vs Nifty Z-Score])</f>
        <v>442</v>
      </c>
      <c r="AT293">
        <f>_xlfn.RANK.AVG(Table2[[#This Row],[6M Return vs Nifty Z-Score]],Table2[6M Return vs Nifty Z-Score])</f>
        <v>262</v>
      </c>
      <c r="AU293">
        <f>_xlfn.RANK.AVG(Table2[[#This Row],[Sharpe Ratio Z-Score]],Table2[Sharpe Ratio Z-Score])</f>
        <v>243</v>
      </c>
      <c r="AV293">
        <f>(Table2[[#This Row],[Rank 1Y]]+Table2[[#This Row],[Rank 6M]]+Table2[[#This Row],[Rank Sharpe]])/3</f>
        <v>315.66666666666669</v>
      </c>
    </row>
    <row r="294" spans="1:48" x14ac:dyDescent="0.3">
      <c r="A294" t="s">
        <v>1610</v>
      </c>
      <c r="B294" t="s">
        <v>1611</v>
      </c>
      <c r="C294" t="s">
        <v>3151</v>
      </c>
      <c r="D294" t="s">
        <v>120</v>
      </c>
      <c r="E294">
        <v>5758.7010295749997</v>
      </c>
      <c r="F294">
        <v>1217.45</v>
      </c>
      <c r="G294">
        <v>13.9671810612393</v>
      </c>
      <c r="H294">
        <f>(Table2[[#This Row],[1Y Return vs Nifty]]-AVERAGE(Table2[1Y Return vs Nifty]))/_xlfn.STDEV.P(Table2[1Y Return vs Nifty])</f>
        <v>-7.0908176199194067E-2</v>
      </c>
      <c r="I294">
        <v>38.6407763101234</v>
      </c>
      <c r="J294">
        <f>(Table2[[#This Row],[1M Return vs Nifty]]-AVERAGE(Table2[1M Return vs Nifty]))/_xlfn.STDEV.P(Table2[1M Return vs Nifty])</f>
        <v>4.1768819514638791</v>
      </c>
      <c r="K294">
        <v>22.714947831037801</v>
      </c>
      <c r="L294">
        <f>(Table2[[#This Row],[6M Return vs Nifty]]-AVERAGE(Table2[6M Return vs Nifty]))/_xlfn.STDEV.P(Table2[6M Return vs Nifty])</f>
        <v>0.55226002908173</v>
      </c>
      <c r="M294">
        <v>13.545787664078899</v>
      </c>
      <c r="N294">
        <f>(Table2[[#This Row],[1W Return vs Nifty]]-AVERAGE(Table2[1W Return vs Nifty]))/_xlfn.STDEV.P(Table2[1W Return vs Nifty])</f>
        <v>3.2172041432572334</v>
      </c>
      <c r="O294">
        <v>1089.76</v>
      </c>
      <c r="P294">
        <v>1010.4616216606501</v>
      </c>
      <c r="Q294">
        <v>863.90169411097497</v>
      </c>
      <c r="R294">
        <v>79.383805529421906</v>
      </c>
      <c r="S294" s="1">
        <f>(Table2[[#This Row],[Close Price]]-Table2[[#This Row],[20D EMA]])/Table2[[#This Row],[20D EMA]]</f>
        <v>0.11717258845984442</v>
      </c>
      <c r="T294" s="1">
        <f>(Table2[[#This Row],[Close Price]]-Table2[[#This Row],[50D EMA]])/Table2[[#This Row],[50D EMA]]</f>
        <v>0.2048453636459478</v>
      </c>
      <c r="U294" s="1">
        <f>(Table2[[#This Row],[Close Price]]-Table2[[#This Row],[200D EMA]])/Table2[[#This Row],[200D EMA]]</f>
        <v>0.40924599210660767</v>
      </c>
      <c r="V294">
        <v>0.94191296323896501</v>
      </c>
      <c r="W294">
        <v>1186.9000000000001</v>
      </c>
      <c r="X294">
        <v>1284.25</v>
      </c>
      <c r="Y294">
        <v>1186.9000000000001</v>
      </c>
      <c r="Z294">
        <v>1284.25</v>
      </c>
      <c r="AA294">
        <v>1060</v>
      </c>
      <c r="AB294">
        <v>1284.25</v>
      </c>
      <c r="AC294" s="1">
        <f>(Table2[[#This Row],[Close Price]]/Table2[[#This Row],[Day Low]])-1</f>
        <v>2.5739320920043829E-2</v>
      </c>
      <c r="AD294" s="1">
        <f>(Table2[[#This Row],[Day High]]/Table2[[#This Row],[Close Price]])-1</f>
        <v>5.4868783112242747E-2</v>
      </c>
      <c r="AE294" s="1">
        <f>(Table2[[#This Row],[Close Price]]/Table2[[#This Row],[Current Week Low]])-1</f>
        <v>2.5739320920043829E-2</v>
      </c>
      <c r="AF294" s="1">
        <f>(Table2[[#This Row],[Current Week High]]/Table2[[#This Row],[Close Price]])-1</f>
        <v>5.4868783112242747E-2</v>
      </c>
      <c r="AG294" s="1">
        <f>(Table2[[#This Row],[Close Price]]/Table2[[#This Row],[Current Month Low]])-1</f>
        <v>0.14853773584905672</v>
      </c>
      <c r="AH294" s="1">
        <f>(Table2[[#This Row],[Current Month High]]/Table2[[#This Row],[Close Price]])-1</f>
        <v>5.4868783112242747E-2</v>
      </c>
      <c r="AI294">
        <v>5.4868783112242703</v>
      </c>
      <c r="AJ294">
        <v>95.135438371533894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0.31</v>
      </c>
      <c r="AM294" t="s">
        <v>3185</v>
      </c>
      <c r="AN294">
        <v>23.39</v>
      </c>
      <c r="AO294" t="s">
        <v>3185</v>
      </c>
      <c r="AP294">
        <v>2.0419711934498E-2</v>
      </c>
      <c r="AQ294">
        <f>(Table2[[#This Row],[Sharpe Ratio]]-AVERAGE(Table2[Sharpe Ratio]))/_xlfn.STDEV.P(Table2[Sharpe Ratio])</f>
        <v>-0.47950972030343003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7.3959282273002183</v>
      </c>
      <c r="AS294">
        <f>_xlfn.RANK.AVG(Table2[[#This Row],[1Y Return vs Nifty Z-Score]],Table2[1Y Return vs Nifty Z-Score])</f>
        <v>321</v>
      </c>
      <c r="AT294">
        <f>_xlfn.RANK.AVG(Table2[[#This Row],[6M Return vs Nifty Z-Score]],Table2[6M Return vs Nifty Z-Score])</f>
        <v>165</v>
      </c>
      <c r="AU294">
        <f>_xlfn.RANK.AVG(Table2[[#This Row],[Sharpe Ratio Z-Score]],Table2[Sharpe Ratio Z-Score])</f>
        <v>466</v>
      </c>
      <c r="AV294">
        <f>(Table2[[#This Row],[Rank 1Y]]+Table2[[#This Row],[Rank 6M]]+Table2[[#This Row],[Rank Sharpe]])/3</f>
        <v>317.33333333333331</v>
      </c>
    </row>
    <row r="295" spans="1:48" x14ac:dyDescent="0.3">
      <c r="A295" t="s">
        <v>1838</v>
      </c>
      <c r="B295" t="s">
        <v>1839</v>
      </c>
      <c r="C295" t="s">
        <v>3145</v>
      </c>
      <c r="D295" t="s">
        <v>206</v>
      </c>
      <c r="E295">
        <v>4153.2340237500002</v>
      </c>
      <c r="F295">
        <v>636.65</v>
      </c>
      <c r="G295">
        <v>30.776282677691899</v>
      </c>
      <c r="H295">
        <f>(Table2[[#This Row],[1Y Return vs Nifty]]-AVERAGE(Table2[1Y Return vs Nifty]))/_xlfn.STDEV.P(Table2[1Y Return vs Nifty])</f>
        <v>0.2464178730938093</v>
      </c>
      <c r="I295">
        <v>0.349921013199891</v>
      </c>
      <c r="J295">
        <f>(Table2[[#This Row],[1M Return vs Nifty]]-AVERAGE(Table2[1M Return vs Nifty]))/_xlfn.STDEV.P(Table2[1M Return vs Nifty])</f>
        <v>9.0939597332624522E-2</v>
      </c>
      <c r="K295">
        <v>0.62186075160949195</v>
      </c>
      <c r="L295">
        <f>(Table2[[#This Row],[6M Return vs Nifty]]-AVERAGE(Table2[6M Return vs Nifty]))/_xlfn.STDEV.P(Table2[6M Return vs Nifty])</f>
        <v>-0.18798814676488823</v>
      </c>
      <c r="M295">
        <v>1.2471881541080201</v>
      </c>
      <c r="N295">
        <f>(Table2[[#This Row],[1W Return vs Nifty]]-AVERAGE(Table2[1W Return vs Nifty]))/_xlfn.STDEV.P(Table2[1W Return vs Nifty])</f>
        <v>0.61006059174585137</v>
      </c>
      <c r="O295">
        <v>659.27</v>
      </c>
      <c r="P295">
        <v>684.01779164311301</v>
      </c>
      <c r="Q295">
        <v>642.33052940537698</v>
      </c>
      <c r="R295">
        <v>40.509662040597703</v>
      </c>
      <c r="S295" s="1">
        <f>(Table2[[#This Row],[Close Price]]-Table2[[#This Row],[20D EMA]])/Table2[[#This Row],[20D EMA]]</f>
        <v>-3.4310676960880984E-2</v>
      </c>
      <c r="T295" s="1">
        <f>(Table2[[#This Row],[Close Price]]-Table2[[#This Row],[50D EMA]])/Table2[[#This Row],[50D EMA]]</f>
        <v>-6.924935611591114E-2</v>
      </c>
      <c r="U295" s="1">
        <f>(Table2[[#This Row],[Close Price]]-Table2[[#This Row],[200D EMA]])/Table2[[#This Row],[200D EMA]]</f>
        <v>-8.8436235634566894E-3</v>
      </c>
      <c r="V295">
        <v>0.38057502042206198</v>
      </c>
      <c r="W295">
        <v>633.85</v>
      </c>
      <c r="X295">
        <v>658.75</v>
      </c>
      <c r="Y295">
        <v>633.85</v>
      </c>
      <c r="Z295">
        <v>658.75</v>
      </c>
      <c r="AA295">
        <v>630.45000000000005</v>
      </c>
      <c r="AB295">
        <v>725</v>
      </c>
      <c r="AC295" s="1">
        <f>(Table2[[#This Row],[Close Price]]/Table2[[#This Row],[Day Low]])-1</f>
        <v>4.4174489232466918E-3</v>
      </c>
      <c r="AD295" s="1">
        <f>(Table2[[#This Row],[Day High]]/Table2[[#This Row],[Close Price]])-1</f>
        <v>3.471295060080104E-2</v>
      </c>
      <c r="AE295" s="1">
        <f>(Table2[[#This Row],[Close Price]]/Table2[[#This Row],[Current Week Low]])-1</f>
        <v>4.4174489232466918E-3</v>
      </c>
      <c r="AF295" s="1">
        <f>(Table2[[#This Row],[Current Week High]]/Table2[[#This Row],[Close Price]])-1</f>
        <v>3.471295060080104E-2</v>
      </c>
      <c r="AG295" s="1">
        <f>(Table2[[#This Row],[Close Price]]/Table2[[#This Row],[Current Month Low]])-1</f>
        <v>9.8342453802837682E-3</v>
      </c>
      <c r="AH295" s="1">
        <f>(Table2[[#This Row],[Current Month High]]/Table2[[#This Row],[Close Price]])-1</f>
        <v>0.13877326631587228</v>
      </c>
      <c r="AI295">
        <v>29.9615173172072</v>
      </c>
      <c r="AJ295">
        <v>58.824996881626497</v>
      </c>
      <c r="AK295" t="str">
        <f>IF(AND(Table2[[#This Row],[20D EMA]]&gt;Table2[[#This Row],[50D EMA]],Table2[[#This Row],[50D EMA]]&gt;Table2[[#This Row],[200D EMA]]),"Uptrend","Downtrend/NoTrend")</f>
        <v>Downtrend/NoTrend</v>
      </c>
      <c r="AL295">
        <v>-0.08</v>
      </c>
      <c r="AM295" t="s">
        <v>3184</v>
      </c>
      <c r="AN295">
        <v>-0.16</v>
      </c>
      <c r="AO295" t="s">
        <v>3184</v>
      </c>
      <c r="AP295">
        <v>5.8816362902406001E-2</v>
      </c>
      <c r="AQ295">
        <f>(Table2[[#This Row],[Sharpe Ratio]]-AVERAGE(Table2[Sharpe Ratio]))/_xlfn.STDEV.P(Table2[Sharpe Ratio])</f>
        <v>-2.5842035433204742E-2</v>
      </c>
      <c r="AR2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5">
        <f>_xlfn.RANK.AVG(Table2[[#This Row],[1Y Return vs Nifty Z-Score]],Table2[1Y Return vs Nifty Z-Score])</f>
        <v>226</v>
      </c>
      <c r="AT295">
        <f>_xlfn.RANK.AVG(Table2[[#This Row],[6M Return vs Nifty Z-Score]],Table2[6M Return vs Nifty Z-Score])</f>
        <v>373</v>
      </c>
      <c r="AU295">
        <f>_xlfn.RANK.AVG(Table2[[#This Row],[Sharpe Ratio Z-Score]],Table2[Sharpe Ratio Z-Score])</f>
        <v>356</v>
      </c>
      <c r="AV295">
        <f>(Table2[[#This Row],[Rank 1Y]]+Table2[[#This Row],[Rank 6M]]+Table2[[#This Row],[Rank Sharpe]])/3</f>
        <v>318.33333333333331</v>
      </c>
    </row>
    <row r="296" spans="1:48" x14ac:dyDescent="0.3">
      <c r="A296" t="s">
        <v>254</v>
      </c>
      <c r="B296" t="s">
        <v>255</v>
      </c>
      <c r="C296" t="s">
        <v>3148</v>
      </c>
      <c r="D296" t="s">
        <v>246</v>
      </c>
      <c r="E296">
        <v>100892.30000059999</v>
      </c>
      <c r="F296">
        <v>6708.4</v>
      </c>
      <c r="G296">
        <v>5.9803674507586502</v>
      </c>
      <c r="H296">
        <f>(Table2[[#This Row],[1Y Return vs Nifty]]-AVERAGE(Table2[1Y Return vs Nifty]))/_xlfn.STDEV.P(Table2[1Y Return vs Nifty])</f>
        <v>-0.22168506286949305</v>
      </c>
      <c r="I296">
        <v>-6.9064232346247003</v>
      </c>
      <c r="J296">
        <f>(Table2[[#This Row],[1M Return vs Nifty]]-AVERAGE(Table2[1M Return vs Nifty]))/_xlfn.STDEV.P(Table2[1M Return vs Nifty])</f>
        <v>-0.68337071954152895</v>
      </c>
      <c r="K296">
        <v>-5.1434367493310003</v>
      </c>
      <c r="L296">
        <f>(Table2[[#This Row],[6M Return vs Nifty]]-AVERAGE(Table2[6M Return vs Nifty]))/_xlfn.STDEV.P(Table2[6M Return vs Nifty])</f>
        <v>-0.38115947420052426</v>
      </c>
      <c r="M296">
        <v>2.8632155039095202</v>
      </c>
      <c r="N296">
        <f>(Table2[[#This Row],[1W Return vs Nifty]]-AVERAGE(Table2[1W Return vs Nifty]))/_xlfn.STDEV.P(Table2[1W Return vs Nifty])</f>
        <v>0.95263742585490707</v>
      </c>
      <c r="O296">
        <v>6729.6</v>
      </c>
      <c r="P296">
        <v>6776.4150149139105</v>
      </c>
      <c r="Q296">
        <v>6217.7576652233201</v>
      </c>
      <c r="R296">
        <v>50.928219241653302</v>
      </c>
      <c r="S296" s="1">
        <f>(Table2[[#This Row],[Close Price]]-Table2[[#This Row],[20D EMA]])/Table2[[#This Row],[20D EMA]]</f>
        <v>-3.1502615311460899E-3</v>
      </c>
      <c r="T296" s="1">
        <f>(Table2[[#This Row],[Close Price]]-Table2[[#This Row],[50D EMA]])/Table2[[#This Row],[50D EMA]]</f>
        <v>-1.0037020277568537E-2</v>
      </c>
      <c r="U296" s="1">
        <f>(Table2[[#This Row],[Close Price]]-Table2[[#This Row],[200D EMA]])/Table2[[#This Row],[200D EMA]]</f>
        <v>7.8909851620770313E-2</v>
      </c>
      <c r="V296">
        <v>0.68456207619841802</v>
      </c>
      <c r="W296">
        <v>6626.45</v>
      </c>
      <c r="X296">
        <v>6798.75</v>
      </c>
      <c r="Y296">
        <v>6626.45</v>
      </c>
      <c r="Z296">
        <v>6798.75</v>
      </c>
      <c r="AA296">
        <v>6371.4</v>
      </c>
      <c r="AB296">
        <v>6950</v>
      </c>
      <c r="AC296" s="1">
        <f>(Table2[[#This Row],[Close Price]]/Table2[[#This Row],[Day Low]])-1</f>
        <v>1.2367104558247632E-2</v>
      </c>
      <c r="AD296" s="1">
        <f>(Table2[[#This Row],[Day High]]/Table2[[#This Row],[Close Price]])-1</f>
        <v>1.3468189136008668E-2</v>
      </c>
      <c r="AE296" s="1">
        <f>(Table2[[#This Row],[Close Price]]/Table2[[#This Row],[Current Week Low]])-1</f>
        <v>1.2367104558247632E-2</v>
      </c>
      <c r="AF296" s="1">
        <f>(Table2[[#This Row],[Current Week High]]/Table2[[#This Row],[Close Price]])-1</f>
        <v>1.3468189136008668E-2</v>
      </c>
      <c r="AG296" s="1">
        <f>(Table2[[#This Row],[Close Price]]/Table2[[#This Row],[Current Month Low]])-1</f>
        <v>5.2892613868223526E-2</v>
      </c>
      <c r="AH296" s="1">
        <f>(Table2[[#This Row],[Current Month High]]/Table2[[#This Row],[Close Price]])-1</f>
        <v>3.6014548923737566E-2</v>
      </c>
      <c r="AI296">
        <v>13.365333015324</v>
      </c>
      <c r="AJ296">
        <v>76.490397263877895</v>
      </c>
      <c r="AK296" t="str">
        <f>IF(AND(Table2[[#This Row],[20D EMA]]&gt;Table2[[#This Row],[50D EMA]],Table2[[#This Row],[50D EMA]]&gt;Table2[[#This Row],[200D EMA]]),"Uptrend","Downtrend/NoTrend")</f>
        <v>Downtrend/NoTrend</v>
      </c>
      <c r="AL296">
        <v>0.05</v>
      </c>
      <c r="AM296" t="s">
        <v>3185</v>
      </c>
      <c r="AN296">
        <v>3.17</v>
      </c>
      <c r="AO296" t="s">
        <v>3185</v>
      </c>
      <c r="AP296">
        <v>0.13132805335304901</v>
      </c>
      <c r="AQ296">
        <f>(Table2[[#This Row],[Sharpe Ratio]]-AVERAGE(Table2[Sharpe Ratio]))/_xlfn.STDEV.P(Table2[Sharpe Ratio])</f>
        <v>0.83090483971130602</v>
      </c>
      <c r="AR2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6">
        <f>_xlfn.RANK.AVG(Table2[[#This Row],[1Y Return vs Nifty Z-Score]],Table2[1Y Return vs Nifty Z-Score])</f>
        <v>378</v>
      </c>
      <c r="AT296">
        <f>_xlfn.RANK.AVG(Table2[[#This Row],[6M Return vs Nifty Z-Score]],Table2[6M Return vs Nifty Z-Score])</f>
        <v>435</v>
      </c>
      <c r="AU296">
        <f>_xlfn.RANK.AVG(Table2[[#This Row],[Sharpe Ratio Z-Score]],Table2[Sharpe Ratio Z-Score])</f>
        <v>144</v>
      </c>
      <c r="AV296">
        <f>(Table2[[#This Row],[Rank 1Y]]+Table2[[#This Row],[Rank 6M]]+Table2[[#This Row],[Rank Sharpe]])/3</f>
        <v>319</v>
      </c>
    </row>
    <row r="297" spans="1:48" x14ac:dyDescent="0.3">
      <c r="A297" t="s">
        <v>28</v>
      </c>
      <c r="B297" t="s">
        <v>29</v>
      </c>
      <c r="C297" t="s">
        <v>3139</v>
      </c>
      <c r="D297" t="s">
        <v>24</v>
      </c>
      <c r="E297">
        <v>895511.03993099998</v>
      </c>
      <c r="F297">
        <v>1269.3</v>
      </c>
      <c r="G297">
        <v>10.4178795022868</v>
      </c>
      <c r="H297">
        <f>(Table2[[#This Row],[1Y Return vs Nifty]]-AVERAGE(Table2[1Y Return vs Nifty]))/_xlfn.STDEV.P(Table2[1Y Return vs Nifty])</f>
        <v>-0.13791269953133314</v>
      </c>
      <c r="I297">
        <v>4.9355273774410797</v>
      </c>
      <c r="J297">
        <f>(Table2[[#This Row],[1M Return vs Nifty]]-AVERAGE(Table2[1M Return vs Nifty]))/_xlfn.STDEV.P(Table2[1M Return vs Nifty])</f>
        <v>0.58026069287191107</v>
      </c>
      <c r="K297">
        <v>3.0680553551128602</v>
      </c>
      <c r="L297">
        <f>(Table2[[#This Row],[6M Return vs Nifty]]-AVERAGE(Table2[6M Return vs Nifty]))/_xlfn.STDEV.P(Table2[6M Return vs Nifty])</f>
        <v>-0.10602626038390779</v>
      </c>
      <c r="M297">
        <v>-2.7308568500839301</v>
      </c>
      <c r="N297">
        <f>(Table2[[#This Row],[1W Return vs Nifty]]-AVERAGE(Table2[1W Return vs Nifty]))/_xlfn.STDEV.P(Table2[1W Return vs Nifty])</f>
        <v>-0.23323334362400361</v>
      </c>
      <c r="O297">
        <v>1276.1400000000001</v>
      </c>
      <c r="P297">
        <v>1260.6366010976701</v>
      </c>
      <c r="Q297">
        <v>1169.52011097479</v>
      </c>
      <c r="R297">
        <v>45.442355809459499</v>
      </c>
      <c r="S297" s="1">
        <f>(Table2[[#This Row],[Close Price]]-Table2[[#This Row],[20D EMA]])/Table2[[#This Row],[20D EMA]]</f>
        <v>-5.359913489115728E-3</v>
      </c>
      <c r="T297" s="1">
        <f>(Table2[[#This Row],[Close Price]]-Table2[[#This Row],[50D EMA]])/Table2[[#This Row],[50D EMA]]</f>
        <v>6.8722412904610192E-3</v>
      </c>
      <c r="U297" s="1">
        <f>(Table2[[#This Row],[Close Price]]-Table2[[#This Row],[200D EMA]])/Table2[[#This Row],[200D EMA]]</f>
        <v>8.5316950165178318E-2</v>
      </c>
      <c r="V297">
        <v>1.0431473956172901</v>
      </c>
      <c r="W297">
        <v>1246.6500000000001</v>
      </c>
      <c r="X297">
        <v>1275.9000000000001</v>
      </c>
      <c r="Y297">
        <v>1246.6500000000001</v>
      </c>
      <c r="Z297">
        <v>1275.9000000000001</v>
      </c>
      <c r="AA297">
        <v>1246.6500000000001</v>
      </c>
      <c r="AB297">
        <v>1315</v>
      </c>
      <c r="AC297" s="1">
        <f>(Table2[[#This Row],[Close Price]]/Table2[[#This Row],[Day Low]])-1</f>
        <v>1.8168692094814087E-2</v>
      </c>
      <c r="AD297" s="1">
        <f>(Table2[[#This Row],[Day High]]/Table2[[#This Row],[Close Price]])-1</f>
        <v>5.1997163791066559E-3</v>
      </c>
      <c r="AE297" s="1">
        <f>(Table2[[#This Row],[Close Price]]/Table2[[#This Row],[Current Week Low]])-1</f>
        <v>1.8168692094814087E-2</v>
      </c>
      <c r="AF297" s="1">
        <f>(Table2[[#This Row],[Current Week High]]/Table2[[#This Row],[Close Price]])-1</f>
        <v>5.1997163791066559E-3</v>
      </c>
      <c r="AG297" s="1">
        <f>(Table2[[#This Row],[Close Price]]/Table2[[#This Row],[Current Month Low]])-1</f>
        <v>1.8168692094814087E-2</v>
      </c>
      <c r="AH297" s="1">
        <f>(Table2[[#This Row],[Current Month High]]/Table2[[#This Row],[Close Price]])-1</f>
        <v>3.6004096746238057E-2</v>
      </c>
      <c r="AI297">
        <v>7.3308122587252704</v>
      </c>
      <c r="AJ297">
        <v>38.759223831647901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0.04</v>
      </c>
      <c r="AM297" t="s">
        <v>3185</v>
      </c>
      <c r="AN297">
        <v>1.32</v>
      </c>
      <c r="AO297" t="s">
        <v>3185</v>
      </c>
      <c r="AP297">
        <v>8.7297250252221001E-2</v>
      </c>
      <c r="AQ297">
        <f>(Table2[[#This Row],[Sharpe Ratio]]-AVERAGE(Table2[Sharpe Ratio]))/_xlfn.STDEV.P(Table2[Sharpe Ratio])</f>
        <v>0.31066799607552076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0.41375638540818727</v>
      </c>
      <c r="AS297">
        <f>_xlfn.RANK.AVG(Table2[[#This Row],[1Y Return vs Nifty Z-Score]],Table2[1Y Return vs Nifty Z-Score])</f>
        <v>343</v>
      </c>
      <c r="AT297">
        <f>_xlfn.RANK.AVG(Table2[[#This Row],[6M Return vs Nifty Z-Score]],Table2[6M Return vs Nifty Z-Score])</f>
        <v>347</v>
      </c>
      <c r="AU297">
        <f>_xlfn.RANK.AVG(Table2[[#This Row],[Sharpe Ratio Z-Score]],Table2[Sharpe Ratio Z-Score])</f>
        <v>268</v>
      </c>
      <c r="AV297">
        <f>(Table2[[#This Row],[Rank 1Y]]+Table2[[#This Row],[Rank 6M]]+Table2[[#This Row],[Rank Sharpe]])/3</f>
        <v>319.33333333333331</v>
      </c>
    </row>
    <row r="298" spans="1:48" x14ac:dyDescent="0.3">
      <c r="A298" t="s">
        <v>1283</v>
      </c>
      <c r="B298" t="s">
        <v>1284</v>
      </c>
      <c r="C298" t="s">
        <v>3153</v>
      </c>
      <c r="D298" t="s">
        <v>403</v>
      </c>
      <c r="E298">
        <v>8936.2438438000008</v>
      </c>
      <c r="F298">
        <v>161.97999999999999</v>
      </c>
      <c r="G298">
        <v>5.4104527512080898</v>
      </c>
      <c r="H298">
        <f>(Table2[[#This Row],[1Y Return vs Nifty]]-AVERAGE(Table2[1Y Return vs Nifty]))/_xlfn.STDEV.P(Table2[1Y Return vs Nifty])</f>
        <v>-0.23244404238957489</v>
      </c>
      <c r="I298">
        <v>-6.4952668068762902</v>
      </c>
      <c r="J298">
        <f>(Table2[[#This Row],[1M Return vs Nifty]]-AVERAGE(Table2[1M Return vs Nifty]))/_xlfn.STDEV.P(Table2[1M Return vs Nifty])</f>
        <v>-0.6394970204746524</v>
      </c>
      <c r="K298">
        <v>6.8646193949921503</v>
      </c>
      <c r="L298">
        <f>(Table2[[#This Row],[6M Return vs Nifty]]-AVERAGE(Table2[6M Return vs Nifty]))/_xlfn.STDEV.P(Table2[6M Return vs Nifty])</f>
        <v>2.1180933201201433E-2</v>
      </c>
      <c r="M298">
        <v>0.73370852260058494</v>
      </c>
      <c r="N298">
        <f>(Table2[[#This Row],[1W Return vs Nifty]]-AVERAGE(Table2[1W Return vs Nifty]))/_xlfn.STDEV.P(Table2[1W Return vs Nifty])</f>
        <v>0.50120957102339347</v>
      </c>
      <c r="O298">
        <v>165.08</v>
      </c>
      <c r="P298">
        <v>173.812638257613</v>
      </c>
      <c r="Q298">
        <v>170.519175541945</v>
      </c>
      <c r="R298">
        <v>46.636141910474102</v>
      </c>
      <c r="S298" s="1">
        <f>(Table2[[#This Row],[Close Price]]-Table2[[#This Row],[20D EMA]])/Table2[[#This Row],[20D EMA]]</f>
        <v>-1.8778773927792723E-2</v>
      </c>
      <c r="T298" s="1">
        <f>(Table2[[#This Row],[Close Price]]-Table2[[#This Row],[50D EMA]])/Table2[[#This Row],[50D EMA]]</f>
        <v>-6.8076972861291593E-2</v>
      </c>
      <c r="U298" s="1">
        <f>(Table2[[#This Row],[Close Price]]-Table2[[#This Row],[200D EMA]])/Table2[[#This Row],[200D EMA]]</f>
        <v>-5.0077508965227856E-2</v>
      </c>
      <c r="V298">
        <v>0.63795427892072898</v>
      </c>
      <c r="W298">
        <v>159</v>
      </c>
      <c r="X298">
        <v>165.4</v>
      </c>
      <c r="Y298">
        <v>159</v>
      </c>
      <c r="Z298">
        <v>165.4</v>
      </c>
      <c r="AA298">
        <v>156.19999999999999</v>
      </c>
      <c r="AB298">
        <v>173.4</v>
      </c>
      <c r="AC298" s="1">
        <f>(Table2[[#This Row],[Close Price]]/Table2[[#This Row],[Day Low]])-1</f>
        <v>1.8742138364779892E-2</v>
      </c>
      <c r="AD298" s="1">
        <f>(Table2[[#This Row],[Day High]]/Table2[[#This Row],[Close Price]])-1</f>
        <v>2.1113717742931248E-2</v>
      </c>
      <c r="AE298" s="1">
        <f>(Table2[[#This Row],[Close Price]]/Table2[[#This Row],[Current Week Low]])-1</f>
        <v>1.8742138364779892E-2</v>
      </c>
      <c r="AF298" s="1">
        <f>(Table2[[#This Row],[Current Week High]]/Table2[[#This Row],[Close Price]])-1</f>
        <v>2.1113717742931248E-2</v>
      </c>
      <c r="AG298" s="1">
        <f>(Table2[[#This Row],[Close Price]]/Table2[[#This Row],[Current Month Low]])-1</f>
        <v>3.7003841229193313E-2</v>
      </c>
      <c r="AH298" s="1">
        <f>(Table2[[#This Row],[Current Month High]]/Table2[[#This Row],[Close Price]])-1</f>
        <v>7.0502531176688477E-2</v>
      </c>
      <c r="AI298">
        <v>51.253241140881499</v>
      </c>
      <c r="AJ298">
        <v>36.8074324324324</v>
      </c>
      <c r="AK298" t="str">
        <f>IF(AND(Table2[[#This Row],[20D EMA]]&gt;Table2[[#This Row],[50D EMA]],Table2[[#This Row],[50D EMA]]&gt;Table2[[#This Row],[200D EMA]]),"Uptrend","Downtrend/NoTrend")</f>
        <v>Downtrend/NoTrend</v>
      </c>
      <c r="AL298">
        <v>-0.12</v>
      </c>
      <c r="AM298" t="s">
        <v>3184</v>
      </c>
      <c r="AN298">
        <v>2.78</v>
      </c>
      <c r="AO298" t="s">
        <v>3185</v>
      </c>
      <c r="AP298">
        <v>8.3476493504165999E-2</v>
      </c>
      <c r="AQ298">
        <f>(Table2[[#This Row],[Sharpe Ratio]]-AVERAGE(Table2[Sharpe Ratio]))/_xlfn.STDEV.P(Table2[Sharpe Ratio])</f>
        <v>0.2655246352706645</v>
      </c>
      <c r="AR2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8">
        <f>_xlfn.RANK.AVG(Table2[[#This Row],[1Y Return vs Nifty Z-Score]],Table2[1Y Return vs Nifty Z-Score])</f>
        <v>383</v>
      </c>
      <c r="AT298">
        <f>_xlfn.RANK.AVG(Table2[[#This Row],[6M Return vs Nifty Z-Score]],Table2[6M Return vs Nifty Z-Score])</f>
        <v>300</v>
      </c>
      <c r="AU298">
        <f>_xlfn.RANK.AVG(Table2[[#This Row],[Sharpe Ratio Z-Score]],Table2[Sharpe Ratio Z-Score])</f>
        <v>277</v>
      </c>
      <c r="AV298">
        <f>(Table2[[#This Row],[Rank 1Y]]+Table2[[#This Row],[Rank 6M]]+Table2[[#This Row],[Rank Sharpe]])/3</f>
        <v>320</v>
      </c>
    </row>
    <row r="299" spans="1:48" x14ac:dyDescent="0.3">
      <c r="A299" t="s">
        <v>1729</v>
      </c>
      <c r="B299" t="s">
        <v>1730</v>
      </c>
      <c r="C299" t="s">
        <v>3141</v>
      </c>
      <c r="D299" t="s">
        <v>1731</v>
      </c>
      <c r="E299">
        <v>4729.6270390600002</v>
      </c>
      <c r="F299">
        <v>924.85</v>
      </c>
      <c r="G299">
        <v>26.903740556769201</v>
      </c>
      <c r="H299">
        <f>(Table2[[#This Row],[1Y Return vs Nifty]]-AVERAGE(Table2[1Y Return vs Nifty]))/_xlfn.STDEV.P(Table2[1Y Return vs Nifty])</f>
        <v>0.17331114080120705</v>
      </c>
      <c r="I299">
        <v>3.9920905828058801</v>
      </c>
      <c r="J299">
        <f>(Table2[[#This Row],[1M Return vs Nifty]]-AVERAGE(Table2[1M Return vs Nifty]))/_xlfn.STDEV.P(Table2[1M Return vs Nifty])</f>
        <v>0.47958839585076013</v>
      </c>
      <c r="K299">
        <v>-0.735798956546172</v>
      </c>
      <c r="L299">
        <f>(Table2[[#This Row],[6M Return vs Nifty]]-AVERAGE(Table2[6M Return vs Nifty]))/_xlfn.STDEV.P(Table2[6M Return vs Nifty])</f>
        <v>-0.23347772089137958</v>
      </c>
      <c r="M299">
        <v>-0.57585243461370506</v>
      </c>
      <c r="N299">
        <f>(Table2[[#This Row],[1W Return vs Nifty]]-AVERAGE(Table2[1W Return vs Nifty]))/_xlfn.STDEV.P(Table2[1W Return vs Nifty])</f>
        <v>0.22359963648212361</v>
      </c>
      <c r="O299">
        <v>917.55</v>
      </c>
      <c r="P299">
        <v>952.18901423116597</v>
      </c>
      <c r="Q299">
        <v>888.69862839443795</v>
      </c>
      <c r="R299">
        <v>54.433163675728501</v>
      </c>
      <c r="S299" s="1">
        <f>(Table2[[#This Row],[Close Price]]-Table2[[#This Row],[20D EMA]])/Table2[[#This Row],[20D EMA]]</f>
        <v>7.9559697019236757E-3</v>
      </c>
      <c r="T299" s="1">
        <f>(Table2[[#This Row],[Close Price]]-Table2[[#This Row],[50D EMA]])/Table2[[#This Row],[50D EMA]]</f>
        <v>-2.8711751367180516E-2</v>
      </c>
      <c r="U299" s="1">
        <f>(Table2[[#This Row],[Close Price]]-Table2[[#This Row],[200D EMA]])/Table2[[#This Row],[200D EMA]]</f>
        <v>4.0679000113767176E-2</v>
      </c>
      <c r="V299">
        <v>0.53221059967377704</v>
      </c>
      <c r="W299">
        <v>901.25</v>
      </c>
      <c r="X299">
        <v>933</v>
      </c>
      <c r="Y299">
        <v>901.25</v>
      </c>
      <c r="Z299">
        <v>933</v>
      </c>
      <c r="AA299">
        <v>901.25</v>
      </c>
      <c r="AB299">
        <v>964.4</v>
      </c>
      <c r="AC299" s="1">
        <f>(Table2[[#This Row],[Close Price]]/Table2[[#This Row],[Day Low]])-1</f>
        <v>2.6185852981969404E-2</v>
      </c>
      <c r="AD299" s="1">
        <f>(Table2[[#This Row],[Day High]]/Table2[[#This Row],[Close Price]])-1</f>
        <v>8.812239822673984E-3</v>
      </c>
      <c r="AE299" s="1">
        <f>(Table2[[#This Row],[Close Price]]/Table2[[#This Row],[Current Week Low]])-1</f>
        <v>2.6185852981969404E-2</v>
      </c>
      <c r="AF299" s="1">
        <f>(Table2[[#This Row],[Current Week High]]/Table2[[#This Row],[Close Price]])-1</f>
        <v>8.812239822673984E-3</v>
      </c>
      <c r="AG299" s="1">
        <f>(Table2[[#This Row],[Close Price]]/Table2[[#This Row],[Current Month Low]])-1</f>
        <v>2.6185852981969404E-2</v>
      </c>
      <c r="AH299" s="1">
        <f>(Table2[[#This Row],[Current Month High]]/Table2[[#This Row],[Close Price]])-1</f>
        <v>4.2763691409417603E-2</v>
      </c>
      <c r="AI299">
        <v>29.858896037195201</v>
      </c>
      <c r="AJ299">
        <v>59.127666896077002</v>
      </c>
      <c r="AK299" t="str">
        <f>IF(AND(Table2[[#This Row],[20D EMA]]&gt;Table2[[#This Row],[50D EMA]],Table2[[#This Row],[50D EMA]]&gt;Table2[[#This Row],[200D EMA]]),"Uptrend","Downtrend/NoTrend")</f>
        <v>Downtrend/NoTrend</v>
      </c>
      <c r="AL299">
        <v>-0.08</v>
      </c>
      <c r="AM299" t="s">
        <v>3184</v>
      </c>
      <c r="AN299">
        <v>9.1999999999999993</v>
      </c>
      <c r="AO299" t="s">
        <v>3185</v>
      </c>
      <c r="AP299">
        <v>6.6815127403913002E-2</v>
      </c>
      <c r="AQ299">
        <f>(Table2[[#This Row],[Sharpe Ratio]]-AVERAGE(Table2[Sharpe Ratio]))/_xlfn.STDEV.P(Table2[Sharpe Ratio])</f>
        <v>6.8665711512063091E-2</v>
      </c>
      <c r="AR2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9">
        <f>_xlfn.RANK.AVG(Table2[[#This Row],[1Y Return vs Nifty Z-Score]],Table2[1Y Return vs Nifty Z-Score])</f>
        <v>244</v>
      </c>
      <c r="AT299">
        <f>_xlfn.RANK.AVG(Table2[[#This Row],[6M Return vs Nifty Z-Score]],Table2[6M Return vs Nifty Z-Score])</f>
        <v>391</v>
      </c>
      <c r="AU299">
        <f>_xlfn.RANK.AVG(Table2[[#This Row],[Sharpe Ratio Z-Score]],Table2[Sharpe Ratio Z-Score])</f>
        <v>329</v>
      </c>
      <c r="AV299">
        <f>(Table2[[#This Row],[Rank 1Y]]+Table2[[#This Row],[Rank 6M]]+Table2[[#This Row],[Rank Sharpe]])/3</f>
        <v>321.33333333333331</v>
      </c>
    </row>
    <row r="300" spans="1:48" x14ac:dyDescent="0.3">
      <c r="A300" t="s">
        <v>793</v>
      </c>
      <c r="B300" t="s">
        <v>794</v>
      </c>
      <c r="C300" t="s">
        <v>3155</v>
      </c>
      <c r="D300" t="s">
        <v>160</v>
      </c>
      <c r="E300">
        <v>19505.99404636</v>
      </c>
      <c r="F300">
        <v>1259.9000000000001</v>
      </c>
      <c r="G300">
        <v>16.864247389450501</v>
      </c>
      <c r="H300">
        <f>(Table2[[#This Row],[1Y Return vs Nifty]]-AVERAGE(Table2[1Y Return vs Nifty]))/_xlfn.STDEV.P(Table2[1Y Return vs Nifty])</f>
        <v>-1.6216698126907861E-2</v>
      </c>
      <c r="I300">
        <v>25.4340687075345</v>
      </c>
      <c r="J300">
        <f>(Table2[[#This Row],[1M Return vs Nifty]]-AVERAGE(Table2[1M Return vs Nifty]))/_xlfn.STDEV.P(Table2[1M Return vs Nifty])</f>
        <v>2.7676199871227269</v>
      </c>
      <c r="K300">
        <v>19.689119904624999</v>
      </c>
      <c r="L300">
        <f>(Table2[[#This Row],[6M Return vs Nifty]]-AVERAGE(Table2[6M Return vs Nifty]))/_xlfn.STDEV.P(Table2[6M Return vs Nifty])</f>
        <v>0.45087702203974667</v>
      </c>
      <c r="M300">
        <v>18.035501183511801</v>
      </c>
      <c r="N300">
        <f>(Table2[[#This Row],[1W Return vs Nifty]]-AVERAGE(Table2[1W Return vs Nifty]))/_xlfn.STDEV.P(Table2[1W Return vs Nifty])</f>
        <v>4.1689651661959077</v>
      </c>
      <c r="O300" t="e">
        <v>#N/A</v>
      </c>
      <c r="P300">
        <v>1082.34922720892</v>
      </c>
      <c r="Q300">
        <v>1032.3474457710299</v>
      </c>
      <c r="R300">
        <v>82.137238905732502</v>
      </c>
      <c r="S300" s="1" t="e">
        <f>(Table2[[#This Row],[Close Price]]-Table2[[#This Row],[20D EMA]])/Table2[[#This Row],[20D EMA]]</f>
        <v>#N/A</v>
      </c>
      <c r="T300" s="1">
        <f>(Table2[[#This Row],[Close Price]]-Table2[[#This Row],[50D EMA]])/Table2[[#This Row],[50D EMA]]</f>
        <v>0.16404203775239401</v>
      </c>
      <c r="U300" s="1">
        <f>(Table2[[#This Row],[Close Price]]-Table2[[#This Row],[200D EMA]])/Table2[[#This Row],[200D EMA]]</f>
        <v>0.22042245095014293</v>
      </c>
      <c r="V300">
        <v>2.73137760213947</v>
      </c>
      <c r="W300" t="e">
        <v>#N/A</v>
      </c>
      <c r="X300" t="e">
        <v>#N/A</v>
      </c>
      <c r="Y300" t="e">
        <v>#N/A</v>
      </c>
      <c r="Z300" t="e">
        <v>#N/A</v>
      </c>
      <c r="AA300" t="e">
        <v>#N/A</v>
      </c>
      <c r="AB300" t="e">
        <v>#N/A</v>
      </c>
      <c r="AC300" s="1" t="e">
        <f>(Table2[[#This Row],[Close Price]]/Table2[[#This Row],[Day Low]])-1</f>
        <v>#N/A</v>
      </c>
      <c r="AD300" s="1" t="e">
        <f>(Table2[[#This Row],[Day High]]/Table2[[#This Row],[Close Price]])-1</f>
        <v>#N/A</v>
      </c>
      <c r="AE300" s="1" t="e">
        <f>(Table2[[#This Row],[Close Price]]/Table2[[#This Row],[Current Week Low]])-1</f>
        <v>#N/A</v>
      </c>
      <c r="AF300" s="1" t="e">
        <f>(Table2[[#This Row],[Current Week High]]/Table2[[#This Row],[Close Price]])-1</f>
        <v>#N/A</v>
      </c>
      <c r="AG300" s="1" t="e">
        <f>(Table2[[#This Row],[Close Price]]/Table2[[#This Row],[Current Month Low]])-1</f>
        <v>#N/A</v>
      </c>
      <c r="AH300" s="1" t="e">
        <f>(Table2[[#This Row],[Current Month High]]/Table2[[#This Row],[Close Price]])-1</f>
        <v>#N/A</v>
      </c>
      <c r="AI300">
        <v>5.1670767521231697</v>
      </c>
      <c r="AJ300">
        <v>51.357520422873598</v>
      </c>
      <c r="AK300" t="e">
        <f>IF(AND(Table2[[#This Row],[20D EMA]]&gt;Table2[[#This Row],[50D EMA]],Table2[[#This Row],[50D EMA]]&gt;Table2[[#This Row],[200D EMA]]),"Uptrend","Downtrend/NoTrend")</f>
        <v>#N/A</v>
      </c>
      <c r="AL300" t="e">
        <v>#N/A</v>
      </c>
      <c r="AM300" t="e">
        <v>#N/A</v>
      </c>
      <c r="AN300" t="e">
        <v>#N/A</v>
      </c>
      <c r="AO300" t="e">
        <v>#N/A</v>
      </c>
      <c r="AP300">
        <v>1.3752647479003999E-2</v>
      </c>
      <c r="AQ300">
        <f>(Table2[[#This Row],[Sharpe Ratio]]-AVERAGE(Table2[Sharpe Ratio]))/_xlfn.STDEV.P(Table2[Sharpe Ratio])</f>
        <v>-0.55828304089674241</v>
      </c>
      <c r="AR300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300">
        <f>_xlfn.RANK.AVG(Table2[[#This Row],[1Y Return vs Nifty Z-Score]],Table2[1Y Return vs Nifty Z-Score])</f>
        <v>302</v>
      </c>
      <c r="AT300">
        <f>_xlfn.RANK.AVG(Table2[[#This Row],[6M Return vs Nifty Z-Score]],Table2[6M Return vs Nifty Z-Score])</f>
        <v>185</v>
      </c>
      <c r="AU300">
        <f>_xlfn.RANK.AVG(Table2[[#This Row],[Sharpe Ratio Z-Score]],Table2[Sharpe Ratio Z-Score])</f>
        <v>478</v>
      </c>
      <c r="AV300">
        <f>(Table2[[#This Row],[Rank 1Y]]+Table2[[#This Row],[Rank 6M]]+Table2[[#This Row],[Rank Sharpe]])/3</f>
        <v>321.66666666666669</v>
      </c>
    </row>
    <row r="301" spans="1:48" x14ac:dyDescent="0.3">
      <c r="A301" t="s">
        <v>525</v>
      </c>
      <c r="B301" t="s">
        <v>526</v>
      </c>
      <c r="C301" t="s">
        <v>3143</v>
      </c>
      <c r="D301" t="s">
        <v>51</v>
      </c>
      <c r="E301">
        <v>38849.72690234</v>
      </c>
      <c r="F301">
        <v>1531.3</v>
      </c>
      <c r="G301">
        <v>23.9895499561602</v>
      </c>
      <c r="H301">
        <f>(Table2[[#This Row],[1Y Return vs Nifty]]-AVERAGE(Table2[1Y Return vs Nifty]))/_xlfn.STDEV.P(Table2[1Y Return vs Nifty])</f>
        <v>0.11829638681382422</v>
      </c>
      <c r="I301">
        <v>0.52679379421247496</v>
      </c>
      <c r="J301">
        <f>(Table2[[#This Row],[1M Return vs Nifty]]-AVERAGE(Table2[1M Return vs Nifty]))/_xlfn.STDEV.P(Table2[1M Return vs Nifty])</f>
        <v>0.10981334621152106</v>
      </c>
      <c r="K301">
        <v>8.4880050929861195</v>
      </c>
      <c r="L301">
        <f>(Table2[[#This Row],[6M Return vs Nifty]]-AVERAGE(Table2[6M Return vs Nifty]))/_xlfn.STDEV.P(Table2[6M Return vs Nifty])</f>
        <v>7.5573888668003533E-2</v>
      </c>
      <c r="M301">
        <v>-3.6772726977978798</v>
      </c>
      <c r="N301">
        <f>(Table2[[#This Row],[1W Return vs Nifty]]-AVERAGE(Table2[1W Return vs Nifty]))/_xlfn.STDEV.P(Table2[1W Return vs Nifty])</f>
        <v>-0.43386122588126108</v>
      </c>
      <c r="O301">
        <v>1573.9</v>
      </c>
      <c r="P301">
        <v>1523.9939994670499</v>
      </c>
      <c r="Q301">
        <v>1327.6201315753799</v>
      </c>
      <c r="R301">
        <v>31.362967637558199</v>
      </c>
      <c r="S301" s="1">
        <f>(Table2[[#This Row],[Close Price]]-Table2[[#This Row],[20D EMA]])/Table2[[#This Row],[20D EMA]]</f>
        <v>-2.7066522650740284E-2</v>
      </c>
      <c r="T301" s="1">
        <f>(Table2[[#This Row],[Close Price]]-Table2[[#This Row],[50D EMA]])/Table2[[#This Row],[50D EMA]]</f>
        <v>4.7939824799211935E-3</v>
      </c>
      <c r="U301" s="1">
        <f>(Table2[[#This Row],[Close Price]]-Table2[[#This Row],[200D EMA]])/Table2[[#This Row],[200D EMA]]</f>
        <v>0.15341727922047216</v>
      </c>
      <c r="V301">
        <v>0.48480539625429597</v>
      </c>
      <c r="W301">
        <v>1515.6</v>
      </c>
      <c r="X301">
        <v>1566.1</v>
      </c>
      <c r="Y301">
        <v>1515.6</v>
      </c>
      <c r="Z301">
        <v>1566.1</v>
      </c>
      <c r="AA301">
        <v>1515.6</v>
      </c>
      <c r="AB301">
        <v>1618.05</v>
      </c>
      <c r="AC301" s="1">
        <f>(Table2[[#This Row],[Close Price]]/Table2[[#This Row],[Day Low]])-1</f>
        <v>1.0358933755608479E-2</v>
      </c>
      <c r="AD301" s="1">
        <f>(Table2[[#This Row],[Day High]]/Table2[[#This Row],[Close Price]])-1</f>
        <v>2.2725788545680192E-2</v>
      </c>
      <c r="AE301" s="1">
        <f>(Table2[[#This Row],[Close Price]]/Table2[[#This Row],[Current Week Low]])-1</f>
        <v>1.0358933755608479E-2</v>
      </c>
      <c r="AF301" s="1">
        <f>(Table2[[#This Row],[Current Week High]]/Table2[[#This Row],[Close Price]])-1</f>
        <v>2.2725788545680192E-2</v>
      </c>
      <c r="AG301" s="1">
        <f>(Table2[[#This Row],[Close Price]]/Table2[[#This Row],[Current Month Low]])-1</f>
        <v>1.0358933755608479E-2</v>
      </c>
      <c r="AH301" s="1">
        <f>(Table2[[#This Row],[Current Month High]]/Table2[[#This Row],[Close Price]])-1</f>
        <v>5.6651211389015854E-2</v>
      </c>
      <c r="AI301">
        <v>11.581662639587201</v>
      </c>
      <c r="AJ301">
        <v>49.315001706401397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0.11</v>
      </c>
      <c r="AM301" t="s">
        <v>3185</v>
      </c>
      <c r="AN301">
        <v>-3.14</v>
      </c>
      <c r="AO301" t="s">
        <v>3184</v>
      </c>
      <c r="AP301">
        <v>3.3453116370676002E-2</v>
      </c>
      <c r="AQ301">
        <f>(Table2[[#This Row],[Sharpe Ratio]]-AVERAGE(Table2[Sharpe Ratio]))/_xlfn.STDEV.P(Table2[Sharpe Ratio])</f>
        <v>-0.32551622692609988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-0.45569383111401218</v>
      </c>
      <c r="AS301">
        <f>_xlfn.RANK.AVG(Table2[[#This Row],[1Y Return vs Nifty Z-Score]],Table2[1Y Return vs Nifty Z-Score])</f>
        <v>264</v>
      </c>
      <c r="AT301">
        <f>_xlfn.RANK.AVG(Table2[[#This Row],[6M Return vs Nifty Z-Score]],Table2[6M Return vs Nifty Z-Score])</f>
        <v>278</v>
      </c>
      <c r="AU301">
        <f>_xlfn.RANK.AVG(Table2[[#This Row],[Sharpe Ratio Z-Score]],Table2[Sharpe Ratio Z-Score])</f>
        <v>427</v>
      </c>
      <c r="AV301">
        <f>(Table2[[#This Row],[Rank 1Y]]+Table2[[#This Row],[Rank 6M]]+Table2[[#This Row],[Rank Sharpe]])/3</f>
        <v>323</v>
      </c>
    </row>
    <row r="302" spans="1:48" x14ac:dyDescent="0.3">
      <c r="A302" t="s">
        <v>455</v>
      </c>
      <c r="B302" t="s">
        <v>456</v>
      </c>
      <c r="C302" t="s">
        <v>3137</v>
      </c>
      <c r="D302" t="s">
        <v>457</v>
      </c>
      <c r="E302">
        <v>49042.502877159997</v>
      </c>
      <c r="F302">
        <v>326.95</v>
      </c>
      <c r="G302">
        <v>42.491384009859402</v>
      </c>
      <c r="H302">
        <f>(Table2[[#This Row],[1Y Return vs Nifty]]-AVERAGE(Table2[1Y Return vs Nifty]))/_xlfn.STDEV.P(Table2[1Y Return vs Nifty])</f>
        <v>0.46757822464794901</v>
      </c>
      <c r="I302">
        <v>-3.0798025235295201</v>
      </c>
      <c r="J302">
        <f>(Table2[[#This Row],[1M Return vs Nifty]]-AVERAGE(Table2[1M Return vs Nifty]))/_xlfn.STDEV.P(Table2[1M Return vs Nifty])</f>
        <v>-0.27503950010502065</v>
      </c>
      <c r="K302">
        <v>0.40369079322769902</v>
      </c>
      <c r="L302">
        <f>(Table2[[#This Row],[6M Return vs Nifty]]-AVERAGE(Table2[6M Return vs Nifty]))/_xlfn.STDEV.P(Table2[6M Return vs Nifty])</f>
        <v>-0.19529812174194944</v>
      </c>
      <c r="M302">
        <v>-2.9248451636539299</v>
      </c>
      <c r="N302">
        <f>(Table2[[#This Row],[1W Return vs Nifty]]-AVERAGE(Table2[1W Return vs Nifty]))/_xlfn.STDEV.P(Table2[1W Return vs Nifty])</f>
        <v>-0.27435634957135235</v>
      </c>
      <c r="O302">
        <v>338.7</v>
      </c>
      <c r="P302">
        <v>342.52466657066202</v>
      </c>
      <c r="Q302">
        <v>317.16611436586101</v>
      </c>
      <c r="R302">
        <v>34.455684266467699</v>
      </c>
      <c r="S302" s="1">
        <f>(Table2[[#This Row],[Close Price]]-Table2[[#This Row],[20D EMA]])/Table2[[#This Row],[20D EMA]]</f>
        <v>-3.4691467375258342E-2</v>
      </c>
      <c r="T302" s="1">
        <f>(Table2[[#This Row],[Close Price]]-Table2[[#This Row],[50D EMA]])/Table2[[#This Row],[50D EMA]]</f>
        <v>-4.5470204311399615E-2</v>
      </c>
      <c r="U302" s="1">
        <f>(Table2[[#This Row],[Close Price]]-Table2[[#This Row],[200D EMA]])/Table2[[#This Row],[200D EMA]]</f>
        <v>3.0847827655551392E-2</v>
      </c>
      <c r="V302">
        <v>0.70631217471252306</v>
      </c>
      <c r="W302">
        <v>326.3</v>
      </c>
      <c r="X302">
        <v>330.45</v>
      </c>
      <c r="Y302">
        <v>326.3</v>
      </c>
      <c r="Z302">
        <v>330.45</v>
      </c>
      <c r="AA302">
        <v>326.3</v>
      </c>
      <c r="AB302">
        <v>349.9</v>
      </c>
      <c r="AC302" s="1">
        <f>(Table2[[#This Row],[Close Price]]/Table2[[#This Row],[Day Low]])-1</f>
        <v>1.9920318725099584E-3</v>
      </c>
      <c r="AD302" s="1">
        <f>(Table2[[#This Row],[Day High]]/Table2[[#This Row],[Close Price]])-1</f>
        <v>1.070500076464298E-2</v>
      </c>
      <c r="AE302" s="1">
        <f>(Table2[[#This Row],[Close Price]]/Table2[[#This Row],[Current Week Low]])-1</f>
        <v>1.9920318725099584E-3</v>
      </c>
      <c r="AF302" s="1">
        <f>(Table2[[#This Row],[Current Week High]]/Table2[[#This Row],[Close Price]])-1</f>
        <v>1.070500076464298E-2</v>
      </c>
      <c r="AG302" s="1">
        <f>(Table2[[#This Row],[Close Price]]/Table2[[#This Row],[Current Month Low]])-1</f>
        <v>1.9920318725099584E-3</v>
      </c>
      <c r="AH302" s="1">
        <f>(Table2[[#This Row],[Current Month High]]/Table2[[#This Row],[Close Price]])-1</f>
        <v>7.0194219299587024E-2</v>
      </c>
      <c r="AI302">
        <v>17.5103226793087</v>
      </c>
      <c r="AJ302">
        <v>68.184156378600804</v>
      </c>
      <c r="AK302" t="str">
        <f>IF(AND(Table2[[#This Row],[20D EMA]]&gt;Table2[[#This Row],[50D EMA]],Table2[[#This Row],[50D EMA]]&gt;Table2[[#This Row],[200D EMA]]),"Uptrend","Downtrend/NoTrend")</f>
        <v>Downtrend/NoTrend</v>
      </c>
      <c r="AL302">
        <v>0</v>
      </c>
      <c r="AM302" t="s">
        <v>3186</v>
      </c>
      <c r="AN302">
        <v>-3.43</v>
      </c>
      <c r="AO302" t="s">
        <v>3184</v>
      </c>
      <c r="AP302">
        <v>3.5099341258031998E-2</v>
      </c>
      <c r="AQ302">
        <f>(Table2[[#This Row],[Sharpe Ratio]]-AVERAGE(Table2[Sharpe Ratio]))/_xlfn.STDEV.P(Table2[Sharpe Ratio])</f>
        <v>-0.3060655973895095</v>
      </c>
      <c r="AR3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2">
        <f>_xlfn.RANK.AVG(Table2[[#This Row],[1Y Return vs Nifty Z-Score]],Table2[1Y Return vs Nifty Z-Score])</f>
        <v>172</v>
      </c>
      <c r="AT302">
        <f>_xlfn.RANK.AVG(Table2[[#This Row],[6M Return vs Nifty Z-Score]],Table2[6M Return vs Nifty Z-Score])</f>
        <v>375</v>
      </c>
      <c r="AU302">
        <f>_xlfn.RANK.AVG(Table2[[#This Row],[Sharpe Ratio Z-Score]],Table2[Sharpe Ratio Z-Score])</f>
        <v>422</v>
      </c>
      <c r="AV302">
        <f>(Table2[[#This Row],[Rank 1Y]]+Table2[[#This Row],[Rank 6M]]+Table2[[#This Row],[Rank Sharpe]])/3</f>
        <v>323</v>
      </c>
    </row>
    <row r="303" spans="1:48" x14ac:dyDescent="0.3">
      <c r="A303" t="s">
        <v>1340</v>
      </c>
      <c r="B303" t="s">
        <v>1341</v>
      </c>
      <c r="C303" t="s">
        <v>3143</v>
      </c>
      <c r="D303" t="s">
        <v>51</v>
      </c>
      <c r="E303">
        <v>8370.8804688599994</v>
      </c>
      <c r="F303">
        <v>514.15</v>
      </c>
      <c r="G303">
        <v>8.5093761047669805</v>
      </c>
      <c r="H303">
        <f>(Table2[[#This Row],[1Y Return vs Nifty]]-AVERAGE(Table2[1Y Return vs Nifty]))/_xlfn.STDEV.P(Table2[1Y Return vs Nifty])</f>
        <v>-0.17394186141137466</v>
      </c>
      <c r="I303">
        <v>-1.62030668736144</v>
      </c>
      <c r="J303">
        <f>(Table2[[#This Row],[1M Return vs Nifty]]-AVERAGE(Table2[1M Return vs Nifty]))/_xlfn.STDEV.P(Table2[1M Return vs Nifty])</f>
        <v>-0.11929955106406777</v>
      </c>
      <c r="K303">
        <v>8.1690047946003794</v>
      </c>
      <c r="L303">
        <f>(Table2[[#This Row],[6M Return vs Nifty]]-AVERAGE(Table2[6M Return vs Nifty]))/_xlfn.STDEV.P(Table2[6M Return vs Nifty])</f>
        <v>6.4885505096906798E-2</v>
      </c>
      <c r="M303">
        <v>-6.7909895185818003</v>
      </c>
      <c r="N303">
        <f>(Table2[[#This Row],[1W Return vs Nifty]]-AVERAGE(Table2[1W Return vs Nifty]))/_xlfn.STDEV.P(Table2[1W Return vs Nifty])</f>
        <v>-1.0939287989376782</v>
      </c>
      <c r="O303">
        <v>531.22</v>
      </c>
      <c r="P303">
        <v>532.62131000548095</v>
      </c>
      <c r="Q303">
        <v>486.54425944283003</v>
      </c>
      <c r="R303">
        <v>36.376698076965901</v>
      </c>
      <c r="S303" s="1">
        <f>(Table2[[#This Row],[Close Price]]-Table2[[#This Row],[20D EMA]])/Table2[[#This Row],[20D EMA]]</f>
        <v>-3.2133579308008073E-2</v>
      </c>
      <c r="T303" s="1">
        <f>(Table2[[#This Row],[Close Price]]-Table2[[#This Row],[50D EMA]])/Table2[[#This Row],[50D EMA]]</f>
        <v>-3.4680005584626146E-2</v>
      </c>
      <c r="U303" s="1">
        <f>(Table2[[#This Row],[Close Price]]-Table2[[#This Row],[200D EMA]])/Table2[[#This Row],[200D EMA]]</f>
        <v>5.6738395369792013E-2</v>
      </c>
      <c r="V303">
        <v>0.16428636397257201</v>
      </c>
      <c r="W303">
        <v>505.95</v>
      </c>
      <c r="X303">
        <v>527.15</v>
      </c>
      <c r="Y303">
        <v>505.95</v>
      </c>
      <c r="Z303">
        <v>527.15</v>
      </c>
      <c r="AA303">
        <v>505.95</v>
      </c>
      <c r="AB303">
        <v>556</v>
      </c>
      <c r="AC303" s="1">
        <f>(Table2[[#This Row],[Close Price]]/Table2[[#This Row],[Day Low]])-1</f>
        <v>1.620713509240046E-2</v>
      </c>
      <c r="AD303" s="1">
        <f>(Table2[[#This Row],[Day High]]/Table2[[#This Row],[Close Price]])-1</f>
        <v>2.5284450063211228E-2</v>
      </c>
      <c r="AE303" s="1">
        <f>(Table2[[#This Row],[Close Price]]/Table2[[#This Row],[Current Week Low]])-1</f>
        <v>1.620713509240046E-2</v>
      </c>
      <c r="AF303" s="1">
        <f>(Table2[[#This Row],[Current Week High]]/Table2[[#This Row],[Close Price]])-1</f>
        <v>2.5284450063211228E-2</v>
      </c>
      <c r="AG303" s="1">
        <f>(Table2[[#This Row],[Close Price]]/Table2[[#This Row],[Current Month Low]])-1</f>
        <v>1.620713509240046E-2</v>
      </c>
      <c r="AH303" s="1">
        <f>(Table2[[#This Row],[Current Month High]]/Table2[[#This Row],[Close Price]])-1</f>
        <v>8.1396479626568263E-2</v>
      </c>
      <c r="AI303">
        <v>28.143537878051099</v>
      </c>
      <c r="AJ303">
        <v>35.946589106292897</v>
      </c>
      <c r="AK303" t="str">
        <f>IF(AND(Table2[[#This Row],[20D EMA]]&gt;Table2[[#This Row],[50D EMA]],Table2[[#This Row],[50D EMA]]&gt;Table2[[#This Row],[200D EMA]]),"Uptrend","Downtrend/NoTrend")</f>
        <v>Downtrend/NoTrend</v>
      </c>
      <c r="AL303">
        <v>-0.03</v>
      </c>
      <c r="AM303" t="s">
        <v>3184</v>
      </c>
      <c r="AN303">
        <v>-0.64</v>
      </c>
      <c r="AO303" t="s">
        <v>3184</v>
      </c>
      <c r="AP303">
        <v>6.6760060416998002E-2</v>
      </c>
      <c r="AQ303">
        <f>(Table2[[#This Row],[Sharpe Ratio]]-AVERAGE(Table2[Sharpe Ratio]))/_xlfn.STDEV.P(Table2[Sharpe Ratio])</f>
        <v>6.8015078922064889E-2</v>
      </c>
      <c r="AR3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3">
        <f>_xlfn.RANK.AVG(Table2[[#This Row],[1Y Return vs Nifty Z-Score]],Table2[1Y Return vs Nifty Z-Score])</f>
        <v>357</v>
      </c>
      <c r="AT303">
        <f>_xlfn.RANK.AVG(Table2[[#This Row],[6M Return vs Nifty Z-Score]],Table2[6M Return vs Nifty Z-Score])</f>
        <v>284</v>
      </c>
      <c r="AU303">
        <f>_xlfn.RANK.AVG(Table2[[#This Row],[Sharpe Ratio Z-Score]],Table2[Sharpe Ratio Z-Score])</f>
        <v>330</v>
      </c>
      <c r="AV303">
        <f>(Table2[[#This Row],[Rank 1Y]]+Table2[[#This Row],[Rank 6M]]+Table2[[#This Row],[Rank Sharpe]])/3</f>
        <v>323.66666666666669</v>
      </c>
    </row>
    <row r="304" spans="1:48" x14ac:dyDescent="0.3">
      <c r="A304" t="s">
        <v>1228</v>
      </c>
      <c r="B304" t="s">
        <v>1229</v>
      </c>
      <c r="C304" t="s">
        <v>3151</v>
      </c>
      <c r="D304" t="s">
        <v>120</v>
      </c>
      <c r="E304">
        <v>9495.5978881199899</v>
      </c>
      <c r="F304">
        <v>1116.5999999999999</v>
      </c>
      <c r="G304">
        <v>32.3505605956545</v>
      </c>
      <c r="H304">
        <f>(Table2[[#This Row],[1Y Return vs Nifty]]-AVERAGE(Table2[1Y Return vs Nifty]))/_xlfn.STDEV.P(Table2[1Y Return vs Nifty])</f>
        <v>0.27613745023690439</v>
      </c>
      <c r="I304">
        <v>-8.5592779471334293</v>
      </c>
      <c r="J304">
        <f>(Table2[[#This Row],[1M Return vs Nifty]]-AVERAGE(Table2[1M Return vs Nifty]))/_xlfn.STDEV.P(Table2[1M Return vs Nifty])</f>
        <v>-0.85974361648247188</v>
      </c>
      <c r="K304">
        <v>1.4693356287113499</v>
      </c>
      <c r="L304">
        <f>(Table2[[#This Row],[6M Return vs Nifty]]-AVERAGE(Table2[6M Return vs Nifty]))/_xlfn.STDEV.P(Table2[6M Return vs Nifty])</f>
        <v>-0.15959276093242897</v>
      </c>
      <c r="M304">
        <v>-2.5500329759198599</v>
      </c>
      <c r="N304">
        <f>(Table2[[#This Row],[1W Return vs Nifty]]-AVERAGE(Table2[1W Return vs Nifty]))/_xlfn.STDEV.P(Table2[1W Return vs Nifty])</f>
        <v>-0.19490102805392961</v>
      </c>
      <c r="O304">
        <v>1142.54</v>
      </c>
      <c r="P304">
        <v>1165.15039731964</v>
      </c>
      <c r="Q304">
        <v>1064.03901000835</v>
      </c>
      <c r="R304">
        <v>43.950498443945101</v>
      </c>
      <c r="S304" s="1">
        <f>(Table2[[#This Row],[Close Price]]-Table2[[#This Row],[20D EMA]])/Table2[[#This Row],[20D EMA]]</f>
        <v>-2.2703800304584569E-2</v>
      </c>
      <c r="T304" s="1">
        <f>(Table2[[#This Row],[Close Price]]-Table2[[#This Row],[50D EMA]])/Table2[[#This Row],[50D EMA]]</f>
        <v>-4.1668781499218821E-2</v>
      </c>
      <c r="U304" s="1">
        <f>(Table2[[#This Row],[Close Price]]-Table2[[#This Row],[200D EMA]])/Table2[[#This Row],[200D EMA]]</f>
        <v>4.939761559234318E-2</v>
      </c>
      <c r="V304">
        <v>0.469712772807726</v>
      </c>
      <c r="W304">
        <v>1101.55</v>
      </c>
      <c r="X304">
        <v>1140</v>
      </c>
      <c r="Y304">
        <v>1101.55</v>
      </c>
      <c r="Z304">
        <v>1140</v>
      </c>
      <c r="AA304">
        <v>1097.9000000000001</v>
      </c>
      <c r="AB304">
        <v>1182.8</v>
      </c>
      <c r="AC304" s="1">
        <f>(Table2[[#This Row],[Close Price]]/Table2[[#This Row],[Day Low]])-1</f>
        <v>1.3662566383731978E-2</v>
      </c>
      <c r="AD304" s="1">
        <f>(Table2[[#This Row],[Day High]]/Table2[[#This Row],[Close Price]])-1</f>
        <v>2.0956475013433673E-2</v>
      </c>
      <c r="AE304" s="1">
        <f>(Table2[[#This Row],[Close Price]]/Table2[[#This Row],[Current Week Low]])-1</f>
        <v>1.3662566383731978E-2</v>
      </c>
      <c r="AF304" s="1">
        <f>(Table2[[#This Row],[Current Week High]]/Table2[[#This Row],[Close Price]])-1</f>
        <v>2.0956475013433673E-2</v>
      </c>
      <c r="AG304" s="1">
        <f>(Table2[[#This Row],[Close Price]]/Table2[[#This Row],[Current Month Low]])-1</f>
        <v>1.7032516622643046E-2</v>
      </c>
      <c r="AH304" s="1">
        <f>(Table2[[#This Row],[Current Month High]]/Table2[[#This Row],[Close Price]])-1</f>
        <v>5.9287121619201244E-2</v>
      </c>
      <c r="AI304">
        <v>24.932831810854299</v>
      </c>
      <c r="AJ304">
        <v>60.431034482758598</v>
      </c>
      <c r="AK304" t="str">
        <f>IF(AND(Table2[[#This Row],[20D EMA]]&gt;Table2[[#This Row],[50D EMA]],Table2[[#This Row],[50D EMA]]&gt;Table2[[#This Row],[200D EMA]]),"Uptrend","Downtrend/NoTrend")</f>
        <v>Downtrend/NoTrend</v>
      </c>
      <c r="AL304">
        <v>-0.18</v>
      </c>
      <c r="AM304" t="s">
        <v>3184</v>
      </c>
      <c r="AN304">
        <v>-1.46</v>
      </c>
      <c r="AO304" t="s">
        <v>3184</v>
      </c>
      <c r="AP304">
        <v>4.3813906494579002E-2</v>
      </c>
      <c r="AQ304">
        <f>(Table2[[#This Row],[Sharpe Ratio]]-AVERAGE(Table2[Sharpe Ratio]))/_xlfn.STDEV.P(Table2[Sharpe Ratio])</f>
        <v>-0.20310045496552093</v>
      </c>
      <c r="AR3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4">
        <f>_xlfn.RANK.AVG(Table2[[#This Row],[1Y Return vs Nifty Z-Score]],Table2[1Y Return vs Nifty Z-Score])</f>
        <v>210</v>
      </c>
      <c r="AT304">
        <f>_xlfn.RANK.AVG(Table2[[#This Row],[6M Return vs Nifty Z-Score]],Table2[6M Return vs Nifty Z-Score])</f>
        <v>363</v>
      </c>
      <c r="AU304">
        <f>_xlfn.RANK.AVG(Table2[[#This Row],[Sharpe Ratio Z-Score]],Table2[Sharpe Ratio Z-Score])</f>
        <v>399</v>
      </c>
      <c r="AV304">
        <f>(Table2[[#This Row],[Rank 1Y]]+Table2[[#This Row],[Rank 6M]]+Table2[[#This Row],[Rank Sharpe]])/3</f>
        <v>324</v>
      </c>
    </row>
    <row r="305" spans="1:48" x14ac:dyDescent="0.3">
      <c r="A305" t="s">
        <v>1901</v>
      </c>
      <c r="B305" t="s">
        <v>1902</v>
      </c>
      <c r="C305" t="s">
        <v>3148</v>
      </c>
      <c r="D305" t="s">
        <v>114</v>
      </c>
      <c r="E305">
        <v>3842.2565841000001</v>
      </c>
      <c r="F305">
        <v>1893.1</v>
      </c>
      <c r="G305">
        <v>5.3693263012191697</v>
      </c>
      <c r="H305">
        <f>(Table2[[#This Row],[1Y Return vs Nifty]]-AVERAGE(Table2[1Y Return vs Nifty]))/_xlfn.STDEV.P(Table2[1Y Return vs Nifty])</f>
        <v>-0.23322043688073893</v>
      </c>
      <c r="I305">
        <v>-4.4097416513229399</v>
      </c>
      <c r="J305">
        <f>(Table2[[#This Row],[1M Return vs Nifty]]-AVERAGE(Table2[1M Return vs Nifty]))/_xlfn.STDEV.P(Table2[1M Return vs Nifty])</f>
        <v>-0.41695470592974176</v>
      </c>
      <c r="K305">
        <v>-17.078401314296499</v>
      </c>
      <c r="L305">
        <f>(Table2[[#This Row],[6M Return vs Nifty]]-AVERAGE(Table2[6M Return vs Nifty]))/_xlfn.STDEV.P(Table2[6M Return vs Nifty])</f>
        <v>-0.78105088440712156</v>
      </c>
      <c r="M305">
        <v>-3.48336210648278</v>
      </c>
      <c r="N305">
        <f>(Table2[[#This Row],[1W Return vs Nifty]]-AVERAGE(Table2[1W Return vs Nifty]))/_xlfn.STDEV.P(Table2[1W Return vs Nifty])</f>
        <v>-0.39275469604369273</v>
      </c>
      <c r="O305">
        <v>1911.95</v>
      </c>
      <c r="P305">
        <v>2003.7851338498399</v>
      </c>
      <c r="Q305">
        <v>1930.1651716409001</v>
      </c>
      <c r="R305">
        <v>49.531795003232901</v>
      </c>
      <c r="S305" s="1">
        <f>(Table2[[#This Row],[Close Price]]-Table2[[#This Row],[20D EMA]])/Table2[[#This Row],[20D EMA]]</f>
        <v>-9.8590444310782902E-3</v>
      </c>
      <c r="T305" s="1">
        <f>(Table2[[#This Row],[Close Price]]-Table2[[#This Row],[50D EMA]])/Table2[[#This Row],[50D EMA]]</f>
        <v>-5.5238025265304982E-2</v>
      </c>
      <c r="U305" s="1">
        <f>(Table2[[#This Row],[Close Price]]-Table2[[#This Row],[200D EMA]])/Table2[[#This Row],[200D EMA]]</f>
        <v>-1.9203108721203278E-2</v>
      </c>
      <c r="V305">
        <v>0.38394986142510501</v>
      </c>
      <c r="W305">
        <v>1831.05</v>
      </c>
      <c r="X305">
        <v>1909</v>
      </c>
      <c r="Y305">
        <v>1831.05</v>
      </c>
      <c r="Z305">
        <v>1909</v>
      </c>
      <c r="AA305">
        <v>1831.05</v>
      </c>
      <c r="AB305">
        <v>1965</v>
      </c>
      <c r="AC305" s="1">
        <f>(Table2[[#This Row],[Close Price]]/Table2[[#This Row],[Day Low]])-1</f>
        <v>3.3887660085743176E-2</v>
      </c>
      <c r="AD305" s="1">
        <f>(Table2[[#This Row],[Day High]]/Table2[[#This Row],[Close Price]])-1</f>
        <v>8.3989224024088038E-3</v>
      </c>
      <c r="AE305" s="1">
        <f>(Table2[[#This Row],[Close Price]]/Table2[[#This Row],[Current Week Low]])-1</f>
        <v>3.3887660085743176E-2</v>
      </c>
      <c r="AF305" s="1">
        <f>(Table2[[#This Row],[Current Week High]]/Table2[[#This Row],[Close Price]])-1</f>
        <v>8.3989224024088038E-3</v>
      </c>
      <c r="AG305" s="1">
        <f>(Table2[[#This Row],[Close Price]]/Table2[[#This Row],[Current Month Low]])-1</f>
        <v>3.3887660085743176E-2</v>
      </c>
      <c r="AH305" s="1">
        <f>(Table2[[#This Row],[Current Month High]]/Table2[[#This Row],[Close Price]])-1</f>
        <v>3.7980032750515091E-2</v>
      </c>
      <c r="AI305">
        <v>29.435845966932501</v>
      </c>
      <c r="AJ305">
        <v>46.729189272980904</v>
      </c>
      <c r="AK305" t="str">
        <f>IF(AND(Table2[[#This Row],[20D EMA]]&gt;Table2[[#This Row],[50D EMA]],Table2[[#This Row],[50D EMA]]&gt;Table2[[#This Row],[200D EMA]]),"Uptrend","Downtrend/NoTrend")</f>
        <v>Downtrend/NoTrend</v>
      </c>
      <c r="AL305">
        <v>-0.16</v>
      </c>
      <c r="AM305" t="s">
        <v>3184</v>
      </c>
      <c r="AN305">
        <v>2.12</v>
      </c>
      <c r="AO305" t="s">
        <v>3185</v>
      </c>
      <c r="AP305">
        <v>0.249123844422449</v>
      </c>
      <c r="AQ305">
        <f>(Table2[[#This Row],[Sharpe Ratio]]-AVERAGE(Table2[Sharpe Ratio]))/_xlfn.STDEV.P(Table2[Sharpe Ratio])</f>
        <v>2.2226966359952276</v>
      </c>
      <c r="AR3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5">
        <f>_xlfn.RANK.AVG(Table2[[#This Row],[1Y Return vs Nifty Z-Score]],Table2[1Y Return vs Nifty Z-Score])</f>
        <v>384</v>
      </c>
      <c r="AT305">
        <f>_xlfn.RANK.AVG(Table2[[#This Row],[6M Return vs Nifty Z-Score]],Table2[6M Return vs Nifty Z-Score])</f>
        <v>592</v>
      </c>
      <c r="AU305">
        <f>_xlfn.RANK.AVG(Table2[[#This Row],[Sharpe Ratio Z-Score]],Table2[Sharpe Ratio Z-Score])</f>
        <v>6</v>
      </c>
      <c r="AV305">
        <f>(Table2[[#This Row],[Rank 1Y]]+Table2[[#This Row],[Rank 6M]]+Table2[[#This Row],[Rank Sharpe]])/3</f>
        <v>327.33333333333331</v>
      </c>
    </row>
    <row r="306" spans="1:48" x14ac:dyDescent="0.3">
      <c r="A306" t="s">
        <v>760</v>
      </c>
      <c r="B306" t="s">
        <v>761</v>
      </c>
      <c r="C306" t="s">
        <v>3137</v>
      </c>
      <c r="D306" t="s">
        <v>191</v>
      </c>
      <c r="E306">
        <v>21586.727245760001</v>
      </c>
      <c r="F306">
        <v>382.6</v>
      </c>
      <c r="G306">
        <v>13.795600421852701</v>
      </c>
      <c r="H306">
        <f>(Table2[[#This Row],[1Y Return vs Nifty]]-AVERAGE(Table2[1Y Return vs Nifty]))/_xlfn.STDEV.P(Table2[1Y Return vs Nifty])</f>
        <v>-7.4147314594218389E-2</v>
      </c>
      <c r="I306">
        <v>-3.98285299652269</v>
      </c>
      <c r="J306">
        <f>(Table2[[#This Row],[1M Return vs Nifty]]-AVERAGE(Table2[1M Return vs Nifty]))/_xlfn.STDEV.P(Table2[1M Return vs Nifty])</f>
        <v>-0.37140225165258178</v>
      </c>
      <c r="K306">
        <v>22.2680907001204</v>
      </c>
      <c r="L306">
        <f>(Table2[[#This Row],[6M Return vs Nifty]]-AVERAGE(Table2[6M Return vs Nifty]))/_xlfn.STDEV.P(Table2[6M Return vs Nifty])</f>
        <v>0.53728769068300686</v>
      </c>
      <c r="M306">
        <v>-3.48979327418408</v>
      </c>
      <c r="N306">
        <f>(Table2[[#This Row],[1W Return vs Nifty]]-AVERAGE(Table2[1W Return vs Nifty]))/_xlfn.STDEV.P(Table2[1W Return vs Nifty])</f>
        <v>-0.3941180201675118</v>
      </c>
      <c r="O306">
        <v>391.14</v>
      </c>
      <c r="P306">
        <v>391.34600671085099</v>
      </c>
      <c r="Q306">
        <v>354.27989269448199</v>
      </c>
      <c r="R306">
        <v>37.869746586755497</v>
      </c>
      <c r="S306" s="1">
        <f>(Table2[[#This Row],[Close Price]]-Table2[[#This Row],[20D EMA]])/Table2[[#This Row],[20D EMA]]</f>
        <v>-2.1833614562560628E-2</v>
      </c>
      <c r="T306" s="1">
        <f>(Table2[[#This Row],[Close Price]]-Table2[[#This Row],[50D EMA]])/Table2[[#This Row],[50D EMA]]</f>
        <v>-2.2348526779048031E-2</v>
      </c>
      <c r="U306" s="1">
        <f>(Table2[[#This Row],[Close Price]]-Table2[[#This Row],[200D EMA]])/Table2[[#This Row],[200D EMA]]</f>
        <v>7.9937100268742206E-2</v>
      </c>
      <c r="V306">
        <v>0.13023130481912401</v>
      </c>
      <c r="W306">
        <v>377.8</v>
      </c>
      <c r="X306">
        <v>383.85</v>
      </c>
      <c r="Y306">
        <v>377.8</v>
      </c>
      <c r="Z306">
        <v>383.85</v>
      </c>
      <c r="AA306">
        <v>377.8</v>
      </c>
      <c r="AB306">
        <v>401.4</v>
      </c>
      <c r="AC306" s="1">
        <f>(Table2[[#This Row],[Close Price]]/Table2[[#This Row],[Day Low]])-1</f>
        <v>1.2705134992059275E-2</v>
      </c>
      <c r="AD306" s="1">
        <f>(Table2[[#This Row],[Day High]]/Table2[[#This Row],[Close Price]])-1</f>
        <v>3.2671197072660085E-3</v>
      </c>
      <c r="AE306" s="1">
        <f>(Table2[[#This Row],[Close Price]]/Table2[[#This Row],[Current Week Low]])-1</f>
        <v>1.2705134992059275E-2</v>
      </c>
      <c r="AF306" s="1">
        <f>(Table2[[#This Row],[Current Week High]]/Table2[[#This Row],[Close Price]])-1</f>
        <v>3.2671197072660085E-3</v>
      </c>
      <c r="AG306" s="1">
        <f>(Table2[[#This Row],[Close Price]]/Table2[[#This Row],[Current Month Low]])-1</f>
        <v>1.2705134992059275E-2</v>
      </c>
      <c r="AH306" s="1">
        <f>(Table2[[#This Row],[Current Month High]]/Table2[[#This Row],[Close Price]])-1</f>
        <v>4.9137480397281719E-2</v>
      </c>
      <c r="AI306">
        <v>22.765290120229899</v>
      </c>
      <c r="AJ306">
        <v>47.1255527783118</v>
      </c>
      <c r="AK306" t="str">
        <f>IF(AND(Table2[[#This Row],[20D EMA]]&gt;Table2[[#This Row],[50D EMA]],Table2[[#This Row],[50D EMA]]&gt;Table2[[#This Row],[200D EMA]]),"Uptrend","Downtrend/NoTrend")</f>
        <v>Downtrend/NoTrend</v>
      </c>
      <c r="AL306">
        <v>0.28000000000000003</v>
      </c>
      <c r="AM306" t="s">
        <v>3185</v>
      </c>
      <c r="AN306">
        <v>-2.2200000000000002</v>
      </c>
      <c r="AO306" t="s">
        <v>3184</v>
      </c>
      <c r="AP306">
        <v>1.0486028115311E-2</v>
      </c>
      <c r="AQ306">
        <f>(Table2[[#This Row],[Sharpe Ratio]]-AVERAGE(Table2[Sharpe Ratio]))/_xlfn.STDEV.P(Table2[Sharpe Ratio])</f>
        <v>-0.5968791060930918</v>
      </c>
      <c r="AR3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6">
        <f>_xlfn.RANK.AVG(Table2[[#This Row],[1Y Return vs Nifty Z-Score]],Table2[1Y Return vs Nifty Z-Score])</f>
        <v>323</v>
      </c>
      <c r="AT306">
        <f>_xlfn.RANK.AVG(Table2[[#This Row],[6M Return vs Nifty Z-Score]],Table2[6M Return vs Nifty Z-Score])</f>
        <v>166</v>
      </c>
      <c r="AU306">
        <f>_xlfn.RANK.AVG(Table2[[#This Row],[Sharpe Ratio Z-Score]],Table2[Sharpe Ratio Z-Score])</f>
        <v>494</v>
      </c>
      <c r="AV306">
        <f>(Table2[[#This Row],[Rank 1Y]]+Table2[[#This Row],[Rank 6M]]+Table2[[#This Row],[Rank Sharpe]])/3</f>
        <v>327.66666666666669</v>
      </c>
    </row>
    <row r="307" spans="1:48" x14ac:dyDescent="0.3">
      <c r="A307" t="s">
        <v>263</v>
      </c>
      <c r="B307" t="s">
        <v>264</v>
      </c>
      <c r="C307" t="s">
        <v>3143</v>
      </c>
      <c r="D307" t="s">
        <v>51</v>
      </c>
      <c r="E307">
        <v>97378.294382249995</v>
      </c>
      <c r="F307">
        <v>967.75</v>
      </c>
      <c r="G307">
        <v>31.3896633274978</v>
      </c>
      <c r="H307">
        <f>(Table2[[#This Row],[1Y Return vs Nifty]]-AVERAGE(Table2[1Y Return vs Nifty]))/_xlfn.STDEV.P(Table2[1Y Return vs Nifty])</f>
        <v>0.25799741272400395</v>
      </c>
      <c r="I307">
        <v>-5.3807247031364502</v>
      </c>
      <c r="J307">
        <f>(Table2[[#This Row],[1M Return vs Nifty]]-AVERAGE(Table2[1M Return vs Nifty]))/_xlfn.STDEV.P(Table2[1M Return vs Nifty])</f>
        <v>-0.52056641023312433</v>
      </c>
      <c r="K307">
        <v>-11.9522431603488</v>
      </c>
      <c r="L307">
        <f>(Table2[[#This Row],[6M Return vs Nifty]]-AVERAGE(Table2[6M Return vs Nifty]))/_xlfn.STDEV.P(Table2[6M Return vs Nifty])</f>
        <v>-0.60929447893428146</v>
      </c>
      <c r="M307">
        <v>-3.5732428470516102</v>
      </c>
      <c r="N307">
        <f>(Table2[[#This Row],[1W Return vs Nifty]]-AVERAGE(Table2[1W Return vs Nifty]))/_xlfn.STDEV.P(Table2[1W Return vs Nifty])</f>
        <v>-0.41180824705892116</v>
      </c>
      <c r="O307">
        <v>1003.06</v>
      </c>
      <c r="P307">
        <v>1043.4694719259601</v>
      </c>
      <c r="Q307">
        <v>997.65415281144101</v>
      </c>
      <c r="R307">
        <v>28.662402584709401</v>
      </c>
      <c r="S307" s="1">
        <f>(Table2[[#This Row],[Close Price]]-Table2[[#This Row],[20D EMA]])/Table2[[#This Row],[20D EMA]]</f>
        <v>-3.520228102007851E-2</v>
      </c>
      <c r="T307" s="1">
        <f>(Table2[[#This Row],[Close Price]]-Table2[[#This Row],[50D EMA]])/Table2[[#This Row],[50D EMA]]</f>
        <v>-7.2565105125886029E-2</v>
      </c>
      <c r="U307" s="1">
        <f>(Table2[[#This Row],[Close Price]]-Table2[[#This Row],[200D EMA]])/Table2[[#This Row],[200D EMA]]</f>
        <v>-2.9974468333710192E-2</v>
      </c>
      <c r="V307">
        <v>0.43453856329162799</v>
      </c>
      <c r="W307">
        <v>962.3</v>
      </c>
      <c r="X307">
        <v>975.8</v>
      </c>
      <c r="Y307">
        <v>962.3</v>
      </c>
      <c r="Z307">
        <v>975.8</v>
      </c>
      <c r="AA307">
        <v>962.3</v>
      </c>
      <c r="AB307">
        <v>1013.9</v>
      </c>
      <c r="AC307" s="1">
        <f>(Table2[[#This Row],[Close Price]]/Table2[[#This Row],[Day Low]])-1</f>
        <v>5.6635144965186957E-3</v>
      </c>
      <c r="AD307" s="1">
        <f>(Table2[[#This Row],[Day High]]/Table2[[#This Row],[Close Price]])-1</f>
        <v>8.3182640144665587E-3</v>
      </c>
      <c r="AE307" s="1">
        <f>(Table2[[#This Row],[Close Price]]/Table2[[#This Row],[Current Week Low]])-1</f>
        <v>5.6635144965186957E-3</v>
      </c>
      <c r="AF307" s="1">
        <f>(Table2[[#This Row],[Current Week High]]/Table2[[#This Row],[Close Price]])-1</f>
        <v>8.3182640144665587E-3</v>
      </c>
      <c r="AG307" s="1">
        <f>(Table2[[#This Row],[Close Price]]/Table2[[#This Row],[Current Month Low]])-1</f>
        <v>5.6635144965186957E-3</v>
      </c>
      <c r="AH307" s="1">
        <f>(Table2[[#This Row],[Current Month High]]/Table2[[#This Row],[Close Price]])-1</f>
        <v>4.7687935933867109E-2</v>
      </c>
      <c r="AI307">
        <v>36.843192973391801</v>
      </c>
      <c r="AJ307">
        <v>57.089521954386797</v>
      </c>
      <c r="AK307" t="str">
        <f>IF(AND(Table2[[#This Row],[20D EMA]]&gt;Table2[[#This Row],[50D EMA]],Table2[[#This Row],[50D EMA]]&gt;Table2[[#This Row],[200D EMA]]),"Uptrend","Downtrend/NoTrend")</f>
        <v>Downtrend/NoTrend</v>
      </c>
      <c r="AL307">
        <v>-0.17</v>
      </c>
      <c r="AM307" t="s">
        <v>3184</v>
      </c>
      <c r="AN307">
        <v>-3.77</v>
      </c>
      <c r="AO307" t="s">
        <v>3184</v>
      </c>
      <c r="AP307">
        <v>9.4795275855716996E-2</v>
      </c>
      <c r="AQ307">
        <f>(Table2[[#This Row],[Sharpe Ratio]]-AVERAGE(Table2[Sharpe Ratio]))/_xlfn.STDEV.P(Table2[Sharpe Ratio])</f>
        <v>0.39925936617909502</v>
      </c>
      <c r="AR3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7">
        <f>_xlfn.RANK.AVG(Table2[[#This Row],[1Y Return vs Nifty Z-Score]],Table2[1Y Return vs Nifty Z-Score])</f>
        <v>217</v>
      </c>
      <c r="AT307">
        <f>_xlfn.RANK.AVG(Table2[[#This Row],[6M Return vs Nifty Z-Score]],Table2[6M Return vs Nifty Z-Score])</f>
        <v>526</v>
      </c>
      <c r="AU307">
        <f>_xlfn.RANK.AVG(Table2[[#This Row],[Sharpe Ratio Z-Score]],Table2[Sharpe Ratio Z-Score])</f>
        <v>241</v>
      </c>
      <c r="AV307">
        <f>(Table2[[#This Row],[Rank 1Y]]+Table2[[#This Row],[Rank 6M]]+Table2[[#This Row],[Rank Sharpe]])/3</f>
        <v>328</v>
      </c>
    </row>
    <row r="308" spans="1:48" x14ac:dyDescent="0.3">
      <c r="A308" t="s">
        <v>604</v>
      </c>
      <c r="B308" t="s">
        <v>605</v>
      </c>
      <c r="C308" t="s">
        <v>3140</v>
      </c>
      <c r="D308" t="s">
        <v>606</v>
      </c>
      <c r="E308">
        <v>31454.63391543</v>
      </c>
      <c r="F308">
        <v>327.35000000000002</v>
      </c>
      <c r="G308">
        <v>-0.116478180983101</v>
      </c>
      <c r="H308">
        <f>(Table2[[#This Row],[1Y Return vs Nifty]]-AVERAGE(Table2[1Y Return vs Nifty]))/_xlfn.STDEV.P(Table2[1Y Return vs Nifty])</f>
        <v>-0.33678270351771544</v>
      </c>
      <c r="I308">
        <v>25.9739333698802</v>
      </c>
      <c r="J308">
        <f>(Table2[[#This Row],[1M Return vs Nifty]]-AVERAGE(Table2[1M Return vs Nifty]))/_xlfn.STDEV.P(Table2[1M Return vs Nifty])</f>
        <v>2.8252278904268429</v>
      </c>
      <c r="K308">
        <v>7.4939426400854696</v>
      </c>
      <c r="L308">
        <f>(Table2[[#This Row],[6M Return vs Nifty]]-AVERAGE(Table2[6M Return vs Nifty]))/_xlfn.STDEV.P(Table2[6M Return vs Nifty])</f>
        <v>4.2266958097739275E-2</v>
      </c>
      <c r="M308">
        <v>33.892199239597304</v>
      </c>
      <c r="N308">
        <f>(Table2[[#This Row],[1W Return vs Nifty]]-AVERAGE(Table2[1W Return vs Nifty]))/_xlfn.STDEV.P(Table2[1W Return vs Nifty])</f>
        <v>7.5303794517550182</v>
      </c>
      <c r="O308">
        <v>250.49</v>
      </c>
      <c r="P308">
        <v>257.98219313125901</v>
      </c>
      <c r="Q308">
        <v>270.01270354606203</v>
      </c>
      <c r="R308">
        <v>89.338269581221496</v>
      </c>
      <c r="S308" s="1">
        <f>(Table2[[#This Row],[Close Price]]-Table2[[#This Row],[20D EMA]])/Table2[[#This Row],[20D EMA]]</f>
        <v>0.30683859635115179</v>
      </c>
      <c r="T308" s="1">
        <f>(Table2[[#This Row],[Close Price]]-Table2[[#This Row],[50D EMA]])/Table2[[#This Row],[50D EMA]]</f>
        <v>0.26888602669350631</v>
      </c>
      <c r="U308" s="1">
        <f>(Table2[[#This Row],[Close Price]]-Table2[[#This Row],[200D EMA]])/Table2[[#This Row],[200D EMA]]</f>
        <v>0.21235036611585464</v>
      </c>
      <c r="V308">
        <v>5.1672275604190601</v>
      </c>
      <c r="W308">
        <v>293.38</v>
      </c>
      <c r="X308">
        <v>344.5</v>
      </c>
      <c r="Y308">
        <v>293.38</v>
      </c>
      <c r="Z308">
        <v>344.5</v>
      </c>
      <c r="AA308">
        <v>220.15</v>
      </c>
      <c r="AB308">
        <v>344.5</v>
      </c>
      <c r="AC308" s="1">
        <f>(Table2[[#This Row],[Close Price]]/Table2[[#This Row],[Day Low]])-1</f>
        <v>0.11578839730042967</v>
      </c>
      <c r="AD308" s="1">
        <f>(Table2[[#This Row],[Day High]]/Table2[[#This Row],[Close Price]])-1</f>
        <v>5.2390407820375628E-2</v>
      </c>
      <c r="AE308" s="1">
        <f>(Table2[[#This Row],[Close Price]]/Table2[[#This Row],[Current Week Low]])-1</f>
        <v>0.11578839730042967</v>
      </c>
      <c r="AF308" s="1">
        <f>(Table2[[#This Row],[Current Week High]]/Table2[[#This Row],[Close Price]])-1</f>
        <v>5.2390407820375628E-2</v>
      </c>
      <c r="AG308" s="1">
        <f>(Table2[[#This Row],[Close Price]]/Table2[[#This Row],[Current Month Low]])-1</f>
        <v>0.48694072223483986</v>
      </c>
      <c r="AH308" s="1">
        <f>(Table2[[#This Row],[Current Month High]]/Table2[[#This Row],[Close Price]])-1</f>
        <v>5.2390407820375628E-2</v>
      </c>
      <c r="AI308">
        <v>17.397281197495001</v>
      </c>
      <c r="AJ308">
        <v>55.880952380952301</v>
      </c>
      <c r="AK308" t="str">
        <f>IF(AND(Table2[[#This Row],[20D EMA]]&gt;Table2[[#This Row],[50D EMA]],Table2[[#This Row],[50D EMA]]&gt;Table2[[#This Row],[200D EMA]]),"Uptrend","Downtrend/NoTrend")</f>
        <v>Downtrend/NoTrend</v>
      </c>
      <c r="AL308">
        <v>7.0000000000000007E-2</v>
      </c>
      <c r="AM308" t="s">
        <v>3185</v>
      </c>
      <c r="AN308">
        <v>48.22</v>
      </c>
      <c r="AO308" t="s">
        <v>3185</v>
      </c>
      <c r="AP308">
        <v>8.7786994295478996E-2</v>
      </c>
      <c r="AQ308">
        <f>(Table2[[#This Row],[Sharpe Ratio]]-AVERAGE(Table2[Sharpe Ratio]))/_xlfn.STDEV.P(Table2[Sharpe Ratio])</f>
        <v>0.31645446548582262</v>
      </c>
      <c r="AR3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8">
        <f>_xlfn.RANK.AVG(Table2[[#This Row],[1Y Return vs Nifty Z-Score]],Table2[1Y Return vs Nifty Z-Score])</f>
        <v>427</v>
      </c>
      <c r="AT308">
        <f>_xlfn.RANK.AVG(Table2[[#This Row],[6M Return vs Nifty Z-Score]],Table2[6M Return vs Nifty Z-Score])</f>
        <v>293</v>
      </c>
      <c r="AU308">
        <f>_xlfn.RANK.AVG(Table2[[#This Row],[Sharpe Ratio Z-Score]],Table2[Sharpe Ratio Z-Score])</f>
        <v>265</v>
      </c>
      <c r="AV308">
        <f>(Table2[[#This Row],[Rank 1Y]]+Table2[[#This Row],[Rank 6M]]+Table2[[#This Row],[Rank Sharpe]])/3</f>
        <v>328.33333333333331</v>
      </c>
    </row>
    <row r="309" spans="1:48" x14ac:dyDescent="0.3">
      <c r="A309" t="s">
        <v>1614</v>
      </c>
      <c r="B309" t="s">
        <v>1615</v>
      </c>
      <c r="C309" t="s">
        <v>3143</v>
      </c>
      <c r="D309" t="s">
        <v>165</v>
      </c>
      <c r="E309">
        <v>5739.7982166800002</v>
      </c>
      <c r="F309">
        <v>633.35</v>
      </c>
      <c r="G309">
        <v>34.238532860145703</v>
      </c>
      <c r="H309">
        <f>(Table2[[#This Row],[1Y Return vs Nifty]]-AVERAGE(Table2[1Y Return vs Nifty]))/_xlfn.STDEV.P(Table2[1Y Return vs Nifty])</f>
        <v>0.31177902071080538</v>
      </c>
      <c r="I309">
        <v>11.199871918399401</v>
      </c>
      <c r="J309">
        <f>(Table2[[#This Row],[1M Return vs Nifty]]-AVERAGE(Table2[1M Return vs Nifty]))/_xlfn.STDEV.P(Table2[1M Return vs Nifty])</f>
        <v>1.2487166592454022</v>
      </c>
      <c r="K309">
        <v>12.327826305942001</v>
      </c>
      <c r="L309">
        <f>(Table2[[#This Row],[6M Return vs Nifty]]-AVERAGE(Table2[6M Return vs Nifty]))/_xlfn.STDEV.P(Table2[6M Return vs Nifty])</f>
        <v>0.20423045161227507</v>
      </c>
      <c r="M309">
        <v>2.11279254979853</v>
      </c>
      <c r="N309">
        <f>(Table2[[#This Row],[1W Return vs Nifty]]-AVERAGE(Table2[1W Return vs Nifty]))/_xlfn.STDEV.P(Table2[1W Return vs Nifty])</f>
        <v>0.79355749450740509</v>
      </c>
      <c r="O309">
        <v>639.08000000000004</v>
      </c>
      <c r="P309">
        <v>632.59087494233802</v>
      </c>
      <c r="Q309">
        <v>576.69245478529001</v>
      </c>
      <c r="R309">
        <v>45.199001094879002</v>
      </c>
      <c r="S309" s="1">
        <f>(Table2[[#This Row],[Close Price]]-Table2[[#This Row],[20D EMA]])/Table2[[#This Row],[20D EMA]]</f>
        <v>-8.9660136446141608E-3</v>
      </c>
      <c r="T309" s="1">
        <f>(Table2[[#This Row],[Close Price]]-Table2[[#This Row],[50D EMA]])/Table2[[#This Row],[50D EMA]]</f>
        <v>1.2000253050302061E-3</v>
      </c>
      <c r="U309" s="1">
        <f>(Table2[[#This Row],[Close Price]]-Table2[[#This Row],[200D EMA]])/Table2[[#This Row],[200D EMA]]</f>
        <v>9.8245684930634888E-2</v>
      </c>
      <c r="V309">
        <v>0.93019286786356903</v>
      </c>
      <c r="W309">
        <v>631.5</v>
      </c>
      <c r="X309">
        <v>665.35</v>
      </c>
      <c r="Y309">
        <v>631.5</v>
      </c>
      <c r="Z309">
        <v>665.35</v>
      </c>
      <c r="AA309">
        <v>631.5</v>
      </c>
      <c r="AB309">
        <v>697.9</v>
      </c>
      <c r="AC309" s="1">
        <f>(Table2[[#This Row],[Close Price]]/Table2[[#This Row],[Day Low]])-1</f>
        <v>2.9295328582739089E-3</v>
      </c>
      <c r="AD309" s="1">
        <f>(Table2[[#This Row],[Day High]]/Table2[[#This Row],[Close Price]])-1</f>
        <v>5.0524986184574017E-2</v>
      </c>
      <c r="AE309" s="1">
        <f>(Table2[[#This Row],[Close Price]]/Table2[[#This Row],[Current Week Low]])-1</f>
        <v>2.9295328582739089E-3</v>
      </c>
      <c r="AF309" s="1">
        <f>(Table2[[#This Row],[Current Week High]]/Table2[[#This Row],[Close Price]])-1</f>
        <v>5.0524986184574017E-2</v>
      </c>
      <c r="AG309" s="1">
        <f>(Table2[[#This Row],[Close Price]]/Table2[[#This Row],[Current Month Low]])-1</f>
        <v>2.9295328582739089E-3</v>
      </c>
      <c r="AH309" s="1">
        <f>(Table2[[#This Row],[Current Month High]]/Table2[[#This Row],[Close Price]])-1</f>
        <v>0.1019183705691955</v>
      </c>
      <c r="AI309">
        <v>13.9496329043972</v>
      </c>
      <c r="AJ309">
        <v>63.087421140723499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-0.04</v>
      </c>
      <c r="AM309" t="s">
        <v>3184</v>
      </c>
      <c r="AN309">
        <v>2</v>
      </c>
      <c r="AO309" t="s">
        <v>3185</v>
      </c>
      <c r="AQ309">
        <f>(Table2[[#This Row],[Sharpe Ratio]]-AVERAGE(Table2[Sharpe Ratio]))/_xlfn.STDEV.P(Table2[Sharpe Ratio])</f>
        <v>-0.72077460162819162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1.8375090244476961</v>
      </c>
      <c r="AS309">
        <f>_xlfn.RANK.AVG(Table2[[#This Row],[1Y Return vs Nifty Z-Score]],Table2[1Y Return vs Nifty Z-Score])</f>
        <v>202</v>
      </c>
      <c r="AT309">
        <f>_xlfn.RANK.AVG(Table2[[#This Row],[6M Return vs Nifty Z-Score]],Table2[6M Return vs Nifty Z-Score])</f>
        <v>246</v>
      </c>
      <c r="AU309">
        <f>_xlfn.RANK.AVG(Table2[[#This Row],[Sharpe Ratio Z-Score]],Table2[Sharpe Ratio Z-Score])</f>
        <v>544.5</v>
      </c>
      <c r="AV309">
        <f>(Table2[[#This Row],[Rank 1Y]]+Table2[[#This Row],[Rank 6M]]+Table2[[#This Row],[Rank Sharpe]])/3</f>
        <v>330.83333333333331</v>
      </c>
    </row>
    <row r="310" spans="1:48" x14ac:dyDescent="0.3">
      <c r="A310" t="s">
        <v>1552</v>
      </c>
      <c r="B310" t="s">
        <v>1553</v>
      </c>
      <c r="C310" t="s">
        <v>3153</v>
      </c>
      <c r="D310" t="s">
        <v>403</v>
      </c>
      <c r="E310">
        <v>6286.2068692499997</v>
      </c>
      <c r="F310">
        <v>323.25</v>
      </c>
      <c r="G310">
        <v>23.190768244478601</v>
      </c>
      <c r="H310">
        <f>(Table2[[#This Row],[1Y Return vs Nifty]]-AVERAGE(Table2[1Y Return vs Nifty]))/_xlfn.STDEV.P(Table2[1Y Return vs Nifty])</f>
        <v>0.10321680370467541</v>
      </c>
      <c r="I310">
        <v>8.7218751707397395</v>
      </c>
      <c r="J310">
        <f>(Table2[[#This Row],[1M Return vs Nifty]]-AVERAGE(Table2[1M Return vs Nifty]))/_xlfn.STDEV.P(Table2[1M Return vs Nifty])</f>
        <v>0.98429446793760966</v>
      </c>
      <c r="K310">
        <v>13.4969559968907</v>
      </c>
      <c r="L310">
        <f>(Table2[[#This Row],[6M Return vs Nifty]]-AVERAGE(Table2[6M Return vs Nifty]))/_xlfn.STDEV.P(Table2[6M Return vs Nifty])</f>
        <v>0.24340316287446639</v>
      </c>
      <c r="M310">
        <v>-4.9345356365636404</v>
      </c>
      <c r="N310">
        <f>(Table2[[#This Row],[1W Return vs Nifty]]-AVERAGE(Table2[1W Return vs Nifty]))/_xlfn.STDEV.P(Table2[1W Return vs Nifty])</f>
        <v>-0.70038465895182567</v>
      </c>
      <c r="O310">
        <v>332.73</v>
      </c>
      <c r="P310">
        <v>331.54596723542602</v>
      </c>
      <c r="Q310">
        <v>304.42867435826901</v>
      </c>
      <c r="R310">
        <v>38.575677050628997</v>
      </c>
      <c r="S310" s="1">
        <f>(Table2[[#This Row],[Close Price]]-Table2[[#This Row],[20D EMA]])/Table2[[#This Row],[20D EMA]]</f>
        <v>-2.8491569741231682E-2</v>
      </c>
      <c r="T310" s="1">
        <f>(Table2[[#This Row],[Close Price]]-Table2[[#This Row],[50D EMA]])/Table2[[#This Row],[50D EMA]]</f>
        <v>-2.502207251863562E-2</v>
      </c>
      <c r="U310" s="1">
        <f>(Table2[[#This Row],[Close Price]]-Table2[[#This Row],[200D EMA]])/Table2[[#This Row],[200D EMA]]</f>
        <v>6.1825075057091977E-2</v>
      </c>
      <c r="V310">
        <v>0.62505130927108199</v>
      </c>
      <c r="W310">
        <v>320.7</v>
      </c>
      <c r="X310">
        <v>329.85</v>
      </c>
      <c r="Y310">
        <v>320.7</v>
      </c>
      <c r="Z310">
        <v>329.85</v>
      </c>
      <c r="AA310">
        <v>320.7</v>
      </c>
      <c r="AB310">
        <v>349.65</v>
      </c>
      <c r="AC310" s="1">
        <f>(Table2[[#This Row],[Close Price]]/Table2[[#This Row],[Day Low]])-1</f>
        <v>7.9513564078579346E-3</v>
      </c>
      <c r="AD310" s="1">
        <f>(Table2[[#This Row],[Day High]]/Table2[[#This Row],[Close Price]])-1</f>
        <v>2.0417633410672931E-2</v>
      </c>
      <c r="AE310" s="1">
        <f>(Table2[[#This Row],[Close Price]]/Table2[[#This Row],[Current Week Low]])-1</f>
        <v>7.9513564078579346E-3</v>
      </c>
      <c r="AF310" s="1">
        <f>(Table2[[#This Row],[Current Week High]]/Table2[[#This Row],[Close Price]])-1</f>
        <v>2.0417633410672931E-2</v>
      </c>
      <c r="AG310" s="1">
        <f>(Table2[[#This Row],[Close Price]]/Table2[[#This Row],[Current Month Low]])-1</f>
        <v>7.9513564078579346E-3</v>
      </c>
      <c r="AH310" s="1">
        <f>(Table2[[#This Row],[Current Month High]]/Table2[[#This Row],[Close Price]])-1</f>
        <v>8.1670533642691279E-2</v>
      </c>
      <c r="AI310">
        <v>17.153905645784899</v>
      </c>
      <c r="AJ310">
        <v>52.4764150943396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0.04</v>
      </c>
      <c r="AM310" t="s">
        <v>3185</v>
      </c>
      <c r="AN310">
        <v>-2.02</v>
      </c>
      <c r="AO310" t="s">
        <v>3184</v>
      </c>
      <c r="AP310">
        <v>1.0849250557996E-2</v>
      </c>
      <c r="AQ310">
        <f>(Table2[[#This Row],[Sharpe Ratio]]-AVERAGE(Table2[Sharpe Ratio]))/_xlfn.STDEV.P(Table2[Sharpe Ratio])</f>
        <v>-0.59258752647580859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3.7942249089117253E-2</v>
      </c>
      <c r="AS310">
        <f>_xlfn.RANK.AVG(Table2[[#This Row],[1Y Return vs Nifty Z-Score]],Table2[1Y Return vs Nifty Z-Score])</f>
        <v>267</v>
      </c>
      <c r="AT310">
        <f>_xlfn.RANK.AVG(Table2[[#This Row],[6M Return vs Nifty Z-Score]],Table2[6M Return vs Nifty Z-Score])</f>
        <v>235</v>
      </c>
      <c r="AU310">
        <f>_xlfn.RANK.AVG(Table2[[#This Row],[Sharpe Ratio Z-Score]],Table2[Sharpe Ratio Z-Score])</f>
        <v>492</v>
      </c>
      <c r="AV310">
        <f>(Table2[[#This Row],[Rank 1Y]]+Table2[[#This Row],[Rank 6M]]+Table2[[#This Row],[Rank Sharpe]])/3</f>
        <v>331.33333333333331</v>
      </c>
    </row>
    <row r="311" spans="1:48" x14ac:dyDescent="0.3">
      <c r="A311" t="s">
        <v>1345</v>
      </c>
      <c r="B311" t="s">
        <v>1346</v>
      </c>
      <c r="C311" t="s">
        <v>3142</v>
      </c>
      <c r="D311" t="s">
        <v>48</v>
      </c>
      <c r="E311">
        <v>8358.1949857500003</v>
      </c>
      <c r="F311">
        <v>1282.5</v>
      </c>
      <c r="G311">
        <v>19.474470384956401</v>
      </c>
      <c r="H311">
        <f>(Table2[[#This Row],[1Y Return vs Nifty]]-AVERAGE(Table2[1Y Return vs Nifty]))/_xlfn.STDEV.P(Table2[1Y Return vs Nifty])</f>
        <v>3.3059686169972805E-2</v>
      </c>
      <c r="I311">
        <v>-11.9832085961473</v>
      </c>
      <c r="J311">
        <f>(Table2[[#This Row],[1M Return vs Nifty]]-AVERAGE(Table2[1M Return vs Nifty]))/_xlfn.STDEV.P(Table2[1M Return vs Nifty])</f>
        <v>-1.2251045661904278</v>
      </c>
      <c r="K311">
        <v>-1.82110858092342</v>
      </c>
      <c r="L311">
        <f>(Table2[[#This Row],[6M Return vs Nifty]]-AVERAGE(Table2[6M Return vs Nifty]))/_xlfn.STDEV.P(Table2[6M Return vs Nifty])</f>
        <v>-0.26984196762546819</v>
      </c>
      <c r="M311">
        <v>-10.6546161700011</v>
      </c>
      <c r="N311">
        <f>(Table2[[#This Row],[1W Return vs Nifty]]-AVERAGE(Table2[1W Return vs Nifty]))/_xlfn.STDEV.P(Table2[1W Return vs Nifty])</f>
        <v>-1.9129675278213052</v>
      </c>
      <c r="O311">
        <v>1360.92</v>
      </c>
      <c r="P311">
        <v>1434.73804794936</v>
      </c>
      <c r="Q311">
        <v>1357.0216702108</v>
      </c>
      <c r="R311">
        <v>36.1802402414055</v>
      </c>
      <c r="S311" s="1">
        <f>(Table2[[#This Row],[Close Price]]-Table2[[#This Row],[20D EMA]])/Table2[[#This Row],[20D EMA]]</f>
        <v>-5.7622784586897152E-2</v>
      </c>
      <c r="T311" s="1">
        <f>(Table2[[#This Row],[Close Price]]-Table2[[#This Row],[50D EMA]])/Table2[[#This Row],[50D EMA]]</f>
        <v>-0.10610860161334015</v>
      </c>
      <c r="U311" s="1">
        <f>(Table2[[#This Row],[Close Price]]-Table2[[#This Row],[200D EMA]])/Table2[[#This Row],[200D EMA]]</f>
        <v>-5.4915608089901632E-2</v>
      </c>
      <c r="V311">
        <v>0.81428593862646104</v>
      </c>
      <c r="W311">
        <v>1245.1500000000001</v>
      </c>
      <c r="X311">
        <v>1295</v>
      </c>
      <c r="Y311">
        <v>1245.1500000000001</v>
      </c>
      <c r="Z311">
        <v>1295</v>
      </c>
      <c r="AA311">
        <v>1245.1500000000001</v>
      </c>
      <c r="AB311">
        <v>1415.6</v>
      </c>
      <c r="AC311" s="1">
        <f>(Table2[[#This Row],[Close Price]]/Table2[[#This Row],[Day Low]])-1</f>
        <v>2.999638597759291E-2</v>
      </c>
      <c r="AD311" s="1">
        <f>(Table2[[#This Row],[Day High]]/Table2[[#This Row],[Close Price]])-1</f>
        <v>9.74658869395717E-3</v>
      </c>
      <c r="AE311" s="1">
        <f>(Table2[[#This Row],[Close Price]]/Table2[[#This Row],[Current Week Low]])-1</f>
        <v>2.999638597759291E-2</v>
      </c>
      <c r="AF311" s="1">
        <f>(Table2[[#This Row],[Current Week High]]/Table2[[#This Row],[Close Price]])-1</f>
        <v>9.74658869395717E-3</v>
      </c>
      <c r="AG311" s="1">
        <f>(Table2[[#This Row],[Close Price]]/Table2[[#This Row],[Current Month Low]])-1</f>
        <v>2.999638597759291E-2</v>
      </c>
      <c r="AH311" s="1">
        <f>(Table2[[#This Row],[Current Month High]]/Table2[[#This Row],[Close Price]])-1</f>
        <v>0.10378167641325531</v>
      </c>
      <c r="AI311">
        <v>46.580896686159797</v>
      </c>
      <c r="AJ311">
        <v>59.296981741398497</v>
      </c>
      <c r="AK311" t="str">
        <f>IF(AND(Table2[[#This Row],[20D EMA]]&gt;Table2[[#This Row],[50D EMA]],Table2[[#This Row],[50D EMA]]&gt;Table2[[#This Row],[200D EMA]]),"Uptrend","Downtrend/NoTrend")</f>
        <v>Downtrend/NoTrend</v>
      </c>
      <c r="AL311">
        <v>-0.14000000000000001</v>
      </c>
      <c r="AM311" t="s">
        <v>3184</v>
      </c>
      <c r="AN311">
        <v>-3.82</v>
      </c>
      <c r="AO311" t="s">
        <v>3184</v>
      </c>
      <c r="AP311">
        <v>7.3643328863985003E-2</v>
      </c>
      <c r="AQ311">
        <f>(Table2[[#This Row],[Sharpe Ratio]]-AVERAGE(Table2[Sharpe Ratio]))/_xlfn.STDEV.P(Table2[Sharpe Ratio])</f>
        <v>0.14934291304215094</v>
      </c>
      <c r="AR3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1">
        <f>_xlfn.RANK.AVG(Table2[[#This Row],[1Y Return vs Nifty Z-Score]],Table2[1Y Return vs Nifty Z-Score])</f>
        <v>291</v>
      </c>
      <c r="AT311">
        <f>_xlfn.RANK.AVG(Table2[[#This Row],[6M Return vs Nifty Z-Score]],Table2[6M Return vs Nifty Z-Score])</f>
        <v>404</v>
      </c>
      <c r="AU311">
        <f>_xlfn.RANK.AVG(Table2[[#This Row],[Sharpe Ratio Z-Score]],Table2[Sharpe Ratio Z-Score])</f>
        <v>301</v>
      </c>
      <c r="AV311">
        <f>(Table2[[#This Row],[Rank 1Y]]+Table2[[#This Row],[Rank 6M]]+Table2[[#This Row],[Rank Sharpe]])/3</f>
        <v>332</v>
      </c>
    </row>
    <row r="312" spans="1:48" x14ac:dyDescent="0.3">
      <c r="A312" t="s">
        <v>154</v>
      </c>
      <c r="B312" t="s">
        <v>155</v>
      </c>
      <c r="C312" t="s">
        <v>3138</v>
      </c>
      <c r="D312" t="s">
        <v>21</v>
      </c>
      <c r="E312">
        <v>166740.49506933001</v>
      </c>
      <c r="F312">
        <v>1704.15</v>
      </c>
      <c r="G312">
        <v>24.928148420679801</v>
      </c>
      <c r="H312">
        <f>(Table2[[#This Row],[1Y Return vs Nifty]]-AVERAGE(Table2[1Y Return vs Nifty]))/_xlfn.STDEV.P(Table2[1Y Return vs Nifty])</f>
        <v>0.13601546243217608</v>
      </c>
      <c r="I312">
        <v>7.8548299878035497</v>
      </c>
      <c r="J312">
        <f>(Table2[[#This Row],[1M Return vs Nifty]]-AVERAGE(Table2[1M Return vs Nifty]))/_xlfn.STDEV.P(Table2[1M Return vs Nifty])</f>
        <v>0.89177377054307805</v>
      </c>
      <c r="K312">
        <v>25.571767442926699</v>
      </c>
      <c r="L312">
        <f>(Table2[[#This Row],[6M Return vs Nifty]]-AVERAGE(Table2[6M Return vs Nifty]))/_xlfn.STDEV.P(Table2[6M Return vs Nifty])</f>
        <v>0.6479802649555445</v>
      </c>
      <c r="M312">
        <v>3.5581656778229198</v>
      </c>
      <c r="N312">
        <f>(Table2[[#This Row],[1W Return vs Nifty]]-AVERAGE(Table2[1W Return vs Nifty]))/_xlfn.STDEV.P(Table2[1W Return vs Nifty])</f>
        <v>1.0999578474257632</v>
      </c>
      <c r="O312">
        <v>1668.16</v>
      </c>
      <c r="P312">
        <v>1639.3554331016601</v>
      </c>
      <c r="Q312">
        <v>1473.7155987169899</v>
      </c>
      <c r="R312">
        <v>59.176770850524903</v>
      </c>
      <c r="S312" s="1">
        <f>(Table2[[#This Row],[Close Price]]-Table2[[#This Row],[20D EMA]])/Table2[[#This Row],[20D EMA]]</f>
        <v>2.157466909648955E-2</v>
      </c>
      <c r="T312" s="1">
        <f>(Table2[[#This Row],[Close Price]]-Table2[[#This Row],[50D EMA]])/Table2[[#This Row],[50D EMA]]</f>
        <v>3.9524416481024317E-2</v>
      </c>
      <c r="U312" s="1">
        <f>(Table2[[#This Row],[Close Price]]-Table2[[#This Row],[200D EMA]])/Table2[[#This Row],[200D EMA]]</f>
        <v>0.15636287047760458</v>
      </c>
      <c r="V312">
        <v>0.84018395110535304</v>
      </c>
      <c r="W312">
        <v>1666.05</v>
      </c>
      <c r="X312">
        <v>1715.45</v>
      </c>
      <c r="Y312">
        <v>1666.05</v>
      </c>
      <c r="Z312">
        <v>1715.45</v>
      </c>
      <c r="AA312">
        <v>1598.8</v>
      </c>
      <c r="AB312">
        <v>1715.5</v>
      </c>
      <c r="AC312" s="1">
        <f>(Table2[[#This Row],[Close Price]]/Table2[[#This Row],[Day Low]])-1</f>
        <v>2.2868461330692424E-2</v>
      </c>
      <c r="AD312" s="1">
        <f>(Table2[[#This Row],[Day High]]/Table2[[#This Row],[Close Price]])-1</f>
        <v>6.6308716955667535E-3</v>
      </c>
      <c r="AE312" s="1">
        <f>(Table2[[#This Row],[Close Price]]/Table2[[#This Row],[Current Week Low]])-1</f>
        <v>2.2868461330692424E-2</v>
      </c>
      <c r="AF312" s="1">
        <f>(Table2[[#This Row],[Current Week High]]/Table2[[#This Row],[Close Price]])-1</f>
        <v>6.6308716955667535E-3</v>
      </c>
      <c r="AG312" s="1">
        <f>(Table2[[#This Row],[Close Price]]/Table2[[#This Row],[Current Month Low]])-1</f>
        <v>6.589316987740812E-2</v>
      </c>
      <c r="AH312" s="1">
        <f>(Table2[[#This Row],[Current Month High]]/Table2[[#This Row],[Close Price]])-1</f>
        <v>6.6602118358125573E-3</v>
      </c>
      <c r="AI312">
        <v>3.3858521843734302</v>
      </c>
      <c r="AJ312">
        <v>51.077127659574401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0.03</v>
      </c>
      <c r="AM312" t="s">
        <v>3185</v>
      </c>
      <c r="AN312">
        <v>-1.82</v>
      </c>
      <c r="AO312" t="s">
        <v>3184</v>
      </c>
      <c r="AP312">
        <v>-1.7142647977906E-2</v>
      </c>
      <c r="AQ312">
        <f>(Table2[[#This Row],[Sharpe Ratio]]-AVERAGE(Table2[Sharpe Ratio]))/_xlfn.STDEV.P(Table2[Sharpe Ratio])</f>
        <v>-0.92332001183029366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1.8524073335262683</v>
      </c>
      <c r="AS312">
        <f>_xlfn.RANK.AVG(Table2[[#This Row],[1Y Return vs Nifty Z-Score]],Table2[1Y Return vs Nifty Z-Score])</f>
        <v>256</v>
      </c>
      <c r="AT312">
        <f>_xlfn.RANK.AVG(Table2[[#This Row],[6M Return vs Nifty Z-Score]],Table2[6M Return vs Nifty Z-Score])</f>
        <v>139</v>
      </c>
      <c r="AU312">
        <f>_xlfn.RANK.AVG(Table2[[#This Row],[Sharpe Ratio Z-Score]],Table2[Sharpe Ratio Z-Score])</f>
        <v>603</v>
      </c>
      <c r="AV312">
        <f>(Table2[[#This Row],[Rank 1Y]]+Table2[[#This Row],[Rank 6M]]+Table2[[#This Row],[Rank Sharpe]])/3</f>
        <v>332.66666666666669</v>
      </c>
    </row>
    <row r="313" spans="1:48" x14ac:dyDescent="0.3">
      <c r="A313" t="s">
        <v>187</v>
      </c>
      <c r="B313" t="s">
        <v>188</v>
      </c>
      <c r="C313" t="s">
        <v>3139</v>
      </c>
      <c r="D313" t="s">
        <v>34</v>
      </c>
      <c r="E313">
        <v>133602.14189446499</v>
      </c>
      <c r="F313">
        <v>258.35000000000002</v>
      </c>
      <c r="G313">
        <v>7.1776205838348801</v>
      </c>
      <c r="H313">
        <f>(Table2[[#This Row],[1Y Return vs Nifty]]-AVERAGE(Table2[1Y Return vs Nifty]))/_xlfn.STDEV.P(Table2[1Y Return vs Nifty])</f>
        <v>-0.19908304549868433</v>
      </c>
      <c r="I313">
        <v>7.2631280096122399</v>
      </c>
      <c r="J313">
        <f>(Table2[[#This Row],[1M Return vs Nifty]]-AVERAGE(Table2[1M Return vs Nifty]))/_xlfn.STDEV.P(Table2[1M Return vs Nifty])</f>
        <v>0.82863440854743797</v>
      </c>
      <c r="K313">
        <v>-9.7287584941809904</v>
      </c>
      <c r="L313">
        <f>(Table2[[#This Row],[6M Return vs Nifty]]-AVERAGE(Table2[6M Return vs Nifty]))/_xlfn.STDEV.P(Table2[6M Return vs Nifty])</f>
        <v>-0.53479468348983972</v>
      </c>
      <c r="M313">
        <v>1.05578250952524</v>
      </c>
      <c r="N313">
        <f>(Table2[[#This Row],[1W Return vs Nifty]]-AVERAGE(Table2[1W Return vs Nifty]))/_xlfn.STDEV.P(Table2[1W Return vs Nifty])</f>
        <v>0.56948507811990545</v>
      </c>
      <c r="O313">
        <v>252.03</v>
      </c>
      <c r="P313">
        <v>249.09330319142401</v>
      </c>
      <c r="Q313">
        <v>246.520739153205</v>
      </c>
      <c r="R313">
        <v>59.4864810380069</v>
      </c>
      <c r="S313" s="1">
        <f>(Table2[[#This Row],[Close Price]]-Table2[[#This Row],[20D EMA]])/Table2[[#This Row],[20D EMA]]</f>
        <v>2.5076379796056109E-2</v>
      </c>
      <c r="T313" s="1">
        <f>(Table2[[#This Row],[Close Price]]-Table2[[#This Row],[50D EMA]])/Table2[[#This Row],[50D EMA]]</f>
        <v>3.716156432139163E-2</v>
      </c>
      <c r="U313" s="1">
        <f>(Table2[[#This Row],[Close Price]]-Table2[[#This Row],[200D EMA]])/Table2[[#This Row],[200D EMA]]</f>
        <v>4.7984850635400311E-2</v>
      </c>
      <c r="V313">
        <v>1.09647769083358</v>
      </c>
      <c r="W313">
        <v>252.8</v>
      </c>
      <c r="X313">
        <v>259.55</v>
      </c>
      <c r="Y313">
        <v>252.8</v>
      </c>
      <c r="Z313">
        <v>259.55</v>
      </c>
      <c r="AA313">
        <v>247.55</v>
      </c>
      <c r="AB313">
        <v>266.39999999999998</v>
      </c>
      <c r="AC313" s="1">
        <f>(Table2[[#This Row],[Close Price]]/Table2[[#This Row],[Day Low]])-1</f>
        <v>2.1954113924050667E-2</v>
      </c>
      <c r="AD313" s="1">
        <f>(Table2[[#This Row],[Day High]]/Table2[[#This Row],[Close Price]])-1</f>
        <v>4.6448616218308647E-3</v>
      </c>
      <c r="AE313" s="1">
        <f>(Table2[[#This Row],[Close Price]]/Table2[[#This Row],[Current Week Low]])-1</f>
        <v>2.1954113924050667E-2</v>
      </c>
      <c r="AF313" s="1">
        <f>(Table2[[#This Row],[Current Week High]]/Table2[[#This Row],[Close Price]])-1</f>
        <v>4.6448616218308647E-3</v>
      </c>
      <c r="AG313" s="1">
        <f>(Table2[[#This Row],[Close Price]]/Table2[[#This Row],[Current Month Low]])-1</f>
        <v>4.3627549989901038E-2</v>
      </c>
      <c r="AH313" s="1">
        <f>(Table2[[#This Row],[Current Month High]]/Table2[[#This Row],[Close Price]])-1</f>
        <v>3.1159280046448412E-2</v>
      </c>
      <c r="AI313">
        <v>16.005419005225399</v>
      </c>
      <c r="AJ313">
        <v>34.033722438391699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0</v>
      </c>
      <c r="AM313" t="s">
        <v>3186</v>
      </c>
      <c r="AN313">
        <v>5.55</v>
      </c>
      <c r="AO313" t="s">
        <v>3185</v>
      </c>
      <c r="AP313">
        <v>0.133894463152745</v>
      </c>
      <c r="AQ313">
        <f>(Table2[[#This Row],[Sharpe Ratio]]-AVERAGE(Table2[Sharpe Ratio]))/_xlfn.STDEV.P(Table2[Sharpe Ratio])</f>
        <v>0.86122772368442813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1.5254694813632477</v>
      </c>
      <c r="AS313">
        <f>_xlfn.RANK.AVG(Table2[[#This Row],[1Y Return vs Nifty Z-Score]],Table2[1Y Return vs Nifty Z-Score])</f>
        <v>370</v>
      </c>
      <c r="AT313">
        <f>_xlfn.RANK.AVG(Table2[[#This Row],[6M Return vs Nifty Z-Score]],Table2[6M Return vs Nifty Z-Score])</f>
        <v>494</v>
      </c>
      <c r="AU313">
        <f>_xlfn.RANK.AVG(Table2[[#This Row],[Sharpe Ratio Z-Score]],Table2[Sharpe Ratio Z-Score])</f>
        <v>136</v>
      </c>
      <c r="AV313">
        <f>(Table2[[#This Row],[Rank 1Y]]+Table2[[#This Row],[Rank 6M]]+Table2[[#This Row],[Rank Sharpe]])/3</f>
        <v>333.33333333333331</v>
      </c>
    </row>
    <row r="314" spans="1:48" x14ac:dyDescent="0.3">
      <c r="A314" t="s">
        <v>1256</v>
      </c>
      <c r="B314" t="s">
        <v>1257</v>
      </c>
      <c r="C314" t="s">
        <v>3143</v>
      </c>
      <c r="D314" t="s">
        <v>51</v>
      </c>
      <c r="E314">
        <v>9221.4219929999999</v>
      </c>
      <c r="F314">
        <v>531.6</v>
      </c>
      <c r="G314">
        <v>7.9121840877880096</v>
      </c>
      <c r="H314">
        <f>(Table2[[#This Row],[1Y Return vs Nifty]]-AVERAGE(Table2[1Y Return vs Nifty]))/_xlfn.STDEV.P(Table2[1Y Return vs Nifty])</f>
        <v>-0.1852157883434227</v>
      </c>
      <c r="I314">
        <v>11.177650965945899</v>
      </c>
      <c r="J314">
        <f>(Table2[[#This Row],[1M Return vs Nifty]]-AVERAGE(Table2[1M Return vs Nifty]))/_xlfn.STDEV.P(Table2[1M Return vs Nifty])</f>
        <v>1.2463455048255061</v>
      </c>
      <c r="K314">
        <v>34.353173393740498</v>
      </c>
      <c r="L314">
        <f>(Table2[[#This Row],[6M Return vs Nifty]]-AVERAGE(Table2[6M Return vs Nifty]))/_xlfn.STDEV.P(Table2[6M Return vs Nifty])</f>
        <v>0.94220893988397203</v>
      </c>
      <c r="M314">
        <v>12.677083807091501</v>
      </c>
      <c r="N314">
        <f>(Table2[[#This Row],[1W Return vs Nifty]]-AVERAGE(Table2[1W Return vs Nifty]))/_xlfn.STDEV.P(Table2[1W Return vs Nifty])</f>
        <v>3.0330501949087578</v>
      </c>
      <c r="O314">
        <v>507.37</v>
      </c>
      <c r="P314">
        <v>497.87170915556197</v>
      </c>
      <c r="Q314">
        <v>437.02074660033401</v>
      </c>
      <c r="R314">
        <v>62.155195142243201</v>
      </c>
      <c r="S314" s="1">
        <f>(Table2[[#This Row],[Close Price]]-Table2[[#This Row],[20D EMA]])/Table2[[#This Row],[20D EMA]]</f>
        <v>4.7756075447898019E-2</v>
      </c>
      <c r="T314" s="1">
        <f>(Table2[[#This Row],[Close Price]]-Table2[[#This Row],[50D EMA]])/Table2[[#This Row],[50D EMA]]</f>
        <v>6.7744943575212282E-2</v>
      </c>
      <c r="U314" s="1">
        <f>(Table2[[#This Row],[Close Price]]-Table2[[#This Row],[200D EMA]])/Table2[[#This Row],[200D EMA]]</f>
        <v>0.21641822301438934</v>
      </c>
      <c r="V314">
        <v>1.2956119921382001</v>
      </c>
      <c r="W314">
        <v>525.29999999999995</v>
      </c>
      <c r="X314">
        <v>563.9</v>
      </c>
      <c r="Y314">
        <v>525.29999999999995</v>
      </c>
      <c r="Z314">
        <v>563.9</v>
      </c>
      <c r="AA314">
        <v>468.5</v>
      </c>
      <c r="AB314">
        <v>568</v>
      </c>
      <c r="AC314" s="1">
        <f>(Table2[[#This Row],[Close Price]]/Table2[[#This Row],[Day Low]])-1</f>
        <v>1.1993146773272567E-2</v>
      </c>
      <c r="AD314" s="1">
        <f>(Table2[[#This Row],[Day High]]/Table2[[#This Row],[Close Price]])-1</f>
        <v>6.075996990218191E-2</v>
      </c>
      <c r="AE314" s="1">
        <f>(Table2[[#This Row],[Close Price]]/Table2[[#This Row],[Current Week Low]])-1</f>
        <v>1.1993146773272567E-2</v>
      </c>
      <c r="AF314" s="1">
        <f>(Table2[[#This Row],[Current Week High]]/Table2[[#This Row],[Close Price]])-1</f>
        <v>6.075996990218191E-2</v>
      </c>
      <c r="AG314" s="1">
        <f>(Table2[[#This Row],[Close Price]]/Table2[[#This Row],[Current Month Low]])-1</f>
        <v>0.13468516542155817</v>
      </c>
      <c r="AH314" s="1">
        <f>(Table2[[#This Row],[Current Month High]]/Table2[[#This Row],[Close Price]])-1</f>
        <v>6.8472535741158636E-2</v>
      </c>
      <c r="AI314">
        <v>6.84725357411586</v>
      </c>
      <c r="AJ314">
        <v>66.3849765258216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0.13</v>
      </c>
      <c r="AM314" t="s">
        <v>3185</v>
      </c>
      <c r="AN314">
        <v>8.9700000000000006</v>
      </c>
      <c r="AO314" t="s">
        <v>3185</v>
      </c>
      <c r="AQ314">
        <f>(Table2[[#This Row],[Sharpe Ratio]]-AVERAGE(Table2[Sharpe Ratio]))/_xlfn.STDEV.P(Table2[Sharpe Ratio])</f>
        <v>-0.72077460162819162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4.3156142496466217</v>
      </c>
      <c r="AS314">
        <f>_xlfn.RANK.AVG(Table2[[#This Row],[1Y Return vs Nifty Z-Score]],Table2[1Y Return vs Nifty Z-Score])</f>
        <v>363</v>
      </c>
      <c r="AT314">
        <f>_xlfn.RANK.AVG(Table2[[#This Row],[6M Return vs Nifty Z-Score]],Table2[6M Return vs Nifty Z-Score])</f>
        <v>95</v>
      </c>
      <c r="AU314">
        <f>_xlfn.RANK.AVG(Table2[[#This Row],[Sharpe Ratio Z-Score]],Table2[Sharpe Ratio Z-Score])</f>
        <v>544.5</v>
      </c>
      <c r="AV314">
        <f>(Table2[[#This Row],[Rank 1Y]]+Table2[[#This Row],[Rank 6M]]+Table2[[#This Row],[Rank Sharpe]])/3</f>
        <v>334.16666666666669</v>
      </c>
    </row>
    <row r="315" spans="1:48" x14ac:dyDescent="0.3">
      <c r="A315" t="s">
        <v>286</v>
      </c>
      <c r="B315" t="s">
        <v>287</v>
      </c>
      <c r="C315" t="s">
        <v>3146</v>
      </c>
      <c r="D315" t="s">
        <v>114</v>
      </c>
      <c r="E315">
        <v>91753.216521330003</v>
      </c>
      <c r="F315">
        <v>906.85</v>
      </c>
      <c r="G315">
        <v>18.320391048571299</v>
      </c>
      <c r="H315">
        <f>(Table2[[#This Row],[1Y Return vs Nifty]]-AVERAGE(Table2[1Y Return vs Nifty]))/_xlfn.STDEV.P(Table2[1Y Return vs Nifty])</f>
        <v>1.1272713567741444E-2</v>
      </c>
      <c r="I315">
        <v>-3.26309130110831</v>
      </c>
      <c r="J315">
        <f>(Table2[[#This Row],[1M Return vs Nifty]]-AVERAGE(Table2[1M Return vs Nifty]))/_xlfn.STDEV.P(Table2[1M Return vs Nifty])</f>
        <v>-0.29459788744159948</v>
      </c>
      <c r="K315">
        <v>-12.928655882675599</v>
      </c>
      <c r="L315">
        <f>(Table2[[#This Row],[6M Return vs Nifty]]-AVERAGE(Table2[6M Return vs Nifty]))/_xlfn.STDEV.P(Table2[6M Return vs Nifty])</f>
        <v>-0.64201003986867256</v>
      </c>
      <c r="M315">
        <v>-1.1174624010824901</v>
      </c>
      <c r="N315">
        <f>(Table2[[#This Row],[1W Return vs Nifty]]-AVERAGE(Table2[1W Return vs Nifty]))/_xlfn.STDEV.P(Table2[1W Return vs Nifty])</f>
        <v>0.10878534967096358</v>
      </c>
      <c r="O315">
        <v>938.26</v>
      </c>
      <c r="P315">
        <v>958.82367881418099</v>
      </c>
      <c r="Q315">
        <v>916.17142200504395</v>
      </c>
      <c r="R315">
        <v>37.764742214776199</v>
      </c>
      <c r="S315" s="1">
        <f>(Table2[[#This Row],[Close Price]]-Table2[[#This Row],[20D EMA]])/Table2[[#This Row],[20D EMA]]</f>
        <v>-3.3476861424338637E-2</v>
      </c>
      <c r="T315" s="1">
        <f>(Table2[[#This Row],[Close Price]]-Table2[[#This Row],[50D EMA]])/Table2[[#This Row],[50D EMA]]</f>
        <v>-5.4205668844619151E-2</v>
      </c>
      <c r="U315" s="1">
        <f>(Table2[[#This Row],[Close Price]]-Table2[[#This Row],[200D EMA]])/Table2[[#This Row],[200D EMA]]</f>
        <v>-1.0174320854326549E-2</v>
      </c>
      <c r="V315">
        <v>0.67792614729678302</v>
      </c>
      <c r="W315">
        <v>904.55</v>
      </c>
      <c r="X315">
        <v>929.8</v>
      </c>
      <c r="Y315">
        <v>904.55</v>
      </c>
      <c r="Z315">
        <v>929.8</v>
      </c>
      <c r="AA315">
        <v>897.8</v>
      </c>
      <c r="AB315">
        <v>968.95</v>
      </c>
      <c r="AC315" s="1">
        <f>(Table2[[#This Row],[Close Price]]/Table2[[#This Row],[Day Low]])-1</f>
        <v>2.5427007904483823E-3</v>
      </c>
      <c r="AD315" s="1">
        <f>(Table2[[#This Row],[Day High]]/Table2[[#This Row],[Close Price]])-1</f>
        <v>2.5307382698351422E-2</v>
      </c>
      <c r="AE315" s="1">
        <f>(Table2[[#This Row],[Close Price]]/Table2[[#This Row],[Current Week Low]])-1</f>
        <v>2.5427007904483823E-3</v>
      </c>
      <c r="AF315" s="1">
        <f>(Table2[[#This Row],[Current Week High]]/Table2[[#This Row],[Close Price]])-1</f>
        <v>2.5307382698351422E-2</v>
      </c>
      <c r="AG315" s="1">
        <f>(Table2[[#This Row],[Close Price]]/Table2[[#This Row],[Current Month Low]])-1</f>
        <v>1.0080196034751632E-2</v>
      </c>
      <c r="AH315" s="1">
        <f>(Table2[[#This Row],[Current Month High]]/Table2[[#This Row],[Close Price]])-1</f>
        <v>6.8478800242598004E-2</v>
      </c>
      <c r="AI315">
        <v>20.9681865799195</v>
      </c>
      <c r="AJ315">
        <v>43.126578282828198</v>
      </c>
      <c r="AK315" t="str">
        <f>IF(AND(Table2[[#This Row],[20D EMA]]&gt;Table2[[#This Row],[50D EMA]],Table2[[#This Row],[50D EMA]]&gt;Table2[[#This Row],[200D EMA]]),"Uptrend","Downtrend/NoTrend")</f>
        <v>Downtrend/NoTrend</v>
      </c>
      <c r="AL315">
        <v>-0.05</v>
      </c>
      <c r="AM315" t="s">
        <v>3184</v>
      </c>
      <c r="AN315">
        <v>-1.89</v>
      </c>
      <c r="AO315" t="s">
        <v>3184</v>
      </c>
      <c r="AP315">
        <v>0.119331592079991</v>
      </c>
      <c r="AQ315">
        <f>(Table2[[#This Row],[Sharpe Ratio]]-AVERAGE(Table2[Sharpe Ratio]))/_xlfn.STDEV.P(Table2[Sharpe Ratio])</f>
        <v>0.68916313372417926</v>
      </c>
      <c r="AR3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5">
        <f>_xlfn.RANK.AVG(Table2[[#This Row],[1Y Return vs Nifty Z-Score]],Table2[1Y Return vs Nifty Z-Score])</f>
        <v>293</v>
      </c>
      <c r="AT315">
        <f>_xlfn.RANK.AVG(Table2[[#This Row],[6M Return vs Nifty Z-Score]],Table2[6M Return vs Nifty Z-Score])</f>
        <v>541</v>
      </c>
      <c r="AU315">
        <f>_xlfn.RANK.AVG(Table2[[#This Row],[Sharpe Ratio Z-Score]],Table2[Sharpe Ratio Z-Score])</f>
        <v>172</v>
      </c>
      <c r="AV315">
        <f>(Table2[[#This Row],[Rank 1Y]]+Table2[[#This Row],[Rank 6M]]+Table2[[#This Row],[Rank Sharpe]])/3</f>
        <v>335.33333333333331</v>
      </c>
    </row>
    <row r="316" spans="1:48" x14ac:dyDescent="0.3">
      <c r="A316" t="s">
        <v>1005</v>
      </c>
      <c r="B316" t="s">
        <v>1006</v>
      </c>
      <c r="C316" t="s">
        <v>3141</v>
      </c>
      <c r="D316" t="s">
        <v>1007</v>
      </c>
      <c r="E316">
        <v>13807.252800075001</v>
      </c>
      <c r="F316">
        <v>718.15</v>
      </c>
      <c r="G316">
        <v>25.784865833269201</v>
      </c>
      <c r="H316">
        <f>(Table2[[#This Row],[1Y Return vs Nifty]]-AVERAGE(Table2[1Y Return vs Nifty]))/_xlfn.STDEV.P(Table2[1Y Return vs Nifty])</f>
        <v>0.15218876890034719</v>
      </c>
      <c r="I316">
        <v>-1.11845331815982</v>
      </c>
      <c r="J316">
        <f>(Table2[[#This Row],[1M Return vs Nifty]]-AVERAGE(Table2[1M Return vs Nifty]))/_xlfn.STDEV.P(Table2[1M Return vs Nifty])</f>
        <v>-6.574775858297581E-2</v>
      </c>
      <c r="K316">
        <v>20.0895790295715</v>
      </c>
      <c r="L316">
        <f>(Table2[[#This Row],[6M Return vs Nifty]]-AVERAGE(Table2[6M Return vs Nifty]))/_xlfn.STDEV.P(Table2[6M Return vs Nifty])</f>
        <v>0.46429475473038567</v>
      </c>
      <c r="M316">
        <v>1.2411348338428401</v>
      </c>
      <c r="N316">
        <f>(Table2[[#This Row],[1W Return vs Nifty]]-AVERAGE(Table2[1W Return vs Nifty]))/_xlfn.STDEV.P(Table2[1W Return vs Nifty])</f>
        <v>0.60877736637683244</v>
      </c>
      <c r="O316">
        <v>736.92</v>
      </c>
      <c r="P316">
        <v>752.17000764445697</v>
      </c>
      <c r="Q316">
        <v>681.42229790712997</v>
      </c>
      <c r="R316">
        <v>39.764301720667298</v>
      </c>
      <c r="S316" s="1">
        <f>(Table2[[#This Row],[Close Price]]-Table2[[#This Row],[20D EMA]])/Table2[[#This Row],[20D EMA]]</f>
        <v>-2.5470878792813307E-2</v>
      </c>
      <c r="T316" s="1">
        <f>(Table2[[#This Row],[Close Price]]-Table2[[#This Row],[50D EMA]])/Table2[[#This Row],[50D EMA]]</f>
        <v>-4.5229146733723399E-2</v>
      </c>
      <c r="U316" s="1">
        <f>(Table2[[#This Row],[Close Price]]-Table2[[#This Row],[200D EMA]])/Table2[[#This Row],[200D EMA]]</f>
        <v>5.3898591527856879E-2</v>
      </c>
      <c r="V316">
        <v>0.42466273285532202</v>
      </c>
      <c r="W316">
        <v>710.05</v>
      </c>
      <c r="X316">
        <v>725.55</v>
      </c>
      <c r="Y316">
        <v>710.05</v>
      </c>
      <c r="Z316">
        <v>725.55</v>
      </c>
      <c r="AA316">
        <v>705</v>
      </c>
      <c r="AB316">
        <v>748.3</v>
      </c>
      <c r="AC316" s="1">
        <f>(Table2[[#This Row],[Close Price]]/Table2[[#This Row],[Day Low]])-1</f>
        <v>1.1407647348778305E-2</v>
      </c>
      <c r="AD316" s="1">
        <f>(Table2[[#This Row],[Day High]]/Table2[[#This Row],[Close Price]])-1</f>
        <v>1.0304253985936151E-2</v>
      </c>
      <c r="AE316" s="1">
        <f>(Table2[[#This Row],[Close Price]]/Table2[[#This Row],[Current Week Low]])-1</f>
        <v>1.1407647348778305E-2</v>
      </c>
      <c r="AF316" s="1">
        <f>(Table2[[#This Row],[Current Week High]]/Table2[[#This Row],[Close Price]])-1</f>
        <v>1.0304253985936151E-2</v>
      </c>
      <c r="AG316" s="1">
        <f>(Table2[[#This Row],[Close Price]]/Table2[[#This Row],[Current Month Low]])-1</f>
        <v>1.8652482269503556E-2</v>
      </c>
      <c r="AH316" s="1">
        <f>(Table2[[#This Row],[Current Month High]]/Table2[[#This Row],[Close Price]])-1</f>
        <v>4.1982872658915316E-2</v>
      </c>
      <c r="AI316">
        <v>22.077560398245499</v>
      </c>
      <c r="AJ316">
        <v>51.109942135718001</v>
      </c>
      <c r="AK316" t="str">
        <f>IF(AND(Table2[[#This Row],[20D EMA]]&gt;Table2[[#This Row],[50D EMA]],Table2[[#This Row],[50D EMA]]&gt;Table2[[#This Row],[200D EMA]]),"Uptrend","Downtrend/NoTrend")</f>
        <v>Downtrend/NoTrend</v>
      </c>
      <c r="AL316">
        <v>-0.01</v>
      </c>
      <c r="AM316" t="s">
        <v>3184</v>
      </c>
      <c r="AN316">
        <v>-3.29</v>
      </c>
      <c r="AO316" t="s">
        <v>3184</v>
      </c>
      <c r="AP316">
        <v>-8.9444935106600002E-4</v>
      </c>
      <c r="AQ316">
        <f>(Table2[[#This Row],[Sharpe Ratio]]-AVERAGE(Table2[Sharpe Ratio]))/_xlfn.STDEV.P(Table2[Sharpe Ratio])</f>
        <v>-0.73134278286542875</v>
      </c>
      <c r="AR3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6">
        <f>_xlfn.RANK.AVG(Table2[[#This Row],[1Y Return vs Nifty Z-Score]],Table2[1Y Return vs Nifty Z-Score])</f>
        <v>253</v>
      </c>
      <c r="AT316">
        <f>_xlfn.RANK.AVG(Table2[[#This Row],[6M Return vs Nifty Z-Score]],Table2[6M Return vs Nifty Z-Score])</f>
        <v>184</v>
      </c>
      <c r="AU316">
        <f>_xlfn.RANK.AVG(Table2[[#This Row],[Sharpe Ratio Z-Score]],Table2[Sharpe Ratio Z-Score])</f>
        <v>572</v>
      </c>
      <c r="AV316">
        <f>(Table2[[#This Row],[Rank 1Y]]+Table2[[#This Row],[Rank 6M]]+Table2[[#This Row],[Rank Sharpe]])/3</f>
        <v>336.33333333333331</v>
      </c>
    </row>
    <row r="317" spans="1:48" x14ac:dyDescent="0.3">
      <c r="A317" t="s">
        <v>334</v>
      </c>
      <c r="B317" t="s">
        <v>335</v>
      </c>
      <c r="C317" t="s">
        <v>3143</v>
      </c>
      <c r="D317" t="s">
        <v>51</v>
      </c>
      <c r="E317">
        <v>74868.233212815001</v>
      </c>
      <c r="F317">
        <v>1289.05</v>
      </c>
      <c r="G317">
        <v>7.3457178162748997</v>
      </c>
      <c r="H317">
        <f>(Table2[[#This Row],[1Y Return vs Nifty]]-AVERAGE(Table2[1Y Return vs Nifty]))/_xlfn.STDEV.P(Table2[1Y Return vs Nifty])</f>
        <v>-0.19590966765348952</v>
      </c>
      <c r="I317">
        <v>-6.9495815836333499</v>
      </c>
      <c r="J317">
        <f>(Table2[[#This Row],[1M Return vs Nifty]]-AVERAGE(Table2[1M Return vs Nifty]))/_xlfn.STDEV.P(Table2[1M Return vs Nifty])</f>
        <v>-0.68797606263928379</v>
      </c>
      <c r="K317">
        <v>5.6240126059314798E-3</v>
      </c>
      <c r="L317">
        <f>(Table2[[#This Row],[6M Return vs Nifty]]-AVERAGE(Table2[6M Return vs Nifty]))/_xlfn.STDEV.P(Table2[6M Return vs Nifty])</f>
        <v>-0.20863569684682357</v>
      </c>
      <c r="M317">
        <v>-5.6000126888894499</v>
      </c>
      <c r="N317">
        <f>(Table2[[#This Row],[1W Return vs Nifty]]-AVERAGE(Table2[1W Return vs Nifty]))/_xlfn.STDEV.P(Table2[1W Return vs Nifty])</f>
        <v>-0.84145716108862756</v>
      </c>
      <c r="O317">
        <v>1404.07</v>
      </c>
      <c r="P317">
        <v>1437.26025336206</v>
      </c>
      <c r="Q317">
        <v>1292.5824119111801</v>
      </c>
      <c r="R317">
        <v>9.2886692744949197</v>
      </c>
      <c r="S317" s="1">
        <f>(Table2[[#This Row],[Close Price]]-Table2[[#This Row],[20D EMA]])/Table2[[#This Row],[20D EMA]]</f>
        <v>-8.1918992642816948E-2</v>
      </c>
      <c r="T317" s="1">
        <f>(Table2[[#This Row],[Close Price]]-Table2[[#This Row],[50D EMA]])/Table2[[#This Row],[50D EMA]]</f>
        <v>-0.10311998332616829</v>
      </c>
      <c r="U317" s="1">
        <f>(Table2[[#This Row],[Close Price]]-Table2[[#This Row],[200D EMA]])/Table2[[#This Row],[200D EMA]]</f>
        <v>-2.7328330314793604E-3</v>
      </c>
      <c r="V317">
        <v>0.96583232495876903</v>
      </c>
      <c r="W317">
        <v>1257.45</v>
      </c>
      <c r="X317">
        <v>1360.7</v>
      </c>
      <c r="Y317">
        <v>1257.45</v>
      </c>
      <c r="Z317">
        <v>1360.7</v>
      </c>
      <c r="AA317">
        <v>1257.45</v>
      </c>
      <c r="AB317">
        <v>1417.3</v>
      </c>
      <c r="AC317" s="1">
        <f>(Table2[[#This Row],[Close Price]]/Table2[[#This Row],[Day Low]])-1</f>
        <v>2.5130223865760026E-2</v>
      </c>
      <c r="AD317" s="1">
        <f>(Table2[[#This Row],[Day High]]/Table2[[#This Row],[Close Price]])-1</f>
        <v>5.5583569295217572E-2</v>
      </c>
      <c r="AE317" s="1">
        <f>(Table2[[#This Row],[Close Price]]/Table2[[#This Row],[Current Week Low]])-1</f>
        <v>2.5130223865760026E-2</v>
      </c>
      <c r="AF317" s="1">
        <f>(Table2[[#This Row],[Current Week High]]/Table2[[#This Row],[Close Price]])-1</f>
        <v>5.5583569295217572E-2</v>
      </c>
      <c r="AG317" s="1">
        <f>(Table2[[#This Row],[Close Price]]/Table2[[#This Row],[Current Month Low]])-1</f>
        <v>2.5130223865760026E-2</v>
      </c>
      <c r="AH317" s="1">
        <f>(Table2[[#This Row],[Current Month High]]/Table2[[#This Row],[Close Price]])-1</f>
        <v>9.9491873860594993E-2</v>
      </c>
      <c r="AI317">
        <v>23.501803653853599</v>
      </c>
      <c r="AJ317">
        <v>34.486176317162197</v>
      </c>
      <c r="AK317" t="str">
        <f>IF(AND(Table2[[#This Row],[20D EMA]]&gt;Table2[[#This Row],[50D EMA]],Table2[[#This Row],[50D EMA]]&gt;Table2[[#This Row],[200D EMA]]),"Uptrend","Downtrend/NoTrend")</f>
        <v>Downtrend/NoTrend</v>
      </c>
      <c r="AL317">
        <v>-0.16</v>
      </c>
      <c r="AM317" t="s">
        <v>3184</v>
      </c>
      <c r="AN317">
        <v>-10.62</v>
      </c>
      <c r="AO317" t="s">
        <v>3184</v>
      </c>
      <c r="AP317">
        <v>8.8019477783082001E-2</v>
      </c>
      <c r="AQ317">
        <f>(Table2[[#This Row],[Sharpe Ratio]]-AVERAGE(Table2[Sharpe Ratio]))/_xlfn.STDEV.P(Table2[Sharpe Ratio])</f>
        <v>0.31920132603049783</v>
      </c>
      <c r="AR3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7">
        <f>_xlfn.RANK.AVG(Table2[[#This Row],[1Y Return vs Nifty Z-Score]],Table2[1Y Return vs Nifty Z-Score])</f>
        <v>369</v>
      </c>
      <c r="AT317">
        <f>_xlfn.RANK.AVG(Table2[[#This Row],[6M Return vs Nifty Z-Score]],Table2[6M Return vs Nifty Z-Score])</f>
        <v>378</v>
      </c>
      <c r="AU317">
        <f>_xlfn.RANK.AVG(Table2[[#This Row],[Sharpe Ratio Z-Score]],Table2[Sharpe Ratio Z-Score])</f>
        <v>263</v>
      </c>
      <c r="AV317">
        <f>(Table2[[#This Row],[Rank 1Y]]+Table2[[#This Row],[Rank 6M]]+Table2[[#This Row],[Rank Sharpe]])/3</f>
        <v>336.66666666666669</v>
      </c>
    </row>
    <row r="318" spans="1:48" x14ac:dyDescent="0.3">
      <c r="A318" t="s">
        <v>32</v>
      </c>
      <c r="B318" t="s">
        <v>33</v>
      </c>
      <c r="C318" t="s">
        <v>3139</v>
      </c>
      <c r="D318" t="s">
        <v>34</v>
      </c>
      <c r="E318">
        <v>756495.41718201002</v>
      </c>
      <c r="F318">
        <v>847.65</v>
      </c>
      <c r="G318">
        <v>21.542416984214999</v>
      </c>
      <c r="H318">
        <f>(Table2[[#This Row],[1Y Return vs Nifty]]-AVERAGE(Table2[1Y Return vs Nifty]))/_xlfn.STDEV.P(Table2[1Y Return vs Nifty])</f>
        <v>7.2098853132312818E-2</v>
      </c>
      <c r="I318">
        <v>8.8353799557099304</v>
      </c>
      <c r="J318">
        <f>(Table2[[#This Row],[1M Return vs Nifty]]-AVERAGE(Table2[1M Return vs Nifty]))/_xlfn.STDEV.P(Table2[1M Return vs Nifty])</f>
        <v>0.99640634177040777</v>
      </c>
      <c r="K318">
        <v>-4.6551279266599703</v>
      </c>
      <c r="L318">
        <f>(Table2[[#This Row],[6M Return vs Nifty]]-AVERAGE(Table2[6M Return vs Nifty]))/_xlfn.STDEV.P(Table2[6M Return vs Nifty])</f>
        <v>-0.36479826067103899</v>
      </c>
      <c r="M318">
        <v>1.7282057510792199</v>
      </c>
      <c r="N318">
        <f>(Table2[[#This Row],[1W Return vs Nifty]]-AVERAGE(Table2[1W Return vs Nifty]))/_xlfn.STDEV.P(Table2[1W Return vs Nifty])</f>
        <v>0.71203008226306341</v>
      </c>
      <c r="O318">
        <v>824.7</v>
      </c>
      <c r="P318">
        <v>814.60021047220903</v>
      </c>
      <c r="Q318">
        <v>778.739714265879</v>
      </c>
      <c r="R318">
        <v>63.005599846329901</v>
      </c>
      <c r="S318" s="1">
        <f>(Table2[[#This Row],[Close Price]]-Table2[[#This Row],[20D EMA]])/Table2[[#This Row],[20D EMA]]</f>
        <v>2.7828301200436438E-2</v>
      </c>
      <c r="T318" s="1">
        <f>(Table2[[#This Row],[Close Price]]-Table2[[#This Row],[50D EMA]])/Table2[[#This Row],[50D EMA]]</f>
        <v>4.0571791049050406E-2</v>
      </c>
      <c r="U318" s="1">
        <f>(Table2[[#This Row],[Close Price]]-Table2[[#This Row],[200D EMA]])/Table2[[#This Row],[200D EMA]]</f>
        <v>8.8489497160271297E-2</v>
      </c>
      <c r="V318">
        <v>1.1517663979011199</v>
      </c>
      <c r="W318">
        <v>842</v>
      </c>
      <c r="X318">
        <v>854</v>
      </c>
      <c r="Y318">
        <v>842</v>
      </c>
      <c r="Z318">
        <v>854</v>
      </c>
      <c r="AA318">
        <v>807.1</v>
      </c>
      <c r="AB318">
        <v>863.5</v>
      </c>
      <c r="AC318" s="1">
        <f>(Table2[[#This Row],[Close Price]]/Table2[[#This Row],[Day Low]])-1</f>
        <v>6.710213776722096E-3</v>
      </c>
      <c r="AD318" s="1">
        <f>(Table2[[#This Row],[Day High]]/Table2[[#This Row],[Close Price]])-1</f>
        <v>7.491299475019142E-3</v>
      </c>
      <c r="AE318" s="1">
        <f>(Table2[[#This Row],[Close Price]]/Table2[[#This Row],[Current Week Low]])-1</f>
        <v>6.710213776722096E-3</v>
      </c>
      <c r="AF318" s="1">
        <f>(Table2[[#This Row],[Current Week High]]/Table2[[#This Row],[Close Price]])-1</f>
        <v>7.491299475019142E-3</v>
      </c>
      <c r="AG318" s="1">
        <f>(Table2[[#This Row],[Close Price]]/Table2[[#This Row],[Current Month Low]])-1</f>
        <v>5.0241605748977847E-2</v>
      </c>
      <c r="AH318" s="1">
        <f>(Table2[[#This Row],[Current Month High]]/Table2[[#This Row],[Close Price]])-1</f>
        <v>1.8698755382528187E-2</v>
      </c>
      <c r="AI318">
        <v>7.5915767120863604</v>
      </c>
      <c r="AJ318">
        <v>52.688462577681697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0.02</v>
      </c>
      <c r="AM318" t="s">
        <v>3185</v>
      </c>
      <c r="AN318">
        <v>6.68</v>
      </c>
      <c r="AO318" t="s">
        <v>3185</v>
      </c>
      <c r="AP318">
        <v>7.1206221371296993E-2</v>
      </c>
      <c r="AQ318">
        <f>(Table2[[#This Row],[Sharpe Ratio]]-AVERAGE(Table2[Sharpe Ratio]))/_xlfn.STDEV.P(Table2[Sharpe Ratio])</f>
        <v>0.12054777372357489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1.5362847902183199</v>
      </c>
      <c r="AS318">
        <f>_xlfn.RANK.AVG(Table2[[#This Row],[1Y Return vs Nifty Z-Score]],Table2[1Y Return vs Nifty Z-Score])</f>
        <v>275</v>
      </c>
      <c r="AT318">
        <f>_xlfn.RANK.AVG(Table2[[#This Row],[6M Return vs Nifty Z-Score]],Table2[6M Return vs Nifty Z-Score])</f>
        <v>429</v>
      </c>
      <c r="AU318">
        <f>_xlfn.RANK.AVG(Table2[[#This Row],[Sharpe Ratio Z-Score]],Table2[Sharpe Ratio Z-Score])</f>
        <v>307</v>
      </c>
      <c r="AV318">
        <f>(Table2[[#This Row],[Rank 1Y]]+Table2[[#This Row],[Rank 6M]]+Table2[[#This Row],[Rank Sharpe]])/3</f>
        <v>337</v>
      </c>
    </row>
    <row r="319" spans="1:48" x14ac:dyDescent="0.3">
      <c r="A319" t="s">
        <v>1279</v>
      </c>
      <c r="B319" t="s">
        <v>1280</v>
      </c>
      <c r="C319" t="s">
        <v>3148</v>
      </c>
      <c r="D319" t="s">
        <v>477</v>
      </c>
      <c r="E319">
        <v>9015.6040751439996</v>
      </c>
      <c r="F319">
        <v>145.84</v>
      </c>
      <c r="G319">
        <v>19.762208723887401</v>
      </c>
      <c r="H319">
        <f>(Table2[[#This Row],[1Y Return vs Nifty]]-AVERAGE(Table2[1Y Return vs Nifty]))/_xlfn.STDEV.P(Table2[1Y Return vs Nifty])</f>
        <v>3.8491676076782277E-2</v>
      </c>
      <c r="I319">
        <v>-20.988269791762399</v>
      </c>
      <c r="J319">
        <f>(Table2[[#This Row],[1M Return vs Nifty]]-AVERAGE(Table2[1M Return vs Nifty]))/_xlfn.STDEV.P(Table2[1M Return vs Nifty])</f>
        <v>-2.1860170518319748</v>
      </c>
      <c r="K319">
        <v>-21.550161848278002</v>
      </c>
      <c r="L319">
        <f>(Table2[[#This Row],[6M Return vs Nifty]]-AVERAGE(Table2[6M Return vs Nifty]))/_xlfn.STDEV.P(Table2[6M Return vs Nifty])</f>
        <v>-0.93088112615658569</v>
      </c>
      <c r="M319">
        <v>-12.2339738412036</v>
      </c>
      <c r="N319">
        <f>(Table2[[#This Row],[1W Return vs Nifty]]-AVERAGE(Table2[1W Return vs Nifty]))/_xlfn.STDEV.P(Table2[1W Return vs Nifty])</f>
        <v>-2.2477708657678201</v>
      </c>
      <c r="O319">
        <v>172.06</v>
      </c>
      <c r="P319">
        <v>186.88851324087301</v>
      </c>
      <c r="Q319">
        <v>175.62650215653201</v>
      </c>
      <c r="R319">
        <v>22.234588382925601</v>
      </c>
      <c r="S319" s="1">
        <f>(Table2[[#This Row],[Close Price]]-Table2[[#This Row],[20D EMA]])/Table2[[#This Row],[20D EMA]]</f>
        <v>-0.15238870161571544</v>
      </c>
      <c r="T319" s="1">
        <f>(Table2[[#This Row],[Close Price]]-Table2[[#This Row],[50D EMA]])/Table2[[#This Row],[50D EMA]]</f>
        <v>-0.21964171328158219</v>
      </c>
      <c r="U319" s="1">
        <f>(Table2[[#This Row],[Close Price]]-Table2[[#This Row],[200D EMA]])/Table2[[#This Row],[200D EMA]]</f>
        <v>-0.16960140861875139</v>
      </c>
      <c r="V319">
        <v>1.1398781441921699</v>
      </c>
      <c r="W319">
        <v>143.56</v>
      </c>
      <c r="X319">
        <v>154.49</v>
      </c>
      <c r="Y319">
        <v>143.56</v>
      </c>
      <c r="Z319">
        <v>154.49</v>
      </c>
      <c r="AA319">
        <v>143.56</v>
      </c>
      <c r="AB319">
        <v>171.94</v>
      </c>
      <c r="AC319" s="1">
        <f>(Table2[[#This Row],[Close Price]]/Table2[[#This Row],[Day Low]])-1</f>
        <v>1.5881861242686091E-2</v>
      </c>
      <c r="AD319" s="1">
        <f>(Table2[[#This Row],[Day High]]/Table2[[#This Row],[Close Price]])-1</f>
        <v>5.9311574328030803E-2</v>
      </c>
      <c r="AE319" s="1">
        <f>(Table2[[#This Row],[Close Price]]/Table2[[#This Row],[Current Week Low]])-1</f>
        <v>1.5881861242686091E-2</v>
      </c>
      <c r="AF319" s="1">
        <f>(Table2[[#This Row],[Current Week High]]/Table2[[#This Row],[Close Price]])-1</f>
        <v>5.9311574328030803E-2</v>
      </c>
      <c r="AG319" s="1">
        <f>(Table2[[#This Row],[Close Price]]/Table2[[#This Row],[Current Month Low]])-1</f>
        <v>1.5881861242686091E-2</v>
      </c>
      <c r="AH319" s="1">
        <f>(Table2[[#This Row],[Current Month High]]/Table2[[#This Row],[Close Price]])-1</f>
        <v>0.17896324739440472</v>
      </c>
      <c r="AI319">
        <v>62.232583653318699</v>
      </c>
      <c r="AJ319">
        <v>49.9640102827763</v>
      </c>
      <c r="AK319" t="str">
        <f>IF(AND(Table2[[#This Row],[20D EMA]]&gt;Table2[[#This Row],[50D EMA]],Table2[[#This Row],[50D EMA]]&gt;Table2[[#This Row],[200D EMA]]),"Uptrend","Downtrend/NoTrend")</f>
        <v>Downtrend/NoTrend</v>
      </c>
      <c r="AL319">
        <v>-0.27</v>
      </c>
      <c r="AM319" t="s">
        <v>3184</v>
      </c>
      <c r="AN319">
        <v>-13.1</v>
      </c>
      <c r="AO319" t="s">
        <v>3184</v>
      </c>
      <c r="AP319">
        <v>0.16888486781568501</v>
      </c>
      <c r="AQ319">
        <f>(Table2[[#This Row],[Sharpe Ratio]]-AVERAGE(Table2[Sharpe Ratio]))/_xlfn.STDEV.P(Table2[Sharpe Ratio])</f>
        <v>1.2746496101238436</v>
      </c>
      <c r="AR3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9">
        <f>_xlfn.RANK.AVG(Table2[[#This Row],[1Y Return vs Nifty Z-Score]],Table2[1Y Return vs Nifty Z-Score])</f>
        <v>290</v>
      </c>
      <c r="AT319">
        <f>_xlfn.RANK.AVG(Table2[[#This Row],[6M Return vs Nifty Z-Score]],Table2[6M Return vs Nifty Z-Score])</f>
        <v>654</v>
      </c>
      <c r="AU319">
        <f>_xlfn.RANK.AVG(Table2[[#This Row],[Sharpe Ratio Z-Score]],Table2[Sharpe Ratio Z-Score])</f>
        <v>67</v>
      </c>
      <c r="AV319">
        <f>(Table2[[#This Row],[Rank 1Y]]+Table2[[#This Row],[Rank 6M]]+Table2[[#This Row],[Rank Sharpe]])/3</f>
        <v>337</v>
      </c>
    </row>
    <row r="320" spans="1:48" x14ac:dyDescent="0.3">
      <c r="A320" t="s">
        <v>1854</v>
      </c>
      <c r="B320" t="s">
        <v>1855</v>
      </c>
      <c r="C320" t="s">
        <v>3142</v>
      </c>
      <c r="D320" t="s">
        <v>48</v>
      </c>
      <c r="E320">
        <v>4093.7413155599902</v>
      </c>
      <c r="F320">
        <v>591.6</v>
      </c>
      <c r="G320">
        <v>-39.399248668464203</v>
      </c>
      <c r="H320">
        <f>(Table2[[#This Row],[1Y Return vs Nifty]]-AVERAGE(Table2[1Y Return vs Nifty]))/_xlfn.STDEV.P(Table2[1Y Return vs Nifty])</f>
        <v>-1.0783717930782841</v>
      </c>
      <c r="I320">
        <v>-0.924669785581544</v>
      </c>
      <c r="J320">
        <f>(Table2[[#This Row],[1M Return vs Nifty]]-AVERAGE(Table2[1M Return vs Nifty]))/_xlfn.STDEV.P(Table2[1M Return vs Nifty])</f>
        <v>-4.5069496445583224E-2</v>
      </c>
      <c r="K320">
        <v>16.938212094141001</v>
      </c>
      <c r="L320">
        <f>(Table2[[#This Row],[6M Return vs Nifty]]-AVERAGE(Table2[6M Return vs Nifty]))/_xlfn.STDEV.P(Table2[6M Return vs Nifty])</f>
        <v>0.35870545356169908</v>
      </c>
      <c r="M320">
        <v>-3.7735971777602799</v>
      </c>
      <c r="N320">
        <f>(Table2[[#This Row],[1W Return vs Nifty]]-AVERAGE(Table2[1W Return vs Nifty]))/_xlfn.STDEV.P(Table2[1W Return vs Nifty])</f>
        <v>-0.45428076605598244</v>
      </c>
      <c r="O320">
        <v>622.4</v>
      </c>
      <c r="P320">
        <v>641.56733839716799</v>
      </c>
      <c r="Q320">
        <v>626.29148756781899</v>
      </c>
      <c r="R320">
        <v>35.896974565478999</v>
      </c>
      <c r="S320" s="1">
        <f>(Table2[[#This Row],[Close Price]]-Table2[[#This Row],[20D EMA]])/Table2[[#This Row],[20D EMA]]</f>
        <v>-4.9485861182519207E-2</v>
      </c>
      <c r="T320" s="1">
        <f>(Table2[[#This Row],[Close Price]]-Table2[[#This Row],[50D EMA]])/Table2[[#This Row],[50D EMA]]</f>
        <v>-7.788323283726023E-2</v>
      </c>
      <c r="U320" s="1">
        <f>(Table2[[#This Row],[Close Price]]-Table2[[#This Row],[200D EMA]])/Table2[[#This Row],[200D EMA]]</f>
        <v>-5.5391919348197025E-2</v>
      </c>
      <c r="V320">
        <v>0.68545660585176005</v>
      </c>
      <c r="W320">
        <v>588.1</v>
      </c>
      <c r="X320">
        <v>616.9</v>
      </c>
      <c r="Y320">
        <v>588.1</v>
      </c>
      <c r="Z320">
        <v>616.9</v>
      </c>
      <c r="AA320">
        <v>588.1</v>
      </c>
      <c r="AB320">
        <v>649</v>
      </c>
      <c r="AC320" s="1">
        <f>(Table2[[#This Row],[Close Price]]/Table2[[#This Row],[Day Low]])-1</f>
        <v>5.9513688148273847E-3</v>
      </c>
      <c r="AD320" s="1">
        <f>(Table2[[#This Row],[Day High]]/Table2[[#This Row],[Close Price]])-1</f>
        <v>4.2765382014874787E-2</v>
      </c>
      <c r="AE320" s="1">
        <f>(Table2[[#This Row],[Close Price]]/Table2[[#This Row],[Current Week Low]])-1</f>
        <v>5.9513688148273847E-3</v>
      </c>
      <c r="AF320" s="1">
        <f>(Table2[[#This Row],[Current Week High]]/Table2[[#This Row],[Close Price]])-1</f>
        <v>4.2765382014874787E-2</v>
      </c>
      <c r="AG320" s="1">
        <f>(Table2[[#This Row],[Close Price]]/Table2[[#This Row],[Current Month Low]])-1</f>
        <v>5.9513688148273847E-3</v>
      </c>
      <c r="AH320" s="1">
        <f>(Table2[[#This Row],[Current Month High]]/Table2[[#This Row],[Close Price]])-1</f>
        <v>9.702501690331311E-2</v>
      </c>
      <c r="AI320">
        <v>70.562880324543499</v>
      </c>
      <c r="AJ320">
        <v>38.629173989455097</v>
      </c>
      <c r="AK320" t="str">
        <f>IF(AND(Table2[[#This Row],[20D EMA]]&gt;Table2[[#This Row],[50D EMA]],Table2[[#This Row],[50D EMA]]&gt;Table2[[#This Row],[200D EMA]]),"Uptrend","Downtrend/NoTrend")</f>
        <v>Downtrend/NoTrend</v>
      </c>
      <c r="AL320">
        <v>-0.13</v>
      </c>
      <c r="AM320" t="s">
        <v>3184</v>
      </c>
      <c r="AN320">
        <v>0.43</v>
      </c>
      <c r="AO320" t="s">
        <v>3185</v>
      </c>
      <c r="AP320">
        <v>0.13585769510627199</v>
      </c>
      <c r="AQ320">
        <f>(Table2[[#This Row],[Sharpe Ratio]]-AVERAGE(Table2[Sharpe Ratio]))/_xlfn.STDEV.P(Table2[Sharpe Ratio])</f>
        <v>0.88442388461951205</v>
      </c>
      <c r="AR3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0">
        <f>_xlfn.RANK.AVG(Table2[[#This Row],[1Y Return vs Nifty Z-Score]],Table2[1Y Return vs Nifty Z-Score])</f>
        <v>677</v>
      </c>
      <c r="AT320">
        <f>_xlfn.RANK.AVG(Table2[[#This Row],[6M Return vs Nifty Z-Score]],Table2[6M Return vs Nifty Z-Score])</f>
        <v>204</v>
      </c>
      <c r="AU320">
        <f>_xlfn.RANK.AVG(Table2[[#This Row],[Sharpe Ratio Z-Score]],Table2[Sharpe Ratio Z-Score])</f>
        <v>132</v>
      </c>
      <c r="AV320">
        <f>(Table2[[#This Row],[Rank 1Y]]+Table2[[#This Row],[Rank 6M]]+Table2[[#This Row],[Rank Sharpe]])/3</f>
        <v>337.66666666666669</v>
      </c>
    </row>
    <row r="321" spans="1:48" x14ac:dyDescent="0.3">
      <c r="A321" t="s">
        <v>1367</v>
      </c>
      <c r="B321" t="s">
        <v>1368</v>
      </c>
      <c r="C321" t="s">
        <v>3148</v>
      </c>
      <c r="D321" t="s">
        <v>1369</v>
      </c>
      <c r="E321">
        <v>8050.8351536199998</v>
      </c>
      <c r="F321">
        <v>252.7</v>
      </c>
      <c r="G321">
        <v>6.1821759635415203</v>
      </c>
      <c r="H321">
        <f>(Table2[[#This Row],[1Y Return vs Nifty]]-AVERAGE(Table2[1Y Return vs Nifty]))/_xlfn.STDEV.P(Table2[1Y Return vs Nifty])</f>
        <v>-0.21787527579482843</v>
      </c>
      <c r="I321">
        <v>0.20963785977348101</v>
      </c>
      <c r="J321">
        <f>(Table2[[#This Row],[1M Return vs Nifty]]-AVERAGE(Table2[1M Return vs Nifty]))/_xlfn.STDEV.P(Table2[1M Return vs Nifty])</f>
        <v>7.5970256122789639E-2</v>
      </c>
      <c r="K321">
        <v>24.742203104855701</v>
      </c>
      <c r="L321">
        <f>(Table2[[#This Row],[6M Return vs Nifty]]-AVERAGE(Table2[6M Return vs Nifty]))/_xlfn.STDEV.P(Table2[6M Return vs Nifty])</f>
        <v>0.62018498737406702</v>
      </c>
      <c r="M321">
        <v>-4.1231489935367103</v>
      </c>
      <c r="N321">
        <f>(Table2[[#This Row],[1W Return vs Nifty]]-AVERAGE(Table2[1W Return vs Nifty]))/_xlfn.STDEV.P(Table2[1W Return vs Nifty])</f>
        <v>-0.5283812164106565</v>
      </c>
      <c r="O321">
        <v>263.83999999999997</v>
      </c>
      <c r="P321">
        <v>257.354720089078</v>
      </c>
      <c r="Q321">
        <v>226.54023334466501</v>
      </c>
      <c r="R321">
        <v>35.099589020957801</v>
      </c>
      <c r="S321" s="1">
        <f>(Table2[[#This Row],[Close Price]]-Table2[[#This Row],[20D EMA]])/Table2[[#This Row],[20D EMA]]</f>
        <v>-4.2222559126743435E-2</v>
      </c>
      <c r="T321" s="1">
        <f>(Table2[[#This Row],[Close Price]]-Table2[[#This Row],[50D EMA]])/Table2[[#This Row],[50D EMA]]</f>
        <v>-1.8086787323997312E-2</v>
      </c>
      <c r="U321" s="1">
        <f>(Table2[[#This Row],[Close Price]]-Table2[[#This Row],[200D EMA]])/Table2[[#This Row],[200D EMA]]</f>
        <v>0.11547514659585759</v>
      </c>
      <c r="V321">
        <v>0.36427071665264799</v>
      </c>
      <c r="W321">
        <v>251.4</v>
      </c>
      <c r="X321">
        <v>261.95</v>
      </c>
      <c r="Y321">
        <v>251.4</v>
      </c>
      <c r="Z321">
        <v>261.95</v>
      </c>
      <c r="AA321">
        <v>251.4</v>
      </c>
      <c r="AB321">
        <v>280.10000000000002</v>
      </c>
      <c r="AC321" s="1">
        <f>(Table2[[#This Row],[Close Price]]/Table2[[#This Row],[Day Low]])-1</f>
        <v>5.1710421638822002E-3</v>
      </c>
      <c r="AD321" s="1">
        <f>(Table2[[#This Row],[Day High]]/Table2[[#This Row],[Close Price]])-1</f>
        <v>3.6604669568658599E-2</v>
      </c>
      <c r="AE321" s="1">
        <f>(Table2[[#This Row],[Close Price]]/Table2[[#This Row],[Current Week Low]])-1</f>
        <v>5.1710421638822002E-3</v>
      </c>
      <c r="AF321" s="1">
        <f>(Table2[[#This Row],[Current Week High]]/Table2[[#This Row],[Close Price]])-1</f>
        <v>3.6604669568658599E-2</v>
      </c>
      <c r="AG321" s="1">
        <f>(Table2[[#This Row],[Close Price]]/Table2[[#This Row],[Current Month Low]])-1</f>
        <v>5.1710421638822002E-3</v>
      </c>
      <c r="AH321" s="1">
        <f>(Table2[[#This Row],[Current Month High]]/Table2[[#This Row],[Close Price]])-1</f>
        <v>0.10842896715472916</v>
      </c>
      <c r="AI321">
        <v>10.8428967154729</v>
      </c>
      <c r="AJ321">
        <v>48.997641509433898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7.0000000000000007E-2</v>
      </c>
      <c r="AM321" t="s">
        <v>3185</v>
      </c>
      <c r="AN321">
        <v>-2.2599999999999998</v>
      </c>
      <c r="AO321" t="s">
        <v>3184</v>
      </c>
      <c r="AP321">
        <v>1.0428970308766E-2</v>
      </c>
      <c r="AQ321">
        <f>(Table2[[#This Row],[Sharpe Ratio]]-AVERAGE(Table2[Sharpe Ratio]))/_xlfn.STDEV.P(Table2[Sharpe Ratio])</f>
        <v>-0.5975532608005083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-0.64765450950913661</v>
      </c>
      <c r="AS321">
        <f>_xlfn.RANK.AVG(Table2[[#This Row],[1Y Return vs Nifty Z-Score]],Table2[1Y Return vs Nifty Z-Score])</f>
        <v>374</v>
      </c>
      <c r="AT321">
        <f>_xlfn.RANK.AVG(Table2[[#This Row],[6M Return vs Nifty Z-Score]],Table2[6M Return vs Nifty Z-Score])</f>
        <v>146</v>
      </c>
      <c r="AU321">
        <f>_xlfn.RANK.AVG(Table2[[#This Row],[Sharpe Ratio Z-Score]],Table2[Sharpe Ratio Z-Score])</f>
        <v>495</v>
      </c>
      <c r="AV321">
        <f>(Table2[[#This Row],[Rank 1Y]]+Table2[[#This Row],[Rank 6M]]+Table2[[#This Row],[Rank Sharpe]])/3</f>
        <v>338.33333333333331</v>
      </c>
    </row>
    <row r="322" spans="1:48" x14ac:dyDescent="0.3">
      <c r="A322" t="s">
        <v>374</v>
      </c>
      <c r="B322" t="s">
        <v>375</v>
      </c>
      <c r="C322" t="s">
        <v>3149</v>
      </c>
      <c r="D322" t="s">
        <v>88</v>
      </c>
      <c r="E322">
        <v>63718.196712319899</v>
      </c>
      <c r="F322">
        <v>307.60000000000002</v>
      </c>
      <c r="G322">
        <v>27.175189010919901</v>
      </c>
      <c r="H322">
        <f>(Table2[[#This Row],[1Y Return vs Nifty]]-AVERAGE(Table2[1Y Return vs Nifty]))/_xlfn.STDEV.P(Table2[1Y Return vs Nifty])</f>
        <v>0.17843560655242982</v>
      </c>
      <c r="I322">
        <v>-0.646703650573629</v>
      </c>
      <c r="J322">
        <f>(Table2[[#This Row],[1M Return vs Nifty]]-AVERAGE(Table2[1M Return vs Nifty]))/_xlfn.STDEV.P(Table2[1M Return vs Nifty])</f>
        <v>-1.5408273283136426E-2</v>
      </c>
      <c r="K322">
        <v>14.075596156616699</v>
      </c>
      <c r="L322">
        <f>(Table2[[#This Row],[6M Return vs Nifty]]-AVERAGE(Table2[6M Return vs Nifty]))/_xlfn.STDEV.P(Table2[6M Return vs Nifty])</f>
        <v>0.26279100673570782</v>
      </c>
      <c r="M322">
        <v>-4.9738207364988396</v>
      </c>
      <c r="N322">
        <f>(Table2[[#This Row],[1W Return vs Nifty]]-AVERAGE(Table2[1W Return vs Nifty]))/_xlfn.STDEV.P(Table2[1W Return vs Nifty])</f>
        <v>-0.70871259050886992</v>
      </c>
      <c r="O322">
        <v>311.89</v>
      </c>
      <c r="P322">
        <v>316.415144018577</v>
      </c>
      <c r="Q322">
        <v>283.81121691483901</v>
      </c>
      <c r="R322">
        <v>46.236329022919797</v>
      </c>
      <c r="S322" s="1">
        <f>(Table2[[#This Row],[Close Price]]-Table2[[#This Row],[20D EMA]])/Table2[[#This Row],[20D EMA]]</f>
        <v>-1.3754849466157824E-2</v>
      </c>
      <c r="T322" s="1">
        <f>(Table2[[#This Row],[Close Price]]-Table2[[#This Row],[50D EMA]])/Table2[[#This Row],[50D EMA]]</f>
        <v>-2.7859425141988237E-2</v>
      </c>
      <c r="U322" s="1">
        <f>(Table2[[#This Row],[Close Price]]-Table2[[#This Row],[200D EMA]])/Table2[[#This Row],[200D EMA]]</f>
        <v>8.3819037682006506E-2</v>
      </c>
      <c r="V322">
        <v>1.2594321232554599</v>
      </c>
      <c r="W322">
        <v>300.8</v>
      </c>
      <c r="X322">
        <v>310.89999999999998</v>
      </c>
      <c r="Y322">
        <v>300.8</v>
      </c>
      <c r="Z322">
        <v>310.89999999999998</v>
      </c>
      <c r="AA322">
        <v>300.8</v>
      </c>
      <c r="AB322">
        <v>323.39999999999998</v>
      </c>
      <c r="AC322" s="1">
        <f>(Table2[[#This Row],[Close Price]]/Table2[[#This Row],[Day Low]])-1</f>
        <v>2.2606382978723527E-2</v>
      </c>
      <c r="AD322" s="1">
        <f>(Table2[[#This Row],[Day High]]/Table2[[#This Row],[Close Price]])-1</f>
        <v>1.0728218465539507E-2</v>
      </c>
      <c r="AE322" s="1">
        <f>(Table2[[#This Row],[Close Price]]/Table2[[#This Row],[Current Week Low]])-1</f>
        <v>2.2606382978723527E-2</v>
      </c>
      <c r="AF322" s="1">
        <f>(Table2[[#This Row],[Current Week High]]/Table2[[#This Row],[Close Price]])-1</f>
        <v>1.0728218465539507E-2</v>
      </c>
      <c r="AG322" s="1">
        <f>(Table2[[#This Row],[Close Price]]/Table2[[#This Row],[Current Month Low]])-1</f>
        <v>2.2606382978723527E-2</v>
      </c>
      <c r="AH322" s="1">
        <f>(Table2[[#This Row],[Current Month High]]/Table2[[#This Row],[Close Price]])-1</f>
        <v>5.1365409622886604E-2</v>
      </c>
      <c r="AI322">
        <v>17.343953185955701</v>
      </c>
      <c r="AJ322">
        <v>56.5394402035623</v>
      </c>
      <c r="AK322" t="str">
        <f>IF(AND(Table2[[#This Row],[20D EMA]]&gt;Table2[[#This Row],[50D EMA]],Table2[[#This Row],[50D EMA]]&gt;Table2[[#This Row],[200D EMA]]),"Uptrend","Downtrend/NoTrend")</f>
        <v>Downtrend/NoTrend</v>
      </c>
      <c r="AL322">
        <v>0.06</v>
      </c>
      <c r="AM322" t="s">
        <v>3185</v>
      </c>
      <c r="AN322">
        <v>6.29</v>
      </c>
      <c r="AO322" t="s">
        <v>3185</v>
      </c>
      <c r="AQ322">
        <f>(Table2[[#This Row],[Sharpe Ratio]]-AVERAGE(Table2[Sharpe Ratio]))/_xlfn.STDEV.P(Table2[Sharpe Ratio])</f>
        <v>-0.72077460162819162</v>
      </c>
      <c r="AR3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2">
        <f>_xlfn.RANK.AVG(Table2[[#This Row],[1Y Return vs Nifty Z-Score]],Table2[1Y Return vs Nifty Z-Score])</f>
        <v>242</v>
      </c>
      <c r="AT322">
        <f>_xlfn.RANK.AVG(Table2[[#This Row],[6M Return vs Nifty Z-Score]],Table2[6M Return vs Nifty Z-Score])</f>
        <v>231</v>
      </c>
      <c r="AU322">
        <f>_xlfn.RANK.AVG(Table2[[#This Row],[Sharpe Ratio Z-Score]],Table2[Sharpe Ratio Z-Score])</f>
        <v>544.5</v>
      </c>
      <c r="AV322">
        <f>(Table2[[#This Row],[Rank 1Y]]+Table2[[#This Row],[Rank 6M]]+Table2[[#This Row],[Rank Sharpe]])/3</f>
        <v>339.16666666666669</v>
      </c>
    </row>
    <row r="323" spans="1:48" x14ac:dyDescent="0.3">
      <c r="A323" t="s">
        <v>551</v>
      </c>
      <c r="B323" t="s">
        <v>552</v>
      </c>
      <c r="C323" t="s">
        <v>3143</v>
      </c>
      <c r="D323" t="s">
        <v>165</v>
      </c>
      <c r="E323">
        <v>35655.436411875002</v>
      </c>
      <c r="F323">
        <v>888.75</v>
      </c>
      <c r="G323">
        <v>-0.74543283014599304</v>
      </c>
      <c r="H323">
        <f>(Table2[[#This Row],[1Y Return vs Nifty]]-AVERAGE(Table2[1Y Return vs Nifty]))/_xlfn.STDEV.P(Table2[1Y Return vs Nifty])</f>
        <v>-0.34865625265540268</v>
      </c>
      <c r="I323">
        <v>5.3003741421986499</v>
      </c>
      <c r="J323">
        <f>(Table2[[#This Row],[1M Return vs Nifty]]-AVERAGE(Table2[1M Return vs Nifty]))/_xlfn.STDEV.P(Table2[1M Return vs Nifty])</f>
        <v>0.61919277828318919</v>
      </c>
      <c r="K323">
        <v>22.256909777160399</v>
      </c>
      <c r="L323">
        <f>(Table2[[#This Row],[6M Return vs Nifty]]-AVERAGE(Table2[6M Return vs Nifty]))/_xlfn.STDEV.P(Table2[6M Return vs Nifty])</f>
        <v>0.53691306409525719</v>
      </c>
      <c r="M323">
        <v>3.3068624039314898</v>
      </c>
      <c r="N323">
        <f>(Table2[[#This Row],[1W Return vs Nifty]]-AVERAGE(Table2[1W Return vs Nifty]))/_xlfn.STDEV.P(Table2[1W Return vs Nifty])</f>
        <v>1.0466848134133488</v>
      </c>
      <c r="O323">
        <v>878.93</v>
      </c>
      <c r="P323">
        <v>868.71180730275398</v>
      </c>
      <c r="Q323">
        <v>795.63752518083902</v>
      </c>
      <c r="R323">
        <v>55.206409618273</v>
      </c>
      <c r="S323" s="1">
        <f>(Table2[[#This Row],[Close Price]]-Table2[[#This Row],[20D EMA]])/Table2[[#This Row],[20D EMA]]</f>
        <v>1.1172675867247734E-2</v>
      </c>
      <c r="T323" s="1">
        <f>(Table2[[#This Row],[Close Price]]-Table2[[#This Row],[50D EMA]])/Table2[[#This Row],[50D EMA]]</f>
        <v>2.306655962172565E-2</v>
      </c>
      <c r="U323" s="1">
        <f>(Table2[[#This Row],[Close Price]]-Table2[[#This Row],[200D EMA]])/Table2[[#This Row],[200D EMA]]</f>
        <v>0.11702876230981893</v>
      </c>
      <c r="V323">
        <v>1.0103095255230401</v>
      </c>
      <c r="W323">
        <v>887.1</v>
      </c>
      <c r="X323">
        <v>904.8</v>
      </c>
      <c r="Y323">
        <v>887.1</v>
      </c>
      <c r="Z323">
        <v>904.8</v>
      </c>
      <c r="AA323">
        <v>850</v>
      </c>
      <c r="AB323">
        <v>920</v>
      </c>
      <c r="AC323" s="1">
        <f>(Table2[[#This Row],[Close Price]]/Table2[[#This Row],[Day Low]])-1</f>
        <v>1.8599932363883021E-3</v>
      </c>
      <c r="AD323" s="1">
        <f>(Table2[[#This Row],[Day High]]/Table2[[#This Row],[Close Price]])-1</f>
        <v>1.8059071729957799E-2</v>
      </c>
      <c r="AE323" s="1">
        <f>(Table2[[#This Row],[Close Price]]/Table2[[#This Row],[Current Week Low]])-1</f>
        <v>1.8599932363883021E-3</v>
      </c>
      <c r="AF323" s="1">
        <f>(Table2[[#This Row],[Current Week High]]/Table2[[#This Row],[Close Price]])-1</f>
        <v>1.8059071729957799E-2</v>
      </c>
      <c r="AG323" s="1">
        <f>(Table2[[#This Row],[Close Price]]/Table2[[#This Row],[Current Month Low]])-1</f>
        <v>4.5588235294117707E-2</v>
      </c>
      <c r="AH323" s="1">
        <f>(Table2[[#This Row],[Current Month High]]/Table2[[#This Row],[Close Price]])-1</f>
        <v>3.5161744022503605E-2</v>
      </c>
      <c r="AI323">
        <v>6.3572433192686297</v>
      </c>
      <c r="AJ323">
        <v>46.260182670945397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0.06</v>
      </c>
      <c r="AM323" t="s">
        <v>3185</v>
      </c>
      <c r="AN323">
        <v>1.02</v>
      </c>
      <c r="AO323" t="s">
        <v>3185</v>
      </c>
      <c r="AP323">
        <v>3.5892437625385999E-2</v>
      </c>
      <c r="AQ323">
        <f>(Table2[[#This Row],[Sharpe Ratio]]-AVERAGE(Table2[Sharpe Ratio]))/_xlfn.STDEV.P(Table2[Sharpe Ratio])</f>
        <v>-0.29669493136040193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1.5574394717759907</v>
      </c>
      <c r="AS323">
        <f>_xlfn.RANK.AVG(Table2[[#This Row],[1Y Return vs Nifty Z-Score]],Table2[1Y Return vs Nifty Z-Score])</f>
        <v>434</v>
      </c>
      <c r="AT323">
        <f>_xlfn.RANK.AVG(Table2[[#This Row],[6M Return vs Nifty Z-Score]],Table2[6M Return vs Nifty Z-Score])</f>
        <v>167</v>
      </c>
      <c r="AU323">
        <f>_xlfn.RANK.AVG(Table2[[#This Row],[Sharpe Ratio Z-Score]],Table2[Sharpe Ratio Z-Score])</f>
        <v>419</v>
      </c>
      <c r="AV323">
        <f>(Table2[[#This Row],[Rank 1Y]]+Table2[[#This Row],[Rank 6M]]+Table2[[#This Row],[Rank Sharpe]])/3</f>
        <v>340</v>
      </c>
    </row>
    <row r="324" spans="1:48" x14ac:dyDescent="0.3">
      <c r="A324" t="s">
        <v>1008</v>
      </c>
      <c r="B324" t="s">
        <v>1009</v>
      </c>
      <c r="C324" t="s">
        <v>3153</v>
      </c>
      <c r="D324" t="s">
        <v>472</v>
      </c>
      <c r="E324">
        <v>13803.17470951</v>
      </c>
      <c r="F324">
        <v>734.05</v>
      </c>
      <c r="G324">
        <v>4.7637502789199804</v>
      </c>
      <c r="H324">
        <f>(Table2[[#This Row],[1Y Return vs Nifty]]-AVERAGE(Table2[1Y Return vs Nifty]))/_xlfn.STDEV.P(Table2[1Y Return vs Nifty])</f>
        <v>-0.24465263897503076</v>
      </c>
      <c r="I324">
        <v>-2.0099416493644102</v>
      </c>
      <c r="J324">
        <f>(Table2[[#This Row],[1M Return vs Nifty]]-AVERAGE(Table2[1M Return vs Nifty]))/_xlfn.STDEV.P(Table2[1M Return vs Nifty])</f>
        <v>-0.16087673657097312</v>
      </c>
      <c r="K324">
        <v>-7.3795527661498301</v>
      </c>
      <c r="L324">
        <f>(Table2[[#This Row],[6M Return vs Nifty]]-AVERAGE(Table2[6M Return vs Nifty]))/_xlfn.STDEV.P(Table2[6M Return vs Nifty])</f>
        <v>-0.4560824940791196</v>
      </c>
      <c r="M324">
        <v>-0.69438119849609004</v>
      </c>
      <c r="N324">
        <f>(Table2[[#This Row],[1W Return vs Nifty]]-AVERAGE(Table2[1W Return vs Nifty]))/_xlfn.STDEV.P(Table2[1W Return vs Nifty])</f>
        <v>0.19847307616328069</v>
      </c>
      <c r="O324">
        <v>769.46</v>
      </c>
      <c r="P324">
        <v>797.01507581924</v>
      </c>
      <c r="Q324">
        <v>744.22799628080702</v>
      </c>
      <c r="R324">
        <v>29.699257275854599</v>
      </c>
      <c r="S324" s="1">
        <f>(Table2[[#This Row],[Close Price]]-Table2[[#This Row],[20D EMA]])/Table2[[#This Row],[20D EMA]]</f>
        <v>-4.6019286252696801E-2</v>
      </c>
      <c r="T324" s="1">
        <f>(Table2[[#This Row],[Close Price]]-Table2[[#This Row],[50D EMA]])/Table2[[#This Row],[50D EMA]]</f>
        <v>-7.9001110179150846E-2</v>
      </c>
      <c r="U324" s="1">
        <f>(Table2[[#This Row],[Close Price]]-Table2[[#This Row],[200D EMA]])/Table2[[#This Row],[200D EMA]]</f>
        <v>-1.3675911591166174E-2</v>
      </c>
      <c r="V324">
        <v>0.51429901922626697</v>
      </c>
      <c r="W324">
        <v>727.7</v>
      </c>
      <c r="X324">
        <v>753.95</v>
      </c>
      <c r="Y324">
        <v>727.7</v>
      </c>
      <c r="Z324">
        <v>753.95</v>
      </c>
      <c r="AA324">
        <v>727.7</v>
      </c>
      <c r="AB324">
        <v>804.95</v>
      </c>
      <c r="AC324" s="1">
        <f>(Table2[[#This Row],[Close Price]]/Table2[[#This Row],[Day Low]])-1</f>
        <v>8.726123402500896E-3</v>
      </c>
      <c r="AD324" s="1">
        <f>(Table2[[#This Row],[Day High]]/Table2[[#This Row],[Close Price]])-1</f>
        <v>2.7109869899870631E-2</v>
      </c>
      <c r="AE324" s="1">
        <f>(Table2[[#This Row],[Close Price]]/Table2[[#This Row],[Current Week Low]])-1</f>
        <v>8.726123402500896E-3</v>
      </c>
      <c r="AF324" s="1">
        <f>(Table2[[#This Row],[Current Week High]]/Table2[[#This Row],[Close Price]])-1</f>
        <v>2.7109869899870631E-2</v>
      </c>
      <c r="AG324" s="1">
        <f>(Table2[[#This Row],[Close Price]]/Table2[[#This Row],[Current Month Low]])-1</f>
        <v>8.726123402500896E-3</v>
      </c>
      <c r="AH324" s="1">
        <f>(Table2[[#This Row],[Current Month High]]/Table2[[#This Row],[Close Price]])-1</f>
        <v>9.6587425924664627E-2</v>
      </c>
      <c r="AI324">
        <v>26.2311831619099</v>
      </c>
      <c r="AJ324">
        <v>40.824940047961597</v>
      </c>
      <c r="AK324" t="str">
        <f>IF(AND(Table2[[#This Row],[20D EMA]]&gt;Table2[[#This Row],[50D EMA]],Table2[[#This Row],[50D EMA]]&gt;Table2[[#This Row],[200D EMA]]),"Uptrend","Downtrend/NoTrend")</f>
        <v>Downtrend/NoTrend</v>
      </c>
      <c r="AL324">
        <v>-0.09</v>
      </c>
      <c r="AM324" t="s">
        <v>3184</v>
      </c>
      <c r="AN324">
        <v>-3.87</v>
      </c>
      <c r="AO324" t="s">
        <v>3184</v>
      </c>
      <c r="AP324">
        <v>0.12500620185518099</v>
      </c>
      <c r="AQ324">
        <f>(Table2[[#This Row],[Sharpe Ratio]]-AVERAGE(Table2[Sharpe Ratio]))/_xlfn.STDEV.P(Table2[Sharpe Ratio])</f>
        <v>0.7562103113909</v>
      </c>
      <c r="AR3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4">
        <f>_xlfn.RANK.AVG(Table2[[#This Row],[1Y Return vs Nifty Z-Score]],Table2[1Y Return vs Nifty Z-Score])</f>
        <v>394</v>
      </c>
      <c r="AT324">
        <f>_xlfn.RANK.AVG(Table2[[#This Row],[6M Return vs Nifty Z-Score]],Table2[6M Return vs Nifty Z-Score])</f>
        <v>466</v>
      </c>
      <c r="AU324">
        <f>_xlfn.RANK.AVG(Table2[[#This Row],[Sharpe Ratio Z-Score]],Table2[Sharpe Ratio Z-Score])</f>
        <v>161</v>
      </c>
      <c r="AV324">
        <f>(Table2[[#This Row],[Rank 1Y]]+Table2[[#This Row],[Rank 6M]]+Table2[[#This Row],[Rank Sharpe]])/3</f>
        <v>340.33333333333331</v>
      </c>
    </row>
    <row r="325" spans="1:48" x14ac:dyDescent="0.3">
      <c r="A325" t="s">
        <v>1208</v>
      </c>
      <c r="B325" t="s">
        <v>1209</v>
      </c>
      <c r="C325" t="s">
        <v>3148</v>
      </c>
      <c r="D325" t="s">
        <v>128</v>
      </c>
      <c r="E325">
        <v>9808.4893506600001</v>
      </c>
      <c r="F325">
        <v>550.54999999999995</v>
      </c>
      <c r="G325">
        <v>-21.916044311460102</v>
      </c>
      <c r="H325">
        <f>(Table2[[#This Row],[1Y Return vs Nifty]]-AVERAGE(Table2[1Y Return vs Nifty]))/_xlfn.STDEV.P(Table2[1Y Return vs Nifty])</f>
        <v>-0.74831987869398864</v>
      </c>
      <c r="I325">
        <v>35.4153211338486</v>
      </c>
      <c r="J325">
        <f>(Table2[[#This Row],[1M Return vs Nifty]]-AVERAGE(Table2[1M Return vs Nifty]))/_xlfn.STDEV.P(Table2[1M Return vs Nifty])</f>
        <v>3.8326999316605246</v>
      </c>
      <c r="K325">
        <v>30.826846283893499</v>
      </c>
      <c r="L325">
        <f>(Table2[[#This Row],[6M Return vs Nifty]]-AVERAGE(Table2[6M Return vs Nifty]))/_xlfn.STDEV.P(Table2[6M Return vs Nifty])</f>
        <v>0.82405627062964593</v>
      </c>
      <c r="M325">
        <v>8.8676439604414004</v>
      </c>
      <c r="N325">
        <f>(Table2[[#This Row],[1W Return vs Nifty]]-AVERAGE(Table2[1W Return vs Nifty]))/_xlfn.STDEV.P(Table2[1W Return vs Nifty])</f>
        <v>2.2254983656933813</v>
      </c>
      <c r="O325">
        <v>487.64</v>
      </c>
      <c r="P325">
        <v>459.65190094962497</v>
      </c>
      <c r="Q325">
        <v>468.17582045076102</v>
      </c>
      <c r="R325">
        <v>73.873549731015203</v>
      </c>
      <c r="S325" s="1">
        <f>(Table2[[#This Row],[Close Price]]-Table2[[#This Row],[20D EMA]])/Table2[[#This Row],[20D EMA]]</f>
        <v>0.12900910507751615</v>
      </c>
      <c r="T325" s="1">
        <f>(Table2[[#This Row],[Close Price]]-Table2[[#This Row],[50D EMA]])/Table2[[#This Row],[50D EMA]]</f>
        <v>0.19775421109448835</v>
      </c>
      <c r="U325" s="1">
        <f>(Table2[[#This Row],[Close Price]]-Table2[[#This Row],[200D EMA]])/Table2[[#This Row],[200D EMA]]</f>
        <v>0.17594710352604034</v>
      </c>
      <c r="V325">
        <v>4.2240388155346604</v>
      </c>
      <c r="W325">
        <v>538.1</v>
      </c>
      <c r="X325">
        <v>559</v>
      </c>
      <c r="Y325">
        <v>538.1</v>
      </c>
      <c r="Z325">
        <v>559</v>
      </c>
      <c r="AA325">
        <v>496.1</v>
      </c>
      <c r="AB325">
        <v>580.25</v>
      </c>
      <c r="AC325" s="1">
        <f>(Table2[[#This Row],[Close Price]]/Table2[[#This Row],[Day Low]])-1</f>
        <v>2.3136963389704279E-2</v>
      </c>
      <c r="AD325" s="1">
        <f>(Table2[[#This Row],[Day High]]/Table2[[#This Row],[Close Price]])-1</f>
        <v>1.5348288075560879E-2</v>
      </c>
      <c r="AE325" s="1">
        <f>(Table2[[#This Row],[Close Price]]/Table2[[#This Row],[Current Week Low]])-1</f>
        <v>2.3136963389704279E-2</v>
      </c>
      <c r="AF325" s="1">
        <f>(Table2[[#This Row],[Current Week High]]/Table2[[#This Row],[Close Price]])-1</f>
        <v>1.5348288075560879E-2</v>
      </c>
      <c r="AG325" s="1">
        <f>(Table2[[#This Row],[Close Price]]/Table2[[#This Row],[Current Month Low]])-1</f>
        <v>0.10975609756097549</v>
      </c>
      <c r="AH325" s="1">
        <f>(Table2[[#This Row],[Current Month High]]/Table2[[#This Row],[Close Price]])-1</f>
        <v>5.3946053946054118E-2</v>
      </c>
      <c r="AI325">
        <v>28.090091726455299</v>
      </c>
      <c r="AJ325">
        <v>46.286701208980901</v>
      </c>
      <c r="AK325" t="str">
        <f>IF(AND(Table2[[#This Row],[20D EMA]]&gt;Table2[[#This Row],[50D EMA]],Table2[[#This Row],[50D EMA]]&gt;Table2[[#This Row],[200D EMA]]),"Uptrend","Downtrend/NoTrend")</f>
        <v>Downtrend/NoTrend</v>
      </c>
      <c r="AL325">
        <v>0.28000000000000003</v>
      </c>
      <c r="AM325" t="s">
        <v>3185</v>
      </c>
      <c r="AN325">
        <v>40.049999999999997</v>
      </c>
      <c r="AO325" t="s">
        <v>3185</v>
      </c>
      <c r="AP325">
        <v>6.8052932034409E-2</v>
      </c>
      <c r="AQ325">
        <f>(Table2[[#This Row],[Sharpe Ratio]]-AVERAGE(Table2[Sharpe Ratio]))/_xlfn.STDEV.P(Table2[Sharpe Ratio])</f>
        <v>8.3290736009853553E-2</v>
      </c>
      <c r="AR3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5">
        <f>_xlfn.RANK.AVG(Table2[[#This Row],[1Y Return vs Nifty Z-Score]],Table2[1Y Return vs Nifty Z-Score])</f>
        <v>588</v>
      </c>
      <c r="AT325">
        <f>_xlfn.RANK.AVG(Table2[[#This Row],[6M Return vs Nifty Z-Score]],Table2[6M Return vs Nifty Z-Score])</f>
        <v>110</v>
      </c>
      <c r="AU325">
        <f>_xlfn.RANK.AVG(Table2[[#This Row],[Sharpe Ratio Z-Score]],Table2[Sharpe Ratio Z-Score])</f>
        <v>325</v>
      </c>
      <c r="AV325">
        <f>(Table2[[#This Row],[Rank 1Y]]+Table2[[#This Row],[Rank 6M]]+Table2[[#This Row],[Rank Sharpe]])/3</f>
        <v>341</v>
      </c>
    </row>
    <row r="326" spans="1:48" x14ac:dyDescent="0.3">
      <c r="A326" t="s">
        <v>1897</v>
      </c>
      <c r="B326" t="s">
        <v>1898</v>
      </c>
      <c r="C326" t="s">
        <v>3138</v>
      </c>
      <c r="D326" t="s">
        <v>241</v>
      </c>
      <c r="E326">
        <v>3851.4958507199999</v>
      </c>
      <c r="F326">
        <v>1410.8</v>
      </c>
      <c r="G326">
        <v>2.1441372031381198</v>
      </c>
      <c r="H326">
        <f>(Table2[[#This Row],[1Y Return vs Nifty]]-AVERAGE(Table2[1Y Return vs Nifty]))/_xlfn.STDEV.P(Table2[1Y Return vs Nifty])</f>
        <v>-0.29410629134634547</v>
      </c>
      <c r="I326">
        <v>5.3073443399512499</v>
      </c>
      <c r="J326">
        <f>(Table2[[#This Row],[1M Return vs Nifty]]-AVERAGE(Table2[1M Return vs Nifty]))/_xlfn.STDEV.P(Table2[1M Return vs Nifty])</f>
        <v>0.61993655446664542</v>
      </c>
      <c r="K326">
        <v>-0.19160781008458999</v>
      </c>
      <c r="L326">
        <f>(Table2[[#This Row],[6M Return vs Nifty]]-AVERAGE(Table2[6M Return vs Nifty]))/_xlfn.STDEV.P(Table2[6M Return vs Nifty])</f>
        <v>-0.21524412130288378</v>
      </c>
      <c r="M326">
        <v>-0.68957240857920699</v>
      </c>
      <c r="N326">
        <f>(Table2[[#This Row],[1W Return vs Nifty]]-AVERAGE(Table2[1W Return vs Nifty]))/_xlfn.STDEV.P(Table2[1W Return vs Nifty])</f>
        <v>0.19949247724323377</v>
      </c>
      <c r="O326">
        <v>1413.38</v>
      </c>
      <c r="P326">
        <v>1399.3459154493601</v>
      </c>
      <c r="Q326">
        <v>1287.95176584095</v>
      </c>
      <c r="R326">
        <v>46.2671152083797</v>
      </c>
      <c r="S326" s="1">
        <f>(Table2[[#This Row],[Close Price]]-Table2[[#This Row],[20D EMA]])/Table2[[#This Row],[20D EMA]]</f>
        <v>-1.8254114250945636E-3</v>
      </c>
      <c r="T326" s="1">
        <f>(Table2[[#This Row],[Close Price]]-Table2[[#This Row],[50D EMA]])/Table2[[#This Row],[50D EMA]]</f>
        <v>8.1853131696616541E-3</v>
      </c>
      <c r="U326" s="1">
        <f>(Table2[[#This Row],[Close Price]]-Table2[[#This Row],[200D EMA]])/Table2[[#This Row],[200D EMA]]</f>
        <v>9.5382635761082218E-2</v>
      </c>
      <c r="V326">
        <v>1.0122435082710901</v>
      </c>
      <c r="W326">
        <v>1403.55</v>
      </c>
      <c r="X326">
        <v>1415</v>
      </c>
      <c r="Y326">
        <v>1403.55</v>
      </c>
      <c r="Z326">
        <v>1415</v>
      </c>
      <c r="AA326">
        <v>1401.25</v>
      </c>
      <c r="AB326">
        <v>1429.3</v>
      </c>
      <c r="AC326" s="1">
        <f>(Table2[[#This Row],[Close Price]]/Table2[[#This Row],[Day Low]])-1</f>
        <v>5.1654732642227863E-3</v>
      </c>
      <c r="AD326" s="1">
        <f>(Table2[[#This Row],[Day High]]/Table2[[#This Row],[Close Price]])-1</f>
        <v>2.9770343067763161E-3</v>
      </c>
      <c r="AE326" s="1">
        <f>(Table2[[#This Row],[Close Price]]/Table2[[#This Row],[Current Week Low]])-1</f>
        <v>5.1654732642227863E-3</v>
      </c>
      <c r="AF326" s="1">
        <f>(Table2[[#This Row],[Current Week High]]/Table2[[#This Row],[Close Price]])-1</f>
        <v>2.9770343067763161E-3</v>
      </c>
      <c r="AG326" s="1">
        <f>(Table2[[#This Row],[Close Price]]/Table2[[#This Row],[Current Month Low]])-1</f>
        <v>6.8153434433542159E-3</v>
      </c>
      <c r="AH326" s="1">
        <f>(Table2[[#This Row],[Current Month High]]/Table2[[#This Row],[Close Price]])-1</f>
        <v>1.3113127303657546E-2</v>
      </c>
      <c r="AI326">
        <v>10.065211227672201</v>
      </c>
      <c r="AJ326">
        <v>49.750557265683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0</v>
      </c>
      <c r="AM326" t="s">
        <v>3186</v>
      </c>
      <c r="AN326">
        <v>-4.3499999999999996</v>
      </c>
      <c r="AO326" t="s">
        <v>3184</v>
      </c>
      <c r="AP326">
        <v>9.9693093417362003E-2</v>
      </c>
      <c r="AQ326">
        <f>(Table2[[#This Row],[Sharpe Ratio]]-AVERAGE(Table2[Sharpe Ratio]))/_xlfn.STDEV.P(Table2[Sharpe Ratio])</f>
        <v>0.45712851617255046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0.76720713523320039</v>
      </c>
      <c r="AS326">
        <f>_xlfn.RANK.AVG(Table2[[#This Row],[1Y Return vs Nifty Z-Score]],Table2[1Y Return vs Nifty Z-Score])</f>
        <v>415</v>
      </c>
      <c r="AT326">
        <f>_xlfn.RANK.AVG(Table2[[#This Row],[6M Return vs Nifty Z-Score]],Table2[6M Return vs Nifty Z-Score])</f>
        <v>379</v>
      </c>
      <c r="AU326">
        <f>_xlfn.RANK.AVG(Table2[[#This Row],[Sharpe Ratio Z-Score]],Table2[Sharpe Ratio Z-Score])</f>
        <v>230</v>
      </c>
      <c r="AV326">
        <f>(Table2[[#This Row],[Rank 1Y]]+Table2[[#This Row],[Rank 6M]]+Table2[[#This Row],[Rank Sharpe]])/3</f>
        <v>341.33333333333331</v>
      </c>
    </row>
    <row r="327" spans="1:48" x14ac:dyDescent="0.3">
      <c r="A327" t="s">
        <v>347</v>
      </c>
      <c r="B327" t="s">
        <v>348</v>
      </c>
      <c r="C327" t="s">
        <v>3153</v>
      </c>
      <c r="D327" t="s">
        <v>160</v>
      </c>
      <c r="E327">
        <v>69777.887811380002</v>
      </c>
      <c r="F327">
        <v>4599.7</v>
      </c>
      <c r="G327">
        <v>-0.52632217385719204</v>
      </c>
      <c r="H327">
        <f>(Table2[[#This Row],[1Y Return vs Nifty]]-AVERAGE(Table2[1Y Return vs Nifty]))/_xlfn.STDEV.P(Table2[1Y Return vs Nifty])</f>
        <v>-0.34451983177434453</v>
      </c>
      <c r="I327">
        <v>2.9339934048712699</v>
      </c>
      <c r="J327">
        <f>(Table2[[#This Row],[1M Return vs Nifty]]-AVERAGE(Table2[1M Return vs Nifty]))/_xlfn.STDEV.P(Table2[1M Return vs Nifty])</f>
        <v>0.36668091335696651</v>
      </c>
      <c r="K327">
        <v>16.259259405443899</v>
      </c>
      <c r="L327">
        <f>(Table2[[#This Row],[6M Return vs Nifty]]-AVERAGE(Table2[6M Return vs Nifty]))/_xlfn.STDEV.P(Table2[6M Return vs Nifty])</f>
        <v>0.33595655081726689</v>
      </c>
      <c r="M327">
        <v>0.78178804252370804</v>
      </c>
      <c r="N327">
        <f>(Table2[[#This Row],[1W Return vs Nifty]]-AVERAGE(Table2[1W Return vs Nifty]))/_xlfn.STDEV.P(Table2[1W Return vs Nifty])</f>
        <v>0.51140180553153458</v>
      </c>
      <c r="O327">
        <v>4523.91</v>
      </c>
      <c r="P327">
        <v>4487.8284875153204</v>
      </c>
      <c r="Q327">
        <v>4104.2602765318697</v>
      </c>
      <c r="R327">
        <v>58.346516314256597</v>
      </c>
      <c r="S327" s="1">
        <f>(Table2[[#This Row],[Close Price]]-Table2[[#This Row],[20D EMA]])/Table2[[#This Row],[20D EMA]]</f>
        <v>1.6753206849826802E-2</v>
      </c>
      <c r="T327" s="1">
        <f>(Table2[[#This Row],[Close Price]]-Table2[[#This Row],[50D EMA]])/Table2[[#This Row],[50D EMA]]</f>
        <v>2.4927760228782035E-2</v>
      </c>
      <c r="U327" s="1">
        <f>(Table2[[#This Row],[Close Price]]-Table2[[#This Row],[200D EMA]])/Table2[[#This Row],[200D EMA]]</f>
        <v>0.12071352450551218</v>
      </c>
      <c r="V327">
        <v>0.73195788501313697</v>
      </c>
      <c r="W327">
        <v>4466.1499999999996</v>
      </c>
      <c r="X327">
        <v>4619.8</v>
      </c>
      <c r="Y327">
        <v>4466.1499999999996</v>
      </c>
      <c r="Z327">
        <v>4619.8</v>
      </c>
      <c r="AA327">
        <v>4391.25</v>
      </c>
      <c r="AB327">
        <v>4715</v>
      </c>
      <c r="AC327" s="1">
        <f>(Table2[[#This Row],[Close Price]]/Table2[[#This Row],[Day Low]])-1</f>
        <v>2.9902712627206895E-2</v>
      </c>
      <c r="AD327" s="1">
        <f>(Table2[[#This Row],[Day High]]/Table2[[#This Row],[Close Price]])-1</f>
        <v>4.3698502076223722E-3</v>
      </c>
      <c r="AE327" s="1">
        <f>(Table2[[#This Row],[Close Price]]/Table2[[#This Row],[Current Week Low]])-1</f>
        <v>2.9902712627206895E-2</v>
      </c>
      <c r="AF327" s="1">
        <f>(Table2[[#This Row],[Current Week High]]/Table2[[#This Row],[Close Price]])-1</f>
        <v>4.3698502076223722E-3</v>
      </c>
      <c r="AG327" s="1">
        <f>(Table2[[#This Row],[Close Price]]/Table2[[#This Row],[Current Month Low]])-1</f>
        <v>4.7469399373754495E-2</v>
      </c>
      <c r="AH327" s="1">
        <f>(Table2[[#This Row],[Current Month High]]/Table2[[#This Row],[Close Price]])-1</f>
        <v>2.5066852186012234E-2</v>
      </c>
      <c r="AI327">
        <v>4.4426810444159397</v>
      </c>
      <c r="AJ327">
        <v>42.847826086956502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0.13</v>
      </c>
      <c r="AM327" t="s">
        <v>3185</v>
      </c>
      <c r="AN327">
        <v>6.45</v>
      </c>
      <c r="AO327" t="s">
        <v>3185</v>
      </c>
      <c r="AP327">
        <v>5.1724513806161998E-2</v>
      </c>
      <c r="AQ327">
        <f>(Table2[[#This Row],[Sharpe Ratio]]-AVERAGE(Table2[Sharpe Ratio]))/_xlfn.STDEV.P(Table2[Sharpe Ratio])</f>
        <v>-0.10963431105721888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0.75988512687420462</v>
      </c>
      <c r="AS327">
        <f>_xlfn.RANK.AVG(Table2[[#This Row],[1Y Return vs Nifty Z-Score]],Table2[1Y Return vs Nifty Z-Score])</f>
        <v>432</v>
      </c>
      <c r="AT327">
        <f>_xlfn.RANK.AVG(Table2[[#This Row],[6M Return vs Nifty Z-Score]],Table2[6M Return vs Nifty Z-Score])</f>
        <v>212</v>
      </c>
      <c r="AU327">
        <f>_xlfn.RANK.AVG(Table2[[#This Row],[Sharpe Ratio Z-Score]],Table2[Sharpe Ratio Z-Score])</f>
        <v>380</v>
      </c>
      <c r="AV327">
        <f>(Table2[[#This Row],[Rank 1Y]]+Table2[[#This Row],[Rank 6M]]+Table2[[#This Row],[Rank Sharpe]])/3</f>
        <v>341.33333333333331</v>
      </c>
    </row>
    <row r="328" spans="1:48" x14ac:dyDescent="0.3">
      <c r="A328" t="s">
        <v>488</v>
      </c>
      <c r="B328" t="s">
        <v>489</v>
      </c>
      <c r="C328" t="s">
        <v>3144</v>
      </c>
      <c r="D328" t="s">
        <v>108</v>
      </c>
      <c r="E328">
        <v>42881.924949599997</v>
      </c>
      <c r="F328">
        <v>109.12</v>
      </c>
      <c r="G328">
        <v>18.363225426864901</v>
      </c>
      <c r="H328">
        <f>(Table2[[#This Row],[1Y Return vs Nifty]]-AVERAGE(Table2[1Y Return vs Nifty]))/_xlfn.STDEV.P(Table2[1Y Return vs Nifty])</f>
        <v>1.2081350718493538E-2</v>
      </c>
      <c r="I328">
        <v>-3.1496837355040701</v>
      </c>
      <c r="J328">
        <f>(Table2[[#This Row],[1M Return vs Nifty]]-AVERAGE(Table2[1M Return vs Nifty]))/_xlfn.STDEV.P(Table2[1M Return vs Nifty])</f>
        <v>-0.28249638769738999</v>
      </c>
      <c r="K328">
        <v>-21.102265085924198</v>
      </c>
      <c r="L328">
        <f>(Table2[[#This Row],[6M Return vs Nifty]]-AVERAGE(Table2[6M Return vs Nifty]))/_xlfn.STDEV.P(Table2[6M Return vs Nifty])</f>
        <v>-0.91587395399870597</v>
      </c>
      <c r="M328">
        <v>-3.5768160167216898</v>
      </c>
      <c r="N328">
        <f>(Table2[[#This Row],[1W Return vs Nifty]]-AVERAGE(Table2[1W Return vs Nifty]))/_xlfn.STDEV.P(Table2[1W Return vs Nifty])</f>
        <v>-0.41256571267573805</v>
      </c>
      <c r="O328">
        <v>114.72</v>
      </c>
      <c r="P328">
        <v>121.10953920785499</v>
      </c>
      <c r="Q328">
        <v>120.555898728927</v>
      </c>
      <c r="R328">
        <v>34.975729289941903</v>
      </c>
      <c r="S328" s="1">
        <f>(Table2[[#This Row],[Close Price]]-Table2[[#This Row],[20D EMA]])/Table2[[#This Row],[20D EMA]]</f>
        <v>-4.8814504881450442E-2</v>
      </c>
      <c r="T328" s="1">
        <f>(Table2[[#This Row],[Close Price]]-Table2[[#This Row],[50D EMA]])/Table2[[#This Row],[50D EMA]]</f>
        <v>-9.8997480184264172E-2</v>
      </c>
      <c r="U328" s="1">
        <f>(Table2[[#This Row],[Close Price]]-Table2[[#This Row],[200D EMA]])/Table2[[#This Row],[200D EMA]]</f>
        <v>-9.4859719428917438E-2</v>
      </c>
      <c r="V328">
        <v>0.51823461144846705</v>
      </c>
      <c r="W328">
        <v>108.41</v>
      </c>
      <c r="X328">
        <v>111.1</v>
      </c>
      <c r="Y328">
        <v>108.41</v>
      </c>
      <c r="Z328">
        <v>111.1</v>
      </c>
      <c r="AA328">
        <v>108.41</v>
      </c>
      <c r="AB328">
        <v>117.4</v>
      </c>
      <c r="AC328" s="1">
        <f>(Table2[[#This Row],[Close Price]]/Table2[[#This Row],[Day Low]])-1</f>
        <v>6.5492113273684094E-3</v>
      </c>
      <c r="AD328" s="1">
        <f>(Table2[[#This Row],[Day High]]/Table2[[#This Row],[Close Price]])-1</f>
        <v>1.8145161290322509E-2</v>
      </c>
      <c r="AE328" s="1">
        <f>(Table2[[#This Row],[Close Price]]/Table2[[#This Row],[Current Week Low]])-1</f>
        <v>6.5492113273684094E-3</v>
      </c>
      <c r="AF328" s="1">
        <f>(Table2[[#This Row],[Current Week High]]/Table2[[#This Row],[Close Price]])-1</f>
        <v>1.8145161290322509E-2</v>
      </c>
      <c r="AG328" s="1">
        <f>(Table2[[#This Row],[Close Price]]/Table2[[#This Row],[Current Month Low]])-1</f>
        <v>6.5492113273684094E-3</v>
      </c>
      <c r="AH328" s="1">
        <f>(Table2[[#This Row],[Current Month High]]/Table2[[#This Row],[Close Price]])-1</f>
        <v>7.5879765395894472E-2</v>
      </c>
      <c r="AI328">
        <v>56.25</v>
      </c>
      <c r="AJ328">
        <v>45.493333333333297</v>
      </c>
      <c r="AK328" t="str">
        <f>IF(AND(Table2[[#This Row],[20D EMA]]&gt;Table2[[#This Row],[50D EMA]],Table2[[#This Row],[50D EMA]]&gt;Table2[[#This Row],[200D EMA]]),"Uptrend","Downtrend/NoTrend")</f>
        <v>Downtrend/NoTrend</v>
      </c>
      <c r="AL328">
        <v>-0.08</v>
      </c>
      <c r="AM328" t="s">
        <v>3184</v>
      </c>
      <c r="AN328">
        <v>-2.41</v>
      </c>
      <c r="AO328" t="s">
        <v>3184</v>
      </c>
      <c r="AP328">
        <v>0.159189636277279</v>
      </c>
      <c r="AQ328">
        <f>(Table2[[#This Row],[Sharpe Ratio]]-AVERAGE(Table2[Sharpe Ratio]))/_xlfn.STDEV.P(Table2[Sharpe Ratio])</f>
        <v>1.1600976079196499</v>
      </c>
      <c r="AR3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8">
        <f>_xlfn.RANK.AVG(Table2[[#This Row],[1Y Return vs Nifty Z-Score]],Table2[1Y Return vs Nifty Z-Score])</f>
        <v>292</v>
      </c>
      <c r="AT328">
        <f>_xlfn.RANK.AVG(Table2[[#This Row],[6M Return vs Nifty Z-Score]],Table2[6M Return vs Nifty Z-Score])</f>
        <v>647</v>
      </c>
      <c r="AU328">
        <f>_xlfn.RANK.AVG(Table2[[#This Row],[Sharpe Ratio Z-Score]],Table2[Sharpe Ratio Z-Score])</f>
        <v>87</v>
      </c>
      <c r="AV328">
        <f>(Table2[[#This Row],[Rank 1Y]]+Table2[[#This Row],[Rank 6M]]+Table2[[#This Row],[Rank Sharpe]])/3</f>
        <v>342</v>
      </c>
    </row>
    <row r="329" spans="1:48" x14ac:dyDescent="0.3">
      <c r="A329" t="s">
        <v>1210</v>
      </c>
      <c r="B329" t="s">
        <v>1211</v>
      </c>
      <c r="C329" t="s">
        <v>3145</v>
      </c>
      <c r="D329" t="s">
        <v>62</v>
      </c>
      <c r="E329">
        <v>9727.90247198</v>
      </c>
      <c r="F329">
        <v>7007.15</v>
      </c>
      <c r="G329">
        <v>40.3682534333525</v>
      </c>
      <c r="H329">
        <f>(Table2[[#This Row],[1Y Return vs Nifty]]-AVERAGE(Table2[1Y Return vs Nifty]))/_xlfn.STDEV.P(Table2[1Y Return vs Nifty])</f>
        <v>0.42749728199265108</v>
      </c>
      <c r="I329">
        <v>7.7488498289686696</v>
      </c>
      <c r="J329">
        <f>(Table2[[#This Row],[1M Return vs Nifty]]-AVERAGE(Table2[1M Return vs Nifty]))/_xlfn.STDEV.P(Table2[1M Return vs Nifty])</f>
        <v>0.88046483486318516</v>
      </c>
      <c r="K329">
        <v>-29.792002575206201</v>
      </c>
      <c r="L329">
        <f>(Table2[[#This Row],[6M Return vs Nifty]]-AVERAGE(Table2[6M Return vs Nifty]))/_xlfn.STDEV.P(Table2[6M Return vs Nifty])</f>
        <v>-1.2070311970721093</v>
      </c>
      <c r="M329">
        <v>-6.0157086219764997</v>
      </c>
      <c r="N329">
        <f>(Table2[[#This Row],[1W Return vs Nifty]]-AVERAGE(Table2[1W Return vs Nifty]))/_xlfn.STDEV.P(Table2[1W Return vs Nifty])</f>
        <v>-0.9295793062531037</v>
      </c>
      <c r="O329">
        <v>7185.91</v>
      </c>
      <c r="P329">
        <v>7331.3573241509603</v>
      </c>
      <c r="Q329">
        <v>7097.0372242872199</v>
      </c>
      <c r="R329">
        <v>54.817253436330397</v>
      </c>
      <c r="S329" s="1">
        <f>(Table2[[#This Row],[Close Price]]-Table2[[#This Row],[20D EMA]])/Table2[[#This Row],[20D EMA]]</f>
        <v>-2.4876459627242789E-2</v>
      </c>
      <c r="T329" s="1">
        <f>(Table2[[#This Row],[Close Price]]-Table2[[#This Row],[50D EMA]])/Table2[[#This Row],[50D EMA]]</f>
        <v>-4.4222005532721306E-2</v>
      </c>
      <c r="U329" s="1">
        <f>(Table2[[#This Row],[Close Price]]-Table2[[#This Row],[200D EMA]])/Table2[[#This Row],[200D EMA]]</f>
        <v>-1.2665457633449005E-2</v>
      </c>
      <c r="V329">
        <v>1.9589323571734401</v>
      </c>
      <c r="W329">
        <v>6954</v>
      </c>
      <c r="X329">
        <v>7400</v>
      </c>
      <c r="Y329">
        <v>6954</v>
      </c>
      <c r="Z329">
        <v>7400</v>
      </c>
      <c r="AA329">
        <v>6954</v>
      </c>
      <c r="AB329">
        <v>7998.95</v>
      </c>
      <c r="AC329" s="1">
        <f>(Table2[[#This Row],[Close Price]]/Table2[[#This Row],[Day Low]])-1</f>
        <v>7.6430831176301783E-3</v>
      </c>
      <c r="AD329" s="1">
        <f>(Table2[[#This Row],[Day High]]/Table2[[#This Row],[Close Price]])-1</f>
        <v>5.6064163033473058E-2</v>
      </c>
      <c r="AE329" s="1">
        <f>(Table2[[#This Row],[Close Price]]/Table2[[#This Row],[Current Week Low]])-1</f>
        <v>7.6430831176301783E-3</v>
      </c>
      <c r="AF329" s="1">
        <f>(Table2[[#This Row],[Current Week High]]/Table2[[#This Row],[Close Price]])-1</f>
        <v>5.6064163033473058E-2</v>
      </c>
      <c r="AG329" s="1">
        <f>(Table2[[#This Row],[Close Price]]/Table2[[#This Row],[Current Month Low]])-1</f>
        <v>7.6430831176301783E-3</v>
      </c>
      <c r="AH329" s="1">
        <f>(Table2[[#This Row],[Current Month High]]/Table2[[#This Row],[Close Price]])-1</f>
        <v>0.14154114012116192</v>
      </c>
      <c r="AI329">
        <v>46.676608892345598</v>
      </c>
      <c r="AJ329">
        <v>110.235523552355</v>
      </c>
      <c r="AK329" t="str">
        <f>IF(AND(Table2[[#This Row],[20D EMA]]&gt;Table2[[#This Row],[50D EMA]],Table2[[#This Row],[50D EMA]]&gt;Table2[[#This Row],[200D EMA]]),"Uptrend","Downtrend/NoTrend")</f>
        <v>Downtrend/NoTrend</v>
      </c>
      <c r="AL329">
        <v>-0.14000000000000001</v>
      </c>
      <c r="AM329" t="s">
        <v>3184</v>
      </c>
      <c r="AN329">
        <v>10.32</v>
      </c>
      <c r="AO329" t="s">
        <v>3185</v>
      </c>
      <c r="AP329">
        <v>0.13145118745937701</v>
      </c>
      <c r="AQ329">
        <f>(Table2[[#This Row],[Sharpe Ratio]]-AVERAGE(Table2[Sharpe Ratio]))/_xlfn.STDEV.P(Table2[Sharpe Ratio])</f>
        <v>0.83235970526697844</v>
      </c>
      <c r="AR3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9">
        <f>_xlfn.RANK.AVG(Table2[[#This Row],[1Y Return vs Nifty Z-Score]],Table2[1Y Return vs Nifty Z-Score])</f>
        <v>182</v>
      </c>
      <c r="AT329">
        <f>_xlfn.RANK.AVG(Table2[[#This Row],[6M Return vs Nifty Z-Score]],Table2[6M Return vs Nifty Z-Score])</f>
        <v>701</v>
      </c>
      <c r="AU329">
        <f>_xlfn.RANK.AVG(Table2[[#This Row],[Sharpe Ratio Z-Score]],Table2[Sharpe Ratio Z-Score])</f>
        <v>143</v>
      </c>
      <c r="AV329">
        <f>(Table2[[#This Row],[Rank 1Y]]+Table2[[#This Row],[Rank 6M]]+Table2[[#This Row],[Rank Sharpe]])/3</f>
        <v>342</v>
      </c>
    </row>
    <row r="330" spans="1:48" x14ac:dyDescent="0.3">
      <c r="A330" t="s">
        <v>1449</v>
      </c>
      <c r="B330" t="s">
        <v>1450</v>
      </c>
      <c r="C330" t="s">
        <v>3149</v>
      </c>
      <c r="D330" t="s">
        <v>141</v>
      </c>
      <c r="E330">
        <v>7153.7997388000003</v>
      </c>
      <c r="F330">
        <v>1015.3</v>
      </c>
      <c r="G330">
        <v>4.0873273693044903</v>
      </c>
      <c r="H330">
        <f>(Table2[[#This Row],[1Y Return vs Nifty]]-AVERAGE(Table2[1Y Return vs Nifty]))/_xlfn.STDEV.P(Table2[1Y Return vs Nifty])</f>
        <v>-0.25742230474642852</v>
      </c>
      <c r="I330">
        <v>8.0024580893293198</v>
      </c>
      <c r="J330">
        <f>(Table2[[#This Row],[1M Return vs Nifty]]-AVERAGE(Table2[1M Return vs Nifty]))/_xlfn.STDEV.P(Table2[1M Return vs Nifty])</f>
        <v>0.90752687681366573</v>
      </c>
      <c r="K330">
        <v>12.8004758064702</v>
      </c>
      <c r="L330">
        <f>(Table2[[#This Row],[6M Return vs Nifty]]-AVERAGE(Table2[6M Return vs Nifty]))/_xlfn.STDEV.P(Table2[6M Return vs Nifty])</f>
        <v>0.22006698587853424</v>
      </c>
      <c r="M330">
        <v>1.11448905916652</v>
      </c>
      <c r="N330">
        <f>(Table2[[#This Row],[1W Return vs Nifty]]-AVERAGE(Table2[1W Return vs Nifty]))/_xlfn.STDEV.P(Table2[1W Return vs Nifty])</f>
        <v>0.58193010506827125</v>
      </c>
      <c r="O330">
        <v>971.46</v>
      </c>
      <c r="P330">
        <v>954.28206351402696</v>
      </c>
      <c r="Q330">
        <v>894.06678896520998</v>
      </c>
      <c r="R330">
        <v>70.402317935393199</v>
      </c>
      <c r="S330" s="1">
        <f>(Table2[[#This Row],[Close Price]]-Table2[[#This Row],[20D EMA]])/Table2[[#This Row],[20D EMA]]</f>
        <v>4.5127951742737649E-2</v>
      </c>
      <c r="T330" s="1">
        <f>(Table2[[#This Row],[Close Price]]-Table2[[#This Row],[50D EMA]])/Table2[[#This Row],[50D EMA]]</f>
        <v>6.3941196024665817E-2</v>
      </c>
      <c r="U330" s="1">
        <f>(Table2[[#This Row],[Close Price]]-Table2[[#This Row],[200D EMA]])/Table2[[#This Row],[200D EMA]]</f>
        <v>0.1355974883879815</v>
      </c>
      <c r="V330">
        <v>1.06899918333931</v>
      </c>
      <c r="W330">
        <v>980</v>
      </c>
      <c r="X330">
        <v>1023</v>
      </c>
      <c r="Y330">
        <v>980</v>
      </c>
      <c r="Z330">
        <v>1023</v>
      </c>
      <c r="AA330">
        <v>973.65</v>
      </c>
      <c r="AB330">
        <v>1023</v>
      </c>
      <c r="AC330" s="1">
        <f>(Table2[[#This Row],[Close Price]]/Table2[[#This Row],[Day Low]])-1</f>
        <v>3.6020408163265349E-2</v>
      </c>
      <c r="AD330" s="1">
        <f>(Table2[[#This Row],[Day High]]/Table2[[#This Row],[Close Price]])-1</f>
        <v>7.5839653304441423E-3</v>
      </c>
      <c r="AE330" s="1">
        <f>(Table2[[#This Row],[Close Price]]/Table2[[#This Row],[Current Week Low]])-1</f>
        <v>3.6020408163265349E-2</v>
      </c>
      <c r="AF330" s="1">
        <f>(Table2[[#This Row],[Current Week High]]/Table2[[#This Row],[Close Price]])-1</f>
        <v>7.5839653304441423E-3</v>
      </c>
      <c r="AG330" s="1">
        <f>(Table2[[#This Row],[Close Price]]/Table2[[#This Row],[Current Month Low]])-1</f>
        <v>4.2777178657628534E-2</v>
      </c>
      <c r="AH330" s="1">
        <f>(Table2[[#This Row],[Current Month High]]/Table2[[#This Row],[Close Price]])-1</f>
        <v>7.5839653304441423E-3</v>
      </c>
      <c r="AI330">
        <v>4.2795232936078103</v>
      </c>
      <c r="AJ330">
        <v>35.626502805236399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0.15</v>
      </c>
      <c r="AM330" t="s">
        <v>3185</v>
      </c>
      <c r="AN330">
        <v>11.99</v>
      </c>
      <c r="AO330" t="s">
        <v>3185</v>
      </c>
      <c r="AP330">
        <v>4.9423003288885999E-2</v>
      </c>
      <c r="AQ330">
        <f>(Table2[[#This Row],[Sharpe Ratio]]-AVERAGE(Table2[Sharpe Ratio]))/_xlfn.STDEV.P(Table2[Sharpe Ratio])</f>
        <v>-0.13682733236914932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1.3152743306448933</v>
      </c>
      <c r="AS330">
        <f>_xlfn.RANK.AVG(Table2[[#This Row],[1Y Return vs Nifty Z-Score]],Table2[1Y Return vs Nifty Z-Score])</f>
        <v>398</v>
      </c>
      <c r="AT330">
        <f>_xlfn.RANK.AVG(Table2[[#This Row],[6M Return vs Nifty Z-Score]],Table2[6M Return vs Nifty Z-Score])</f>
        <v>242</v>
      </c>
      <c r="AU330">
        <f>_xlfn.RANK.AVG(Table2[[#This Row],[Sharpe Ratio Z-Score]],Table2[Sharpe Ratio Z-Score])</f>
        <v>387</v>
      </c>
      <c r="AV330">
        <f>(Table2[[#This Row],[Rank 1Y]]+Table2[[#This Row],[Rank 6M]]+Table2[[#This Row],[Rank Sharpe]])/3</f>
        <v>342.33333333333331</v>
      </c>
    </row>
    <row r="331" spans="1:48" x14ac:dyDescent="0.3">
      <c r="A331" t="s">
        <v>166</v>
      </c>
      <c r="B331" t="s">
        <v>167</v>
      </c>
      <c r="C331" t="s">
        <v>3149</v>
      </c>
      <c r="D331" t="s">
        <v>168</v>
      </c>
      <c r="E331">
        <v>154970.25380484</v>
      </c>
      <c r="F331">
        <v>4011.6</v>
      </c>
      <c r="G331">
        <v>34.613681855929599</v>
      </c>
      <c r="H331">
        <f>(Table2[[#This Row],[1Y Return vs Nifty]]-AVERAGE(Table2[1Y Return vs Nifty]))/_xlfn.STDEV.P(Table2[1Y Return vs Nifty])</f>
        <v>0.31886116890912558</v>
      </c>
      <c r="I331">
        <v>-10.579645110585099</v>
      </c>
      <c r="J331">
        <f>(Table2[[#This Row],[1M Return vs Nifty]]-AVERAGE(Table2[1M Return vs Nifty]))/_xlfn.STDEV.P(Table2[1M Return vs Nifty])</f>
        <v>-1.0753330489991819</v>
      </c>
      <c r="K331">
        <v>-11.1831851715376</v>
      </c>
      <c r="L331">
        <f>(Table2[[#This Row],[6M Return vs Nifty]]-AVERAGE(Table2[6M Return vs Nifty]))/_xlfn.STDEV.P(Table2[6M Return vs Nifty])</f>
        <v>-0.58352651942318845</v>
      </c>
      <c r="M331">
        <v>-1.77485190339451</v>
      </c>
      <c r="N331">
        <f>(Table2[[#This Row],[1W Return vs Nifty]]-AVERAGE(Table2[1W Return vs Nifty]))/_xlfn.STDEV.P(Table2[1W Return vs Nifty])</f>
        <v>-3.0572696779328383E-2</v>
      </c>
      <c r="O331">
        <v>4219</v>
      </c>
      <c r="P331">
        <v>4415.3764488463103</v>
      </c>
      <c r="Q331">
        <v>4055.5594054784201</v>
      </c>
      <c r="R331">
        <v>33.087704627868398</v>
      </c>
      <c r="S331" s="1">
        <f>(Table2[[#This Row],[Close Price]]-Table2[[#This Row],[20D EMA]])/Table2[[#This Row],[20D EMA]]</f>
        <v>-4.9158568381132993E-2</v>
      </c>
      <c r="T331" s="1">
        <f>(Table2[[#This Row],[Close Price]]-Table2[[#This Row],[50D EMA]])/Table2[[#This Row],[50D EMA]]</f>
        <v>-9.1447796926083791E-2</v>
      </c>
      <c r="U331" s="1">
        <f>(Table2[[#This Row],[Close Price]]-Table2[[#This Row],[200D EMA]])/Table2[[#This Row],[200D EMA]]</f>
        <v>-1.0839295170732299E-2</v>
      </c>
      <c r="V331">
        <v>1.25342187965179</v>
      </c>
      <c r="W331">
        <v>3970.25</v>
      </c>
      <c r="X331">
        <v>4047.7</v>
      </c>
      <c r="Y331">
        <v>3970.25</v>
      </c>
      <c r="Z331">
        <v>4047.7</v>
      </c>
      <c r="AA331">
        <v>3874</v>
      </c>
      <c r="AB331">
        <v>4099.7</v>
      </c>
      <c r="AC331" s="1">
        <f>(Table2[[#This Row],[Close Price]]/Table2[[#This Row],[Day Low]])-1</f>
        <v>1.0414961274478829E-2</v>
      </c>
      <c r="AD331" s="1">
        <f>(Table2[[#This Row],[Day High]]/Table2[[#This Row],[Close Price]])-1</f>
        <v>8.9989031807757858E-3</v>
      </c>
      <c r="AE331" s="1">
        <f>(Table2[[#This Row],[Close Price]]/Table2[[#This Row],[Current Week Low]])-1</f>
        <v>1.0414961274478829E-2</v>
      </c>
      <c r="AF331" s="1">
        <f>(Table2[[#This Row],[Current Week High]]/Table2[[#This Row],[Close Price]])-1</f>
        <v>8.9989031807757858E-3</v>
      </c>
      <c r="AG331" s="1">
        <f>(Table2[[#This Row],[Close Price]]/Table2[[#This Row],[Current Month Low]])-1</f>
        <v>3.5518843572534875E-2</v>
      </c>
      <c r="AH331" s="1">
        <f>(Table2[[#This Row],[Current Month High]]/Table2[[#This Row],[Close Price]])-1</f>
        <v>2.1961312194635596E-2</v>
      </c>
      <c r="AI331">
        <v>25.5110180476617</v>
      </c>
      <c r="AJ331">
        <v>60.463999999999999</v>
      </c>
      <c r="AK331" t="str">
        <f>IF(AND(Table2[[#This Row],[20D EMA]]&gt;Table2[[#This Row],[50D EMA]],Table2[[#This Row],[50D EMA]]&gt;Table2[[#This Row],[200D EMA]]),"Uptrend","Downtrend/NoTrend")</f>
        <v>Downtrend/NoTrend</v>
      </c>
      <c r="AL331">
        <v>-0.09</v>
      </c>
      <c r="AM331" t="s">
        <v>3184</v>
      </c>
      <c r="AN331">
        <v>-11.24</v>
      </c>
      <c r="AO331" t="s">
        <v>3184</v>
      </c>
      <c r="AP331">
        <v>7.0134980424603005E-2</v>
      </c>
      <c r="AQ331">
        <f>(Table2[[#This Row],[Sharpe Ratio]]-AVERAGE(Table2[Sharpe Ratio]))/_xlfn.STDEV.P(Table2[Sharpe Ratio])</f>
        <v>0.10789074796809849</v>
      </c>
      <c r="AR3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1">
        <f>_xlfn.RANK.AVG(Table2[[#This Row],[1Y Return vs Nifty Z-Score]],Table2[1Y Return vs Nifty Z-Score])</f>
        <v>200</v>
      </c>
      <c r="AT331">
        <f>_xlfn.RANK.AVG(Table2[[#This Row],[6M Return vs Nifty Z-Score]],Table2[6M Return vs Nifty Z-Score])</f>
        <v>518</v>
      </c>
      <c r="AU331">
        <f>_xlfn.RANK.AVG(Table2[[#This Row],[Sharpe Ratio Z-Score]],Table2[Sharpe Ratio Z-Score])</f>
        <v>314</v>
      </c>
      <c r="AV331">
        <f>(Table2[[#This Row],[Rank 1Y]]+Table2[[#This Row],[Rank 6M]]+Table2[[#This Row],[Rank Sharpe]])/3</f>
        <v>344</v>
      </c>
    </row>
    <row r="332" spans="1:48" x14ac:dyDescent="0.3">
      <c r="A332" t="s">
        <v>629</v>
      </c>
      <c r="B332" t="s">
        <v>630</v>
      </c>
      <c r="C332" t="s">
        <v>3141</v>
      </c>
      <c r="D332" t="s">
        <v>203</v>
      </c>
      <c r="E332">
        <v>29455.02</v>
      </c>
      <c r="F332">
        <v>674.8</v>
      </c>
      <c r="G332">
        <v>6.5486040632620099</v>
      </c>
      <c r="H332">
        <f>(Table2[[#This Row],[1Y Return vs Nifty]]-AVERAGE(Table2[1Y Return vs Nifty]))/_xlfn.STDEV.P(Table2[1Y Return vs Nifty])</f>
        <v>-0.21095776265894292</v>
      </c>
      <c r="I332">
        <v>-6.7061730734980403</v>
      </c>
      <c r="J332">
        <f>(Table2[[#This Row],[1M Return vs Nifty]]-AVERAGE(Table2[1M Return vs Nifty]))/_xlfn.STDEV.P(Table2[1M Return vs Nifty])</f>
        <v>-0.66200241610656307</v>
      </c>
      <c r="K332">
        <v>20.5857841430972</v>
      </c>
      <c r="L332">
        <f>(Table2[[#This Row],[6M Return vs Nifty]]-AVERAGE(Table2[6M Return vs Nifty]))/_xlfn.STDEV.P(Table2[6M Return vs Nifty])</f>
        <v>0.48092054038055787</v>
      </c>
      <c r="M332">
        <v>-6.4356012049877798</v>
      </c>
      <c r="N332">
        <f>(Table2[[#This Row],[1W Return vs Nifty]]-AVERAGE(Table2[1W Return vs Nifty]))/_xlfn.STDEV.P(Table2[1W Return vs Nifty])</f>
        <v>-1.0185910867601273</v>
      </c>
      <c r="O332">
        <v>689.28</v>
      </c>
      <c r="P332">
        <v>717.56944527727501</v>
      </c>
      <c r="Q332">
        <v>660.530738352399</v>
      </c>
      <c r="R332">
        <v>45.523804009902797</v>
      </c>
      <c r="S332" s="1">
        <f>(Table2[[#This Row],[Close Price]]-Table2[[#This Row],[20D EMA]])/Table2[[#This Row],[20D EMA]]</f>
        <v>-2.1007428040854252E-2</v>
      </c>
      <c r="T332" s="1">
        <f>(Table2[[#This Row],[Close Price]]-Table2[[#This Row],[50D EMA]])/Table2[[#This Row],[50D EMA]]</f>
        <v>-5.9603214098321276E-2</v>
      </c>
      <c r="U332" s="1">
        <f>(Table2[[#This Row],[Close Price]]-Table2[[#This Row],[200D EMA]])/Table2[[#This Row],[200D EMA]]</f>
        <v>2.1602721598079782E-2</v>
      </c>
      <c r="V332">
        <v>0.81245076767491298</v>
      </c>
      <c r="W332">
        <v>659.35</v>
      </c>
      <c r="X332">
        <v>685.25</v>
      </c>
      <c r="Y332">
        <v>659.35</v>
      </c>
      <c r="Z332">
        <v>685.25</v>
      </c>
      <c r="AA332">
        <v>659.35</v>
      </c>
      <c r="AB332">
        <v>719.95</v>
      </c>
      <c r="AC332" s="1">
        <f>(Table2[[#This Row],[Close Price]]/Table2[[#This Row],[Day Low]])-1</f>
        <v>2.3432168044285939E-2</v>
      </c>
      <c r="AD332" s="1">
        <f>(Table2[[#This Row],[Day High]]/Table2[[#This Row],[Close Price]])-1</f>
        <v>1.5486069946651027E-2</v>
      </c>
      <c r="AE332" s="1">
        <f>(Table2[[#This Row],[Close Price]]/Table2[[#This Row],[Current Week Low]])-1</f>
        <v>2.3432168044285939E-2</v>
      </c>
      <c r="AF332" s="1">
        <f>(Table2[[#This Row],[Current Week High]]/Table2[[#This Row],[Close Price]])-1</f>
        <v>1.5486069946651027E-2</v>
      </c>
      <c r="AG332" s="1">
        <f>(Table2[[#This Row],[Close Price]]/Table2[[#This Row],[Current Month Low]])-1</f>
        <v>2.3432168044285939E-2</v>
      </c>
      <c r="AH332" s="1">
        <f>(Table2[[#This Row],[Current Month High]]/Table2[[#This Row],[Close Price]])-1</f>
        <v>6.6908713692946264E-2</v>
      </c>
      <c r="AI332">
        <v>27.4451689389448</v>
      </c>
      <c r="AJ332">
        <v>61.783744905298398</v>
      </c>
      <c r="AK332" t="str">
        <f>IF(AND(Table2[[#This Row],[20D EMA]]&gt;Table2[[#This Row],[50D EMA]],Table2[[#This Row],[50D EMA]]&gt;Table2[[#This Row],[200D EMA]]),"Uptrend","Downtrend/NoTrend")</f>
        <v>Downtrend/NoTrend</v>
      </c>
      <c r="AL332">
        <v>-0.09</v>
      </c>
      <c r="AM332" t="s">
        <v>3184</v>
      </c>
      <c r="AN332">
        <v>5.69</v>
      </c>
      <c r="AO332" t="s">
        <v>3185</v>
      </c>
      <c r="AP332">
        <v>1.3155826868076001E-2</v>
      </c>
      <c r="AQ332">
        <f>(Table2[[#This Row],[Sharpe Ratio]]-AVERAGE(Table2[Sharpe Ratio]))/_xlfn.STDEV.P(Table2[Sharpe Ratio])</f>
        <v>-0.56533465133716432</v>
      </c>
      <c r="AR3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2">
        <f>_xlfn.RANK.AVG(Table2[[#This Row],[1Y Return vs Nifty Z-Score]],Table2[1Y Return vs Nifty Z-Score])</f>
        <v>372</v>
      </c>
      <c r="AT332">
        <f>_xlfn.RANK.AVG(Table2[[#This Row],[6M Return vs Nifty Z-Score]],Table2[6M Return vs Nifty Z-Score])</f>
        <v>181</v>
      </c>
      <c r="AU332">
        <f>_xlfn.RANK.AVG(Table2[[#This Row],[Sharpe Ratio Z-Score]],Table2[Sharpe Ratio Z-Score])</f>
        <v>481</v>
      </c>
      <c r="AV332">
        <f>(Table2[[#This Row],[Rank 1Y]]+Table2[[#This Row],[Rank 6M]]+Table2[[#This Row],[Rank Sharpe]])/3</f>
        <v>344.66666666666669</v>
      </c>
    </row>
    <row r="333" spans="1:48" x14ac:dyDescent="0.3">
      <c r="A333" t="s">
        <v>983</v>
      </c>
      <c r="B333" t="s">
        <v>984</v>
      </c>
      <c r="C333" t="s">
        <v>3143</v>
      </c>
      <c r="D333" t="s">
        <v>51</v>
      </c>
      <c r="E333">
        <v>14605.2144006299</v>
      </c>
      <c r="F333">
        <v>6341.65</v>
      </c>
      <c r="G333">
        <v>5.6430199228904803</v>
      </c>
      <c r="H333">
        <f>(Table2[[#This Row],[1Y Return vs Nifty]]-AVERAGE(Table2[1Y Return vs Nifty]))/_xlfn.STDEV.P(Table2[1Y Return vs Nifty])</f>
        <v>-0.22805358634563103</v>
      </c>
      <c r="I333">
        <v>-3.4948757567007598</v>
      </c>
      <c r="J333">
        <f>(Table2[[#This Row],[1M Return vs Nifty]]-AVERAGE(Table2[1M Return vs Nifty]))/_xlfn.STDEV.P(Table2[1M Return vs Nifty])</f>
        <v>-0.31933115382571542</v>
      </c>
      <c r="K333">
        <v>17.360446462713501</v>
      </c>
      <c r="L333">
        <f>(Table2[[#This Row],[6M Return vs Nifty]]-AVERAGE(Table2[6M Return vs Nifty]))/_xlfn.STDEV.P(Table2[6M Return vs Nifty])</f>
        <v>0.37285278480571415</v>
      </c>
      <c r="M333">
        <v>-5.4053507118885697</v>
      </c>
      <c r="N333">
        <f>(Table2[[#This Row],[1W Return vs Nifty]]-AVERAGE(Table2[1W Return vs Nifty]))/_xlfn.STDEV.P(Table2[1W Return vs Nifty])</f>
        <v>-0.80019134723308694</v>
      </c>
      <c r="O333">
        <v>6626.7</v>
      </c>
      <c r="P333">
        <v>6727.9965716404104</v>
      </c>
      <c r="Q333">
        <v>6174.28318293761</v>
      </c>
      <c r="R333">
        <v>29.5916694500091</v>
      </c>
      <c r="S333" s="1">
        <f>(Table2[[#This Row],[Close Price]]-Table2[[#This Row],[20D EMA]])/Table2[[#This Row],[20D EMA]]</f>
        <v>-4.3015377186231489E-2</v>
      </c>
      <c r="T333" s="1">
        <f>(Table2[[#This Row],[Close Price]]-Table2[[#This Row],[50D EMA]])/Table2[[#This Row],[50D EMA]]</f>
        <v>-5.7423717079304673E-2</v>
      </c>
      <c r="U333" s="1">
        <f>(Table2[[#This Row],[Close Price]]-Table2[[#This Row],[200D EMA]])/Table2[[#This Row],[200D EMA]]</f>
        <v>2.7107084677440978E-2</v>
      </c>
      <c r="V333">
        <v>0.42504517989728402</v>
      </c>
      <c r="W333">
        <v>6272.05</v>
      </c>
      <c r="X333">
        <v>6430.05</v>
      </c>
      <c r="Y333">
        <v>6272.05</v>
      </c>
      <c r="Z333">
        <v>6430.05</v>
      </c>
      <c r="AA333">
        <v>6272.05</v>
      </c>
      <c r="AB333">
        <v>6899</v>
      </c>
      <c r="AC333" s="1">
        <f>(Table2[[#This Row],[Close Price]]/Table2[[#This Row],[Day Low]])-1</f>
        <v>1.1096850312098727E-2</v>
      </c>
      <c r="AD333" s="1">
        <f>(Table2[[#This Row],[Day High]]/Table2[[#This Row],[Close Price]])-1</f>
        <v>1.3939589854375489E-2</v>
      </c>
      <c r="AE333" s="1">
        <f>(Table2[[#This Row],[Close Price]]/Table2[[#This Row],[Current Week Low]])-1</f>
        <v>1.1096850312098727E-2</v>
      </c>
      <c r="AF333" s="1">
        <f>(Table2[[#This Row],[Current Week High]]/Table2[[#This Row],[Close Price]])-1</f>
        <v>1.3939589854375489E-2</v>
      </c>
      <c r="AG333" s="1">
        <f>(Table2[[#This Row],[Close Price]]/Table2[[#This Row],[Current Month Low]])-1</f>
        <v>1.1096850312098727E-2</v>
      </c>
      <c r="AH333" s="1">
        <f>(Table2[[#This Row],[Current Month High]]/Table2[[#This Row],[Close Price]])-1</f>
        <v>8.7887221779820779E-2</v>
      </c>
      <c r="AI333">
        <v>19.8426277073001</v>
      </c>
      <c r="AJ333">
        <v>35.099818898512098</v>
      </c>
      <c r="AK333" t="str">
        <f>IF(AND(Table2[[#This Row],[20D EMA]]&gt;Table2[[#This Row],[50D EMA]],Table2[[#This Row],[50D EMA]]&gt;Table2[[#This Row],[200D EMA]]),"Uptrend","Downtrend/NoTrend")</f>
        <v>Downtrend/NoTrend</v>
      </c>
      <c r="AL333">
        <v>-7.0000000000000007E-2</v>
      </c>
      <c r="AM333" t="s">
        <v>3184</v>
      </c>
      <c r="AN333">
        <v>-1.8</v>
      </c>
      <c r="AO333" t="s">
        <v>3184</v>
      </c>
      <c r="AP333">
        <v>2.0984844657011E-2</v>
      </c>
      <c r="AQ333">
        <f>(Table2[[#This Row],[Sharpe Ratio]]-AVERAGE(Table2[Sharpe Ratio]))/_xlfn.STDEV.P(Table2[Sharpe Ratio])</f>
        <v>-0.47283251155204264</v>
      </c>
      <c r="AR3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3">
        <f>_xlfn.RANK.AVG(Table2[[#This Row],[1Y Return vs Nifty Z-Score]],Table2[1Y Return vs Nifty Z-Score])</f>
        <v>382</v>
      </c>
      <c r="AT333">
        <f>_xlfn.RANK.AVG(Table2[[#This Row],[6M Return vs Nifty Z-Score]],Table2[6M Return vs Nifty Z-Score])</f>
        <v>201</v>
      </c>
      <c r="AU333">
        <f>_xlfn.RANK.AVG(Table2[[#This Row],[Sharpe Ratio Z-Score]],Table2[Sharpe Ratio Z-Score])</f>
        <v>461</v>
      </c>
      <c r="AV333">
        <f>(Table2[[#This Row],[Rank 1Y]]+Table2[[#This Row],[Rank 6M]]+Table2[[#This Row],[Rank Sharpe]])/3</f>
        <v>348</v>
      </c>
    </row>
    <row r="334" spans="1:48" x14ac:dyDescent="0.3">
      <c r="A334" t="s">
        <v>46</v>
      </c>
      <c r="B334" t="s">
        <v>47</v>
      </c>
      <c r="C334" t="s">
        <v>3142</v>
      </c>
      <c r="D334" t="s">
        <v>48</v>
      </c>
      <c r="E334">
        <v>499014.280481975</v>
      </c>
      <c r="F334">
        <v>3628.85</v>
      </c>
      <c r="G334">
        <v>-5.3765766101577803</v>
      </c>
      <c r="H334">
        <f>(Table2[[#This Row],[1Y Return vs Nifty]]-AVERAGE(Table2[1Y Return vs Nifty]))/_xlfn.STDEV.P(Table2[1Y Return vs Nifty])</f>
        <v>-0.43608403987162081</v>
      </c>
      <c r="I334">
        <v>9.2049078693860107</v>
      </c>
      <c r="J334">
        <f>(Table2[[#This Row],[1M Return vs Nifty]]-AVERAGE(Table2[1M Return vs Nifty]))/_xlfn.STDEV.P(Table2[1M Return vs Nifty])</f>
        <v>1.0358379434365153</v>
      </c>
      <c r="K334">
        <v>0.71192881819800202</v>
      </c>
      <c r="L334">
        <f>(Table2[[#This Row],[6M Return vs Nifty]]-AVERAGE(Table2[6M Return vs Nifty]))/_xlfn.STDEV.P(Table2[6M Return vs Nifty])</f>
        <v>-0.18497033754001727</v>
      </c>
      <c r="M334">
        <v>0.83147336673031003</v>
      </c>
      <c r="N334">
        <f>(Table2[[#This Row],[1W Return vs Nifty]]-AVERAGE(Table2[1W Return vs Nifty]))/_xlfn.STDEV.P(Table2[1W Return vs Nifty])</f>
        <v>0.52193444971634406</v>
      </c>
      <c r="O334">
        <v>3564.55</v>
      </c>
      <c r="P334">
        <v>3575.4055117416001</v>
      </c>
      <c r="Q334">
        <v>3491.3638221465599</v>
      </c>
      <c r="R334">
        <v>60.903739560896703</v>
      </c>
      <c r="S334" s="1">
        <f>(Table2[[#This Row],[Close Price]]-Table2[[#This Row],[20D EMA]])/Table2[[#This Row],[20D EMA]]</f>
        <v>1.8038742618282734E-2</v>
      </c>
      <c r="T334" s="1">
        <f>(Table2[[#This Row],[Close Price]]-Table2[[#This Row],[50D EMA]])/Table2[[#This Row],[50D EMA]]</f>
        <v>1.4947811676994004E-2</v>
      </c>
      <c r="U334" s="1">
        <f>(Table2[[#This Row],[Close Price]]-Table2[[#This Row],[200D EMA]])/Table2[[#This Row],[200D EMA]]</f>
        <v>3.9378931803478102E-2</v>
      </c>
      <c r="V334">
        <v>1.00024064584328</v>
      </c>
      <c r="W334">
        <v>3606</v>
      </c>
      <c r="X334">
        <v>3661</v>
      </c>
      <c r="Y334">
        <v>3606</v>
      </c>
      <c r="Z334">
        <v>3661</v>
      </c>
      <c r="AA334">
        <v>3530.9</v>
      </c>
      <c r="AB334">
        <v>3667</v>
      </c>
      <c r="AC334" s="1">
        <f>(Table2[[#This Row],[Close Price]]/Table2[[#This Row],[Day Low]])-1</f>
        <v>6.3366611203550249E-3</v>
      </c>
      <c r="AD334" s="1">
        <f>(Table2[[#This Row],[Day High]]/Table2[[#This Row],[Close Price]])-1</f>
        <v>8.8595560577042765E-3</v>
      </c>
      <c r="AE334" s="1">
        <f>(Table2[[#This Row],[Close Price]]/Table2[[#This Row],[Current Week Low]])-1</f>
        <v>6.3366611203550249E-3</v>
      </c>
      <c r="AF334" s="1">
        <f>(Table2[[#This Row],[Current Week High]]/Table2[[#This Row],[Close Price]])-1</f>
        <v>8.8595560577042765E-3</v>
      </c>
      <c r="AG334" s="1">
        <f>(Table2[[#This Row],[Close Price]]/Table2[[#This Row],[Current Month Low]])-1</f>
        <v>2.7740802628225092E-2</v>
      </c>
      <c r="AH334" s="1">
        <f>(Table2[[#This Row],[Current Month High]]/Table2[[#This Row],[Close Price]])-1</f>
        <v>1.0512972429282064E-2</v>
      </c>
      <c r="AI334">
        <v>8.0204472491285106</v>
      </c>
      <c r="AJ334">
        <v>19.722538394285699</v>
      </c>
      <c r="AK334" t="str">
        <f>IF(AND(Table2[[#This Row],[20D EMA]]&gt;Table2[[#This Row],[50D EMA]],Table2[[#This Row],[50D EMA]]&gt;Table2[[#This Row],[200D EMA]]),"Uptrend","Downtrend/NoTrend")</f>
        <v>Downtrend/NoTrend</v>
      </c>
      <c r="AL334">
        <v>0.08</v>
      </c>
      <c r="AM334" t="s">
        <v>3185</v>
      </c>
      <c r="AN334">
        <v>5.41</v>
      </c>
      <c r="AO334" t="s">
        <v>3185</v>
      </c>
      <c r="AP334">
        <v>0.107641582876586</v>
      </c>
      <c r="AQ334">
        <f>(Table2[[#This Row],[Sharpe Ratio]]-AVERAGE(Table2[Sharpe Ratio]))/_xlfn.STDEV.P(Table2[Sharpe Ratio])</f>
        <v>0.55104224875811936</v>
      </c>
      <c r="AR3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4">
        <f>_xlfn.RANK.AVG(Table2[[#This Row],[1Y Return vs Nifty Z-Score]],Table2[1Y Return vs Nifty Z-Score])</f>
        <v>467</v>
      </c>
      <c r="AT334">
        <f>_xlfn.RANK.AVG(Table2[[#This Row],[6M Return vs Nifty Z-Score]],Table2[6M Return vs Nifty Z-Score])</f>
        <v>371</v>
      </c>
      <c r="AU334">
        <f>_xlfn.RANK.AVG(Table2[[#This Row],[Sharpe Ratio Z-Score]],Table2[Sharpe Ratio Z-Score])</f>
        <v>208</v>
      </c>
      <c r="AV334">
        <f>(Table2[[#This Row],[Rank 1Y]]+Table2[[#This Row],[Rank 6M]]+Table2[[#This Row],[Rank Sharpe]])/3</f>
        <v>348.66666666666669</v>
      </c>
    </row>
    <row r="335" spans="1:48" x14ac:dyDescent="0.3">
      <c r="A335" t="s">
        <v>872</v>
      </c>
      <c r="B335" t="s">
        <v>873</v>
      </c>
      <c r="C335" t="s">
        <v>3141</v>
      </c>
      <c r="D335" t="s">
        <v>40</v>
      </c>
      <c r="E335">
        <v>17537.88483744</v>
      </c>
      <c r="F335">
        <v>477.6</v>
      </c>
      <c r="G335">
        <v>-10.3188149865325</v>
      </c>
      <c r="H335">
        <f>(Table2[[#This Row],[1Y Return vs Nifty]]-AVERAGE(Table2[1Y Return vs Nifty]))/_xlfn.STDEV.P(Table2[1Y Return vs Nifty])</f>
        <v>-0.52938474174281525</v>
      </c>
      <c r="I335">
        <v>-5.8763484384900897</v>
      </c>
      <c r="J335">
        <f>(Table2[[#This Row],[1M Return vs Nifty]]-AVERAGE(Table2[1M Return vs Nifty]))/_xlfn.STDEV.P(Table2[1M Return vs Nifty])</f>
        <v>-0.57345345065807096</v>
      </c>
      <c r="K335">
        <v>-4.3644706349194999</v>
      </c>
      <c r="L335">
        <f>(Table2[[#This Row],[6M Return vs Nifty]]-AVERAGE(Table2[6M Return vs Nifty]))/_xlfn.STDEV.P(Table2[6M Return vs Nifty])</f>
        <v>-0.35505953428871539</v>
      </c>
      <c r="M335">
        <v>-6.4378824693295096</v>
      </c>
      <c r="N335">
        <f>(Table2[[#This Row],[1W Return vs Nifty]]-AVERAGE(Table2[1W Return vs Nifty]))/_xlfn.STDEV.P(Table2[1W Return vs Nifty])</f>
        <v>-1.0190746852066832</v>
      </c>
      <c r="O335">
        <v>505.01</v>
      </c>
      <c r="P335">
        <v>516.80622401873597</v>
      </c>
      <c r="Q335">
        <v>481.004667374495</v>
      </c>
      <c r="R335">
        <v>32.360733766179202</v>
      </c>
      <c r="S335" s="1">
        <f>(Table2[[#This Row],[Close Price]]-Table2[[#This Row],[20D EMA]])/Table2[[#This Row],[20D EMA]]</f>
        <v>-5.4276152947466322E-2</v>
      </c>
      <c r="T335" s="1">
        <f>(Table2[[#This Row],[Close Price]]-Table2[[#This Row],[50D EMA]])/Table2[[#This Row],[50D EMA]]</f>
        <v>-7.5862522927577197E-2</v>
      </c>
      <c r="U335" s="1">
        <f>(Table2[[#This Row],[Close Price]]-Table2[[#This Row],[200D EMA]])/Table2[[#This Row],[200D EMA]]</f>
        <v>-7.0782418662981728E-3</v>
      </c>
      <c r="V335">
        <v>0.87636090271487299</v>
      </c>
      <c r="W335">
        <v>475</v>
      </c>
      <c r="X335">
        <v>488.7</v>
      </c>
      <c r="Y335">
        <v>475</v>
      </c>
      <c r="Z335">
        <v>488.7</v>
      </c>
      <c r="AA335">
        <v>475</v>
      </c>
      <c r="AB335">
        <v>535</v>
      </c>
      <c r="AC335" s="1">
        <f>(Table2[[#This Row],[Close Price]]/Table2[[#This Row],[Day Low]])-1</f>
        <v>5.4736842105262973E-3</v>
      </c>
      <c r="AD335" s="1">
        <f>(Table2[[#This Row],[Day High]]/Table2[[#This Row],[Close Price]])-1</f>
        <v>2.3241206030150785E-2</v>
      </c>
      <c r="AE335" s="1">
        <f>(Table2[[#This Row],[Close Price]]/Table2[[#This Row],[Current Week Low]])-1</f>
        <v>5.4736842105262973E-3</v>
      </c>
      <c r="AF335" s="1">
        <f>(Table2[[#This Row],[Current Week High]]/Table2[[#This Row],[Close Price]])-1</f>
        <v>2.3241206030150785E-2</v>
      </c>
      <c r="AG335" s="1">
        <f>(Table2[[#This Row],[Close Price]]/Table2[[#This Row],[Current Month Low]])-1</f>
        <v>5.4736842105262973E-3</v>
      </c>
      <c r="AH335" s="1">
        <f>(Table2[[#This Row],[Current Month High]]/Table2[[#This Row],[Close Price]])-1</f>
        <v>0.12018425460636517</v>
      </c>
      <c r="AI335">
        <v>24.7592127303182</v>
      </c>
      <c r="AJ335">
        <v>30.207197382769898</v>
      </c>
      <c r="AK335" t="str">
        <f>IF(AND(Table2[[#This Row],[20D EMA]]&gt;Table2[[#This Row],[50D EMA]],Table2[[#This Row],[50D EMA]]&gt;Table2[[#This Row],[200D EMA]]),"Uptrend","Downtrend/NoTrend")</f>
        <v>Downtrend/NoTrend</v>
      </c>
      <c r="AL335">
        <v>-0.06</v>
      </c>
      <c r="AM335" t="s">
        <v>3184</v>
      </c>
      <c r="AN335">
        <v>-4.5999999999999996</v>
      </c>
      <c r="AO335" t="s">
        <v>3184</v>
      </c>
      <c r="AP335">
        <v>0.143430836755463</v>
      </c>
      <c r="AQ335">
        <f>(Table2[[#This Row],[Sharpe Ratio]]-AVERAGE(Table2[Sharpe Ratio]))/_xlfn.STDEV.P(Table2[Sharpe Ratio])</f>
        <v>0.97390277281875426</v>
      </c>
      <c r="AR3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5">
        <f>_xlfn.RANK.AVG(Table2[[#This Row],[1Y Return vs Nifty Z-Score]],Table2[1Y Return vs Nifty Z-Score])</f>
        <v>503</v>
      </c>
      <c r="AT335">
        <f>_xlfn.RANK.AVG(Table2[[#This Row],[6M Return vs Nifty Z-Score]],Table2[6M Return vs Nifty Z-Score])</f>
        <v>426</v>
      </c>
      <c r="AU335">
        <f>_xlfn.RANK.AVG(Table2[[#This Row],[Sharpe Ratio Z-Score]],Table2[Sharpe Ratio Z-Score])</f>
        <v>121</v>
      </c>
      <c r="AV335">
        <f>(Table2[[#This Row],[Rank 1Y]]+Table2[[#This Row],[Rank 6M]]+Table2[[#This Row],[Rank Sharpe]])/3</f>
        <v>350</v>
      </c>
    </row>
    <row r="336" spans="1:48" x14ac:dyDescent="0.3">
      <c r="A336" t="s">
        <v>185</v>
      </c>
      <c r="B336" t="s">
        <v>186</v>
      </c>
      <c r="C336" t="s">
        <v>3137</v>
      </c>
      <c r="D336" t="s">
        <v>18</v>
      </c>
      <c r="E336">
        <v>135599.98902743999</v>
      </c>
      <c r="F336">
        <v>312.55</v>
      </c>
      <c r="G336">
        <v>38.466779614312699</v>
      </c>
      <c r="H336">
        <f>(Table2[[#This Row],[1Y Return vs Nifty]]-AVERAGE(Table2[1Y Return vs Nifty]))/_xlfn.STDEV.P(Table2[1Y Return vs Nifty])</f>
        <v>0.39160082609643654</v>
      </c>
      <c r="I336">
        <v>-4.1561614954667601</v>
      </c>
      <c r="J336">
        <f>(Table2[[#This Row],[1M Return vs Nifty]]-AVERAGE(Table2[1M Return vs Nifty]))/_xlfn.STDEV.P(Table2[1M Return vs Nifty])</f>
        <v>-0.38989566295602118</v>
      </c>
      <c r="K336">
        <v>-6.45969379210546</v>
      </c>
      <c r="L336">
        <f>(Table2[[#This Row],[6M Return vs Nifty]]-AVERAGE(Table2[6M Return vs Nifty]))/_xlfn.STDEV.P(Table2[6M Return vs Nifty])</f>
        <v>-0.42526181586767492</v>
      </c>
      <c r="M336">
        <v>-0.99329017578577194</v>
      </c>
      <c r="N336">
        <f>(Table2[[#This Row],[1W Return vs Nifty]]-AVERAGE(Table2[1W Return vs Nifty]))/_xlfn.STDEV.P(Table2[1W Return vs Nifty])</f>
        <v>0.13510825059937373</v>
      </c>
      <c r="O336">
        <v>319.16000000000003</v>
      </c>
      <c r="P336">
        <v>328.08618886532503</v>
      </c>
      <c r="Q336">
        <v>306.46948754782397</v>
      </c>
      <c r="R336">
        <v>44.4155190137364</v>
      </c>
      <c r="S336" s="1">
        <f>(Table2[[#This Row],[Close Price]]-Table2[[#This Row],[20D EMA]])/Table2[[#This Row],[20D EMA]]</f>
        <v>-2.0710615365334042E-2</v>
      </c>
      <c r="T336" s="1">
        <f>(Table2[[#This Row],[Close Price]]-Table2[[#This Row],[50D EMA]])/Table2[[#This Row],[50D EMA]]</f>
        <v>-4.7353986216415872E-2</v>
      </c>
      <c r="U336" s="1">
        <f>(Table2[[#This Row],[Close Price]]-Table2[[#This Row],[200D EMA]])/Table2[[#This Row],[200D EMA]]</f>
        <v>1.984051495902079E-2</v>
      </c>
      <c r="V336">
        <v>0.76479500369348297</v>
      </c>
      <c r="W336">
        <v>304.05</v>
      </c>
      <c r="X336">
        <v>314</v>
      </c>
      <c r="Y336">
        <v>304.05</v>
      </c>
      <c r="Z336">
        <v>314</v>
      </c>
      <c r="AA336">
        <v>298.10000000000002</v>
      </c>
      <c r="AB336">
        <v>319</v>
      </c>
      <c r="AC336" s="1">
        <f>(Table2[[#This Row],[Close Price]]/Table2[[#This Row],[Day Low]])-1</f>
        <v>2.7955928301266253E-2</v>
      </c>
      <c r="AD336" s="1">
        <f>(Table2[[#This Row],[Day High]]/Table2[[#This Row],[Close Price]])-1</f>
        <v>4.6392577187650552E-3</v>
      </c>
      <c r="AE336" s="1">
        <f>(Table2[[#This Row],[Close Price]]/Table2[[#This Row],[Current Week Low]])-1</f>
        <v>2.7955928301266253E-2</v>
      </c>
      <c r="AF336" s="1">
        <f>(Table2[[#This Row],[Current Week High]]/Table2[[#This Row],[Close Price]])-1</f>
        <v>4.6392577187650552E-3</v>
      </c>
      <c r="AG336" s="1">
        <f>(Table2[[#This Row],[Close Price]]/Table2[[#This Row],[Current Month Low]])-1</f>
        <v>4.8473666554847306E-2</v>
      </c>
      <c r="AH336" s="1">
        <f>(Table2[[#This Row],[Current Month High]]/Table2[[#This Row],[Close Price]])-1</f>
        <v>2.0636698128299491E-2</v>
      </c>
      <c r="AI336">
        <v>20.300751879699199</v>
      </c>
      <c r="AJ336">
        <v>63.147592326764901</v>
      </c>
      <c r="AK336" t="str">
        <f>IF(AND(Table2[[#This Row],[20D EMA]]&gt;Table2[[#This Row],[50D EMA]],Table2[[#This Row],[50D EMA]]&gt;Table2[[#This Row],[200D EMA]]),"Uptrend","Downtrend/NoTrend")</f>
        <v>Downtrend/NoTrend</v>
      </c>
      <c r="AL336">
        <v>0.01</v>
      </c>
      <c r="AM336" t="s">
        <v>3185</v>
      </c>
      <c r="AN336">
        <v>-2.77</v>
      </c>
      <c r="AO336" t="s">
        <v>3184</v>
      </c>
      <c r="AP336">
        <v>4.1991231106778999E-2</v>
      </c>
      <c r="AQ336">
        <f>(Table2[[#This Row],[Sharpe Ratio]]-AVERAGE(Table2[Sharpe Ratio]))/_xlfn.STDEV.P(Table2[Sharpe Ratio])</f>
        <v>-0.22463589888078017</v>
      </c>
      <c r="AR3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6">
        <f>_xlfn.RANK.AVG(Table2[[#This Row],[1Y Return vs Nifty Z-Score]],Table2[1Y Return vs Nifty Z-Score])</f>
        <v>187</v>
      </c>
      <c r="AT336">
        <f>_xlfn.RANK.AVG(Table2[[#This Row],[6M Return vs Nifty Z-Score]],Table2[6M Return vs Nifty Z-Score])</f>
        <v>457</v>
      </c>
      <c r="AU336">
        <f>_xlfn.RANK.AVG(Table2[[#This Row],[Sharpe Ratio Z-Score]],Table2[Sharpe Ratio Z-Score])</f>
        <v>408</v>
      </c>
      <c r="AV336">
        <f>(Table2[[#This Row],[Rank 1Y]]+Table2[[#This Row],[Rank 6M]]+Table2[[#This Row],[Rank Sharpe]])/3</f>
        <v>350.66666666666669</v>
      </c>
    </row>
    <row r="337" spans="1:48" x14ac:dyDescent="0.3">
      <c r="A337" t="s">
        <v>1067</v>
      </c>
      <c r="B337" t="s">
        <v>1068</v>
      </c>
      <c r="C337" t="s">
        <v>3144</v>
      </c>
      <c r="D337" t="s">
        <v>108</v>
      </c>
      <c r="E337">
        <v>12253.984382675901</v>
      </c>
      <c r="F337">
        <v>17.88</v>
      </c>
      <c r="G337">
        <v>3.8947455618006601</v>
      </c>
      <c r="H337">
        <f>(Table2[[#This Row],[1Y Return vs Nifty]]-AVERAGE(Table2[1Y Return vs Nifty]))/_xlfn.STDEV.P(Table2[1Y Return vs Nifty])</f>
        <v>-0.26105790797706646</v>
      </c>
      <c r="I337">
        <v>-17.3824983306375</v>
      </c>
      <c r="J337">
        <f>(Table2[[#This Row],[1M Return vs Nifty]]-AVERAGE(Table2[1M Return vs Nifty]))/_xlfn.STDEV.P(Table2[1M Return vs Nifty])</f>
        <v>-1.8012522243533968</v>
      </c>
      <c r="K337">
        <v>-10.4003686444156</v>
      </c>
      <c r="L337">
        <f>(Table2[[#This Row],[6M Return vs Nifty]]-AVERAGE(Table2[6M Return vs Nifty]))/_xlfn.STDEV.P(Table2[6M Return vs Nifty])</f>
        <v>-0.5572975680710609</v>
      </c>
      <c r="M337">
        <v>-2.4631255529981502</v>
      </c>
      <c r="N337">
        <f>(Table2[[#This Row],[1W Return vs Nifty]]-AVERAGE(Table2[1W Return vs Nifty]))/_xlfn.STDEV.P(Table2[1W Return vs Nifty])</f>
        <v>-0.17647778180828089</v>
      </c>
      <c r="O337">
        <v>18.54</v>
      </c>
      <c r="P337">
        <v>18.665190640746101</v>
      </c>
      <c r="Q337">
        <v>17.516499492982899</v>
      </c>
      <c r="R337">
        <v>39.756507269995502</v>
      </c>
      <c r="S337" s="1">
        <f>(Table2[[#This Row],[Close Price]]-Table2[[#This Row],[20D EMA]])/Table2[[#This Row],[20D EMA]]</f>
        <v>-3.559870550161813E-2</v>
      </c>
      <c r="T337" s="1">
        <f>(Table2[[#This Row],[Close Price]]-Table2[[#This Row],[50D EMA]])/Table2[[#This Row],[50D EMA]]</f>
        <v>-4.2067110690636657E-2</v>
      </c>
      <c r="U337" s="1">
        <f>(Table2[[#This Row],[Close Price]]-Table2[[#This Row],[200D EMA]])/Table2[[#This Row],[200D EMA]]</f>
        <v>2.0751892075395462E-2</v>
      </c>
      <c r="V337">
        <v>0.87626459630395803</v>
      </c>
      <c r="W337">
        <v>17.62</v>
      </c>
      <c r="X337">
        <v>18.2</v>
      </c>
      <c r="Y337">
        <v>17.62</v>
      </c>
      <c r="Z337">
        <v>18.2</v>
      </c>
      <c r="AA337">
        <v>17.62</v>
      </c>
      <c r="AB337">
        <v>19.48</v>
      </c>
      <c r="AC337" s="1">
        <f>(Table2[[#This Row],[Close Price]]/Table2[[#This Row],[Day Low]])-1</f>
        <v>1.4755959137343844E-2</v>
      </c>
      <c r="AD337" s="1">
        <f>(Table2[[#This Row],[Day High]]/Table2[[#This Row],[Close Price]])-1</f>
        <v>1.7897091722595126E-2</v>
      </c>
      <c r="AE337" s="1">
        <f>(Table2[[#This Row],[Close Price]]/Table2[[#This Row],[Current Week Low]])-1</f>
        <v>1.4755959137343844E-2</v>
      </c>
      <c r="AF337" s="1">
        <f>(Table2[[#This Row],[Current Week High]]/Table2[[#This Row],[Close Price]])-1</f>
        <v>1.7897091722595126E-2</v>
      </c>
      <c r="AG337" s="1">
        <f>(Table2[[#This Row],[Close Price]]/Table2[[#This Row],[Current Month Low]])-1</f>
        <v>1.4755959137343844E-2</v>
      </c>
      <c r="AH337" s="1">
        <f>(Table2[[#This Row],[Current Month High]]/Table2[[#This Row],[Close Price]])-1</f>
        <v>8.948545861297541E-2</v>
      </c>
      <c r="AI337">
        <v>34.228187919462997</v>
      </c>
      <c r="AJ337">
        <v>45.959183673469298</v>
      </c>
      <c r="AK337" t="str">
        <f>IF(AND(Table2[[#This Row],[20D EMA]]&gt;Table2[[#This Row],[50D EMA]],Table2[[#This Row],[50D EMA]]&gt;Table2[[#This Row],[200D EMA]]),"Uptrend","Downtrend/NoTrend")</f>
        <v>Downtrend/NoTrend</v>
      </c>
      <c r="AL337">
        <v>0.09</v>
      </c>
      <c r="AM337" t="s">
        <v>3185</v>
      </c>
      <c r="AN337">
        <v>-2.77</v>
      </c>
      <c r="AO337" t="s">
        <v>3184</v>
      </c>
      <c r="AP337">
        <v>0.13090751734134401</v>
      </c>
      <c r="AQ337">
        <f>(Table2[[#This Row],[Sharpe Ratio]]-AVERAGE(Table2[Sharpe Ratio]))/_xlfn.STDEV.P(Table2[Sharpe Ratio])</f>
        <v>0.82593608347800274</v>
      </c>
      <c r="AR3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7">
        <f>_xlfn.RANK.AVG(Table2[[#This Row],[1Y Return vs Nifty Z-Score]],Table2[1Y Return vs Nifty Z-Score])</f>
        <v>403</v>
      </c>
      <c r="AT337">
        <f>_xlfn.RANK.AVG(Table2[[#This Row],[6M Return vs Nifty Z-Score]],Table2[6M Return vs Nifty Z-Score])</f>
        <v>504</v>
      </c>
      <c r="AU337">
        <f>_xlfn.RANK.AVG(Table2[[#This Row],[Sharpe Ratio Z-Score]],Table2[Sharpe Ratio Z-Score])</f>
        <v>145</v>
      </c>
      <c r="AV337">
        <f>(Table2[[#This Row],[Rank 1Y]]+Table2[[#This Row],[Rank 6M]]+Table2[[#This Row],[Rank Sharpe]])/3</f>
        <v>350.66666666666669</v>
      </c>
    </row>
    <row r="338" spans="1:48" x14ac:dyDescent="0.3">
      <c r="A338" t="s">
        <v>701</v>
      </c>
      <c r="B338" t="s">
        <v>702</v>
      </c>
      <c r="C338" t="s">
        <v>3148</v>
      </c>
      <c r="D338" t="s">
        <v>477</v>
      </c>
      <c r="E338">
        <v>25294.80096</v>
      </c>
      <c r="F338">
        <v>3608.8</v>
      </c>
      <c r="G338">
        <v>-16.3892871647923</v>
      </c>
      <c r="H338">
        <f>(Table2[[#This Row],[1Y Return vs Nifty]]-AVERAGE(Table2[1Y Return vs Nifty]))/_xlfn.STDEV.P(Table2[1Y Return vs Nifty])</f>
        <v>-0.64398449832854565</v>
      </c>
      <c r="I338">
        <v>4.9827361748110599</v>
      </c>
      <c r="J338">
        <f>(Table2[[#This Row],[1M Return vs Nifty]]-AVERAGE(Table2[1M Return vs Nifty]))/_xlfn.STDEV.P(Table2[1M Return vs Nifty])</f>
        <v>0.58529825140033331</v>
      </c>
      <c r="K338">
        <v>5.9768854401001503</v>
      </c>
      <c r="L338">
        <f>(Table2[[#This Row],[6M Return vs Nifty]]-AVERAGE(Table2[6M Return vs Nifty]))/_xlfn.STDEV.P(Table2[6M Return vs Nifty])</f>
        <v>-8.563368189698245E-3</v>
      </c>
      <c r="M338">
        <v>-2.0008600680853101</v>
      </c>
      <c r="N338">
        <f>(Table2[[#This Row],[1W Return vs Nifty]]-AVERAGE(Table2[1W Return vs Nifty]))/_xlfn.STDEV.P(Table2[1W Return vs Nifty])</f>
        <v>-7.8483495784111748E-2</v>
      </c>
      <c r="O338">
        <v>3621.97</v>
      </c>
      <c r="P338">
        <v>3617.0799905051099</v>
      </c>
      <c r="Q338">
        <v>3401.5767785183698</v>
      </c>
      <c r="R338">
        <v>45.797890254901297</v>
      </c>
      <c r="S338" s="1">
        <f>(Table2[[#This Row],[Close Price]]-Table2[[#This Row],[20D EMA]])/Table2[[#This Row],[20D EMA]]</f>
        <v>-3.6361427620879298E-3</v>
      </c>
      <c r="T338" s="1">
        <f>(Table2[[#This Row],[Close Price]]-Table2[[#This Row],[50D EMA]])/Table2[[#This Row],[50D EMA]]</f>
        <v>-2.2891366867320629E-3</v>
      </c>
      <c r="U338" s="1">
        <f>(Table2[[#This Row],[Close Price]]-Table2[[#This Row],[200D EMA]])/Table2[[#This Row],[200D EMA]]</f>
        <v>6.0919754271103341E-2</v>
      </c>
      <c r="V338">
        <v>0.46612479872769502</v>
      </c>
      <c r="W338">
        <v>3552.55</v>
      </c>
      <c r="X338">
        <v>3622.6</v>
      </c>
      <c r="Y338">
        <v>3552.55</v>
      </c>
      <c r="Z338">
        <v>3622.6</v>
      </c>
      <c r="AA338">
        <v>3552.55</v>
      </c>
      <c r="AB338">
        <v>3750</v>
      </c>
      <c r="AC338" s="1">
        <f>(Table2[[#This Row],[Close Price]]/Table2[[#This Row],[Day Low]])-1</f>
        <v>1.5833696921929263E-2</v>
      </c>
      <c r="AD338" s="1">
        <f>(Table2[[#This Row],[Day High]]/Table2[[#This Row],[Close Price]])-1</f>
        <v>3.8239858124584636E-3</v>
      </c>
      <c r="AE338" s="1">
        <f>(Table2[[#This Row],[Close Price]]/Table2[[#This Row],[Current Week Low]])-1</f>
        <v>1.5833696921929263E-2</v>
      </c>
      <c r="AF338" s="1">
        <f>(Table2[[#This Row],[Current Week High]]/Table2[[#This Row],[Close Price]])-1</f>
        <v>3.8239858124584636E-3</v>
      </c>
      <c r="AG338" s="1">
        <f>(Table2[[#This Row],[Close Price]]/Table2[[#This Row],[Current Month Low]])-1</f>
        <v>1.5833696921929263E-2</v>
      </c>
      <c r="AH338" s="1">
        <f>(Table2[[#This Row],[Current Month High]]/Table2[[#This Row],[Close Price]])-1</f>
        <v>3.9126579472400724E-2</v>
      </c>
      <c r="AI338">
        <v>10.2444025714919</v>
      </c>
      <c r="AJ338">
        <v>39.794693007941099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0.03</v>
      </c>
      <c r="AM338" t="s">
        <v>3185</v>
      </c>
      <c r="AN338">
        <v>1.85</v>
      </c>
      <c r="AO338" t="s">
        <v>3185</v>
      </c>
      <c r="AP338">
        <v>0.116365688072798</v>
      </c>
      <c r="AQ338">
        <f>(Table2[[#This Row],[Sharpe Ratio]]-AVERAGE(Table2[Sharpe Ratio]))/_xlfn.STDEV.P(Table2[Sharpe Ratio])</f>
        <v>0.65412010860161918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0.50838699769959683</v>
      </c>
      <c r="AS338">
        <f>_xlfn.RANK.AVG(Table2[[#This Row],[1Y Return vs Nifty Z-Score]],Table2[1Y Return vs Nifty Z-Score])</f>
        <v>564</v>
      </c>
      <c r="AT338">
        <f>_xlfn.RANK.AVG(Table2[[#This Row],[6M Return vs Nifty Z-Score]],Table2[6M Return vs Nifty Z-Score])</f>
        <v>311</v>
      </c>
      <c r="AU338">
        <f>_xlfn.RANK.AVG(Table2[[#This Row],[Sharpe Ratio Z-Score]],Table2[Sharpe Ratio Z-Score])</f>
        <v>179</v>
      </c>
      <c r="AV338">
        <f>(Table2[[#This Row],[Rank 1Y]]+Table2[[#This Row],[Rank 6M]]+Table2[[#This Row],[Rank Sharpe]])/3</f>
        <v>351.33333333333331</v>
      </c>
    </row>
    <row r="339" spans="1:48" x14ac:dyDescent="0.3">
      <c r="A339" t="s">
        <v>247</v>
      </c>
      <c r="B339" t="s">
        <v>248</v>
      </c>
      <c r="C339" t="s">
        <v>3143</v>
      </c>
      <c r="D339" t="s">
        <v>249</v>
      </c>
      <c r="E339">
        <v>102884.39239306501</v>
      </c>
      <c r="F339">
        <v>7155.45</v>
      </c>
      <c r="G339">
        <v>11.356901828848301</v>
      </c>
      <c r="H339">
        <f>(Table2[[#This Row],[1Y Return vs Nifty]]-AVERAGE(Table2[1Y Return vs Nifty]))/_xlfn.STDEV.P(Table2[1Y Return vs Nifty])</f>
        <v>-0.12018562214880193</v>
      </c>
      <c r="I339">
        <v>9.8860064460299206</v>
      </c>
      <c r="J339">
        <f>(Table2[[#This Row],[1M Return vs Nifty]]-AVERAGE(Table2[1M Return vs Nifty]))/_xlfn.STDEV.P(Table2[1M Return vs Nifty])</f>
        <v>1.1085166417854515</v>
      </c>
      <c r="K339">
        <v>13.2732932682281</v>
      </c>
      <c r="L339">
        <f>(Table2[[#This Row],[6M Return vs Nifty]]-AVERAGE(Table2[6M Return vs Nifty]))/_xlfn.STDEV.P(Table2[6M Return vs Nifty])</f>
        <v>0.23590914783247025</v>
      </c>
      <c r="M339">
        <v>4.5241394679743596</v>
      </c>
      <c r="N339">
        <f>(Table2[[#This Row],[1W Return vs Nifty]]-AVERAGE(Table2[1W Return vs Nifty]))/_xlfn.STDEV.P(Table2[1W Return vs Nifty])</f>
        <v>1.3047317597627377</v>
      </c>
      <c r="O339">
        <v>7069.71</v>
      </c>
      <c r="P339">
        <v>6968.6049429385603</v>
      </c>
      <c r="Q339">
        <v>6446.6426376988102</v>
      </c>
      <c r="R339">
        <v>54.292120680661597</v>
      </c>
      <c r="S339" s="1">
        <f>(Table2[[#This Row],[Close Price]]-Table2[[#This Row],[20D EMA]])/Table2[[#This Row],[20D EMA]]</f>
        <v>1.2127795906762764E-2</v>
      </c>
      <c r="T339" s="1">
        <f>(Table2[[#This Row],[Close Price]]-Table2[[#This Row],[50D EMA]])/Table2[[#This Row],[50D EMA]]</f>
        <v>2.6812404863153238E-2</v>
      </c>
      <c r="U339" s="1">
        <f>(Table2[[#This Row],[Close Price]]-Table2[[#This Row],[200D EMA]])/Table2[[#This Row],[200D EMA]]</f>
        <v>0.10994984554537136</v>
      </c>
      <c r="V339">
        <v>1.4173098121468399</v>
      </c>
      <c r="W339">
        <v>6982.6</v>
      </c>
      <c r="X339">
        <v>7454.15</v>
      </c>
      <c r="Y339">
        <v>6982.6</v>
      </c>
      <c r="Z339">
        <v>7454.15</v>
      </c>
      <c r="AA339">
        <v>6814.25</v>
      </c>
      <c r="AB339">
        <v>7545</v>
      </c>
      <c r="AC339" s="1">
        <f>(Table2[[#This Row],[Close Price]]/Table2[[#This Row],[Day Low]])-1</f>
        <v>2.4754389482427586E-2</v>
      </c>
      <c r="AD339" s="1">
        <f>(Table2[[#This Row],[Day High]]/Table2[[#This Row],[Close Price]])-1</f>
        <v>4.1744404614664221E-2</v>
      </c>
      <c r="AE339" s="1">
        <f>(Table2[[#This Row],[Close Price]]/Table2[[#This Row],[Current Week Low]])-1</f>
        <v>2.4754389482427586E-2</v>
      </c>
      <c r="AF339" s="1">
        <f>(Table2[[#This Row],[Current Week High]]/Table2[[#This Row],[Close Price]])-1</f>
        <v>4.1744404614664221E-2</v>
      </c>
      <c r="AG339" s="1">
        <f>(Table2[[#This Row],[Close Price]]/Table2[[#This Row],[Current Month Low]])-1</f>
        <v>5.0071541255457319E-2</v>
      </c>
      <c r="AH339" s="1">
        <f>(Table2[[#This Row],[Current Month High]]/Table2[[#This Row],[Close Price]])-1</f>
        <v>5.4441020480892277E-2</v>
      </c>
      <c r="AI339">
        <v>5.4441020480892197</v>
      </c>
      <c r="AJ339">
        <v>37.599515403253697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0.05</v>
      </c>
      <c r="AM339" t="s">
        <v>3185</v>
      </c>
      <c r="AN339">
        <v>2.89</v>
      </c>
      <c r="AO339" t="s">
        <v>3185</v>
      </c>
      <c r="AP339">
        <v>1.2511633044502E-2</v>
      </c>
      <c r="AQ339">
        <f>(Table2[[#This Row],[Sharpe Ratio]]-AVERAGE(Table2[Sharpe Ratio]))/_xlfn.STDEV.P(Table2[Sharpe Ratio])</f>
        <v>-0.572945990169626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1.9560259370622315</v>
      </c>
      <c r="AS339">
        <f>_xlfn.RANK.AVG(Table2[[#This Row],[1Y Return vs Nifty Z-Score]],Table2[1Y Return vs Nifty Z-Score])</f>
        <v>337</v>
      </c>
      <c r="AT339">
        <f>_xlfn.RANK.AVG(Table2[[#This Row],[6M Return vs Nifty Z-Score]],Table2[6M Return vs Nifty Z-Score])</f>
        <v>237</v>
      </c>
      <c r="AU339">
        <f>_xlfn.RANK.AVG(Table2[[#This Row],[Sharpe Ratio Z-Score]],Table2[Sharpe Ratio Z-Score])</f>
        <v>483</v>
      </c>
      <c r="AV339">
        <f>(Table2[[#This Row],[Rank 1Y]]+Table2[[#This Row],[Rank 6M]]+Table2[[#This Row],[Rank Sharpe]])/3</f>
        <v>352.33333333333331</v>
      </c>
    </row>
    <row r="340" spans="1:48" x14ac:dyDescent="0.3">
      <c r="A340" t="s">
        <v>988</v>
      </c>
      <c r="B340" t="s">
        <v>989</v>
      </c>
      <c r="C340" t="s">
        <v>3148</v>
      </c>
      <c r="D340" t="s">
        <v>258</v>
      </c>
      <c r="E340">
        <v>14450.4764366</v>
      </c>
      <c r="F340">
        <v>830.3</v>
      </c>
      <c r="G340">
        <v>11.4369882653336</v>
      </c>
      <c r="H340">
        <f>(Table2[[#This Row],[1Y Return vs Nifty]]-AVERAGE(Table2[1Y Return vs Nifty]))/_xlfn.STDEV.P(Table2[1Y Return vs Nifty])</f>
        <v>-0.11867373215778894</v>
      </c>
      <c r="I340">
        <v>-5.5429562872437801</v>
      </c>
      <c r="J340">
        <f>(Table2[[#This Row],[1M Return vs Nifty]]-AVERAGE(Table2[1M Return vs Nifty]))/_xlfn.STDEV.P(Table2[1M Return vs Nifty])</f>
        <v>-0.53787782559696973</v>
      </c>
      <c r="K340">
        <v>-18.458781506597401</v>
      </c>
      <c r="L340">
        <f>(Table2[[#This Row],[6M Return vs Nifty]]-AVERAGE(Table2[6M Return vs Nifty]))/_xlfn.STDEV.P(Table2[6M Return vs Nifty])</f>
        <v>-0.82730172819603709</v>
      </c>
      <c r="M340">
        <v>1.13793738369362</v>
      </c>
      <c r="N340">
        <f>(Table2[[#This Row],[1W Return vs Nifty]]-AVERAGE(Table2[1W Return vs Nifty]))/_xlfn.STDEV.P(Table2[1W Return vs Nifty])</f>
        <v>0.58690084568268119</v>
      </c>
      <c r="O340">
        <v>833.37</v>
      </c>
      <c r="P340">
        <v>864.87666934691401</v>
      </c>
      <c r="Q340">
        <v>842.56257907608006</v>
      </c>
      <c r="R340">
        <v>53.971420336143701</v>
      </c>
      <c r="S340" s="1">
        <f>(Table2[[#This Row],[Close Price]]-Table2[[#This Row],[20D EMA]])/Table2[[#This Row],[20D EMA]]</f>
        <v>-3.6838379111319704E-3</v>
      </c>
      <c r="T340" s="1">
        <f>(Table2[[#This Row],[Close Price]]-Table2[[#This Row],[50D EMA]])/Table2[[#This Row],[50D EMA]]</f>
        <v>-3.9978728265411073E-2</v>
      </c>
      <c r="U340" s="1">
        <f>(Table2[[#This Row],[Close Price]]-Table2[[#This Row],[200D EMA]])/Table2[[#This Row],[200D EMA]]</f>
        <v>-1.4553908968431457E-2</v>
      </c>
      <c r="V340">
        <v>1.6369019767201101</v>
      </c>
      <c r="W340">
        <v>803.45</v>
      </c>
      <c r="X340">
        <v>834.15</v>
      </c>
      <c r="Y340">
        <v>803.45</v>
      </c>
      <c r="Z340">
        <v>834.15</v>
      </c>
      <c r="AA340">
        <v>777.05</v>
      </c>
      <c r="AB340">
        <v>834.15</v>
      </c>
      <c r="AC340" s="1">
        <f>(Table2[[#This Row],[Close Price]]/Table2[[#This Row],[Day Low]])-1</f>
        <v>3.3418383222353576E-2</v>
      </c>
      <c r="AD340" s="1">
        <f>(Table2[[#This Row],[Day High]]/Table2[[#This Row],[Close Price]])-1</f>
        <v>4.6368782367818273E-3</v>
      </c>
      <c r="AE340" s="1">
        <f>(Table2[[#This Row],[Close Price]]/Table2[[#This Row],[Current Week Low]])-1</f>
        <v>3.3418383222353576E-2</v>
      </c>
      <c r="AF340" s="1">
        <f>(Table2[[#This Row],[Current Week High]]/Table2[[#This Row],[Close Price]])-1</f>
        <v>4.6368782367818273E-3</v>
      </c>
      <c r="AG340" s="1">
        <f>(Table2[[#This Row],[Close Price]]/Table2[[#This Row],[Current Month Low]])-1</f>
        <v>6.8528408725307299E-2</v>
      </c>
      <c r="AH340" s="1">
        <f>(Table2[[#This Row],[Current Month High]]/Table2[[#This Row],[Close Price]])-1</f>
        <v>4.6368782367818273E-3</v>
      </c>
      <c r="AI340">
        <v>27.664699506202499</v>
      </c>
      <c r="AJ340">
        <v>37.877781467950797</v>
      </c>
      <c r="AK340" t="str">
        <f>IF(AND(Table2[[#This Row],[20D EMA]]&gt;Table2[[#This Row],[50D EMA]],Table2[[#This Row],[50D EMA]]&gt;Table2[[#This Row],[200D EMA]]),"Uptrend","Downtrend/NoTrend")</f>
        <v>Downtrend/NoTrend</v>
      </c>
      <c r="AL340">
        <v>-0.03</v>
      </c>
      <c r="AM340" t="s">
        <v>3184</v>
      </c>
      <c r="AN340">
        <v>-1.91</v>
      </c>
      <c r="AO340" t="s">
        <v>3184</v>
      </c>
      <c r="AP340">
        <v>0.15079387523718801</v>
      </c>
      <c r="AQ340">
        <f>(Table2[[#This Row],[Sharpe Ratio]]-AVERAGE(Table2[Sharpe Ratio]))/_xlfn.STDEV.P(Table2[Sharpe Ratio])</f>
        <v>1.0608992305151939</v>
      </c>
      <c r="AR3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0">
        <f>_xlfn.RANK.AVG(Table2[[#This Row],[1Y Return vs Nifty Z-Score]],Table2[1Y Return vs Nifty Z-Score])</f>
        <v>336</v>
      </c>
      <c r="AT340">
        <f>_xlfn.RANK.AVG(Table2[[#This Row],[6M Return vs Nifty Z-Score]],Table2[6M Return vs Nifty Z-Score])</f>
        <v>613</v>
      </c>
      <c r="AU340">
        <f>_xlfn.RANK.AVG(Table2[[#This Row],[Sharpe Ratio Z-Score]],Table2[Sharpe Ratio Z-Score])</f>
        <v>108</v>
      </c>
      <c r="AV340">
        <f>(Table2[[#This Row],[Rank 1Y]]+Table2[[#This Row],[Rank 6M]]+Table2[[#This Row],[Rank Sharpe]])/3</f>
        <v>352.33333333333331</v>
      </c>
    </row>
    <row r="341" spans="1:48" x14ac:dyDescent="0.3">
      <c r="A341" t="s">
        <v>1434</v>
      </c>
      <c r="B341" t="s">
        <v>1435</v>
      </c>
      <c r="C341" t="s">
        <v>3156</v>
      </c>
      <c r="D341" t="s">
        <v>1436</v>
      </c>
      <c r="E341">
        <v>7271.5956162000002</v>
      </c>
      <c r="F341">
        <v>429.25</v>
      </c>
      <c r="G341">
        <v>-11.3019059500705</v>
      </c>
      <c r="H341">
        <f>(Table2[[#This Row],[1Y Return vs Nifty]]-AVERAGE(Table2[1Y Return vs Nifty]))/_xlfn.STDEV.P(Table2[1Y Return vs Nifty])</f>
        <v>-0.54794375689266839</v>
      </c>
      <c r="I341">
        <v>-9.8122118843820694</v>
      </c>
      <c r="J341">
        <f>(Table2[[#This Row],[1M Return vs Nifty]]-AVERAGE(Table2[1M Return vs Nifty]))/_xlfn.STDEV.P(Table2[1M Return vs Nifty])</f>
        <v>-0.99344174888078296</v>
      </c>
      <c r="K341">
        <v>11.5421643320669</v>
      </c>
      <c r="L341">
        <f>(Table2[[#This Row],[6M Return vs Nifty]]-AVERAGE(Table2[6M Return vs Nifty]))/_xlfn.STDEV.P(Table2[6M Return vs Nifty])</f>
        <v>0.17790616108183888</v>
      </c>
      <c r="M341">
        <v>-6.1505937545710703</v>
      </c>
      <c r="N341">
        <f>(Table2[[#This Row],[1W Return vs Nifty]]-AVERAGE(Table2[1W Return vs Nifty]))/_xlfn.STDEV.P(Table2[1W Return vs Nifty])</f>
        <v>-0.95817320455457988</v>
      </c>
      <c r="O341">
        <v>457.43</v>
      </c>
      <c r="P341">
        <v>466.76222359038297</v>
      </c>
      <c r="Q341">
        <v>445.63982586861403</v>
      </c>
      <c r="R341">
        <v>24.094029234945101</v>
      </c>
      <c r="S341" s="1">
        <f>(Table2[[#This Row],[Close Price]]-Table2[[#This Row],[20D EMA]])/Table2[[#This Row],[20D EMA]]</f>
        <v>-6.1605054325251964E-2</v>
      </c>
      <c r="T341" s="1">
        <f>(Table2[[#This Row],[Close Price]]-Table2[[#This Row],[50D EMA]])/Table2[[#This Row],[50D EMA]]</f>
        <v>-8.0366879954069756E-2</v>
      </c>
      <c r="U341" s="1">
        <f>(Table2[[#This Row],[Close Price]]-Table2[[#This Row],[200D EMA]])/Table2[[#This Row],[200D EMA]]</f>
        <v>-3.6778189284739027E-2</v>
      </c>
      <c r="V341">
        <v>0.62126838982612798</v>
      </c>
      <c r="W341">
        <v>423.1</v>
      </c>
      <c r="X341">
        <v>443.75</v>
      </c>
      <c r="Y341">
        <v>423.1</v>
      </c>
      <c r="Z341">
        <v>443.75</v>
      </c>
      <c r="AA341">
        <v>423.1</v>
      </c>
      <c r="AB341">
        <v>468.35</v>
      </c>
      <c r="AC341" s="1">
        <f>(Table2[[#This Row],[Close Price]]/Table2[[#This Row],[Day Low]])-1</f>
        <v>1.4535570787048036E-2</v>
      </c>
      <c r="AD341" s="1">
        <f>(Table2[[#This Row],[Day High]]/Table2[[#This Row],[Close Price]])-1</f>
        <v>3.3779848573092686E-2</v>
      </c>
      <c r="AE341" s="1">
        <f>(Table2[[#This Row],[Close Price]]/Table2[[#This Row],[Current Week Low]])-1</f>
        <v>1.4535570787048036E-2</v>
      </c>
      <c r="AF341" s="1">
        <f>(Table2[[#This Row],[Current Week High]]/Table2[[#This Row],[Close Price]])-1</f>
        <v>3.3779848573092686E-2</v>
      </c>
      <c r="AG341" s="1">
        <f>(Table2[[#This Row],[Close Price]]/Table2[[#This Row],[Current Month Low]])-1</f>
        <v>1.4535570787048036E-2</v>
      </c>
      <c r="AH341" s="1">
        <f>(Table2[[#This Row],[Current Month High]]/Table2[[#This Row],[Close Price]])-1</f>
        <v>9.108910891089117E-2</v>
      </c>
      <c r="AI341">
        <v>48.806057076295801</v>
      </c>
      <c r="AJ341">
        <v>34.518959573801297</v>
      </c>
      <c r="AK341" t="str">
        <f>IF(AND(Table2[[#This Row],[20D EMA]]&gt;Table2[[#This Row],[50D EMA]],Table2[[#This Row],[50D EMA]]&gt;Table2[[#This Row],[200D EMA]]),"Uptrend","Downtrend/NoTrend")</f>
        <v>Downtrend/NoTrend</v>
      </c>
      <c r="AL341">
        <v>-0.05</v>
      </c>
      <c r="AM341" t="s">
        <v>3184</v>
      </c>
      <c r="AN341">
        <v>-7.9</v>
      </c>
      <c r="AO341" t="s">
        <v>3184</v>
      </c>
      <c r="AP341">
        <v>8.1103578364582998E-2</v>
      </c>
      <c r="AQ341">
        <f>(Table2[[#This Row],[Sharpe Ratio]]-AVERAGE(Table2[Sharpe Ratio]))/_xlfn.STDEV.P(Table2[Sharpe Ratio])</f>
        <v>0.23748794741817758</v>
      </c>
      <c r="AR3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1">
        <f>_xlfn.RANK.AVG(Table2[[#This Row],[1Y Return vs Nifty Z-Score]],Table2[1Y Return vs Nifty Z-Score])</f>
        <v>514</v>
      </c>
      <c r="AT341">
        <f>_xlfn.RANK.AVG(Table2[[#This Row],[6M Return vs Nifty Z-Score]],Table2[6M Return vs Nifty Z-Score])</f>
        <v>256</v>
      </c>
      <c r="AU341">
        <f>_xlfn.RANK.AVG(Table2[[#This Row],[Sharpe Ratio Z-Score]],Table2[Sharpe Ratio Z-Score])</f>
        <v>287</v>
      </c>
      <c r="AV341">
        <f>(Table2[[#This Row],[Rank 1Y]]+Table2[[#This Row],[Rank 6M]]+Table2[[#This Row],[Rank Sharpe]])/3</f>
        <v>352.33333333333331</v>
      </c>
    </row>
    <row r="342" spans="1:48" x14ac:dyDescent="0.3">
      <c r="A342" t="s">
        <v>791</v>
      </c>
      <c r="B342" t="s">
        <v>792</v>
      </c>
      <c r="C342" t="s">
        <v>3143</v>
      </c>
      <c r="D342" t="s">
        <v>51</v>
      </c>
      <c r="E342">
        <v>19698.70813218</v>
      </c>
      <c r="F342">
        <v>1882.95</v>
      </c>
      <c r="G342">
        <v>17.223416461020101</v>
      </c>
      <c r="H342">
        <f>(Table2[[#This Row],[1Y Return vs Nifty]]-AVERAGE(Table2[1Y Return vs Nifty]))/_xlfn.STDEV.P(Table2[1Y Return vs Nifty])</f>
        <v>-9.4362225780028203E-3</v>
      </c>
      <c r="I342">
        <v>0.85234495342314398</v>
      </c>
      <c r="J342">
        <f>(Table2[[#This Row],[1M Return vs Nifty]]-AVERAGE(Table2[1M Return vs Nifty]))/_xlfn.STDEV.P(Table2[1M Return vs Nifty])</f>
        <v>0.14455227433262452</v>
      </c>
      <c r="K342">
        <v>15.4676496917058</v>
      </c>
      <c r="L342">
        <f>(Table2[[#This Row],[6M Return vs Nifty]]-AVERAGE(Table2[6M Return vs Nifty]))/_xlfn.STDEV.P(Table2[6M Return vs Nifty])</f>
        <v>0.30943297606873277</v>
      </c>
      <c r="M342">
        <v>-0.97982990074326004</v>
      </c>
      <c r="N342">
        <f>(Table2[[#This Row],[1W Return vs Nifty]]-AVERAGE(Table2[1W Return vs Nifty]))/_xlfn.STDEV.P(Table2[1W Return vs Nifty])</f>
        <v>0.1379616542938516</v>
      </c>
      <c r="O342">
        <v>1867.42</v>
      </c>
      <c r="P342">
        <v>1872.6811772445601</v>
      </c>
      <c r="Q342">
        <v>1649.9460217774199</v>
      </c>
      <c r="R342">
        <v>58.3059528754357</v>
      </c>
      <c r="S342" s="1">
        <f>(Table2[[#This Row],[Close Price]]-Table2[[#This Row],[20D EMA]])/Table2[[#This Row],[20D EMA]]</f>
        <v>8.3162866414625385E-3</v>
      </c>
      <c r="T342" s="1">
        <f>(Table2[[#This Row],[Close Price]]-Table2[[#This Row],[50D EMA]])/Table2[[#This Row],[50D EMA]]</f>
        <v>5.4834869278439381E-3</v>
      </c>
      <c r="U342" s="1">
        <f>(Table2[[#This Row],[Close Price]]-Table2[[#This Row],[200D EMA]])/Table2[[#This Row],[200D EMA]]</f>
        <v>0.1412191521099426</v>
      </c>
      <c r="V342">
        <v>0.29279939796433102</v>
      </c>
      <c r="W342">
        <v>1823.05</v>
      </c>
      <c r="X342">
        <v>1927.7</v>
      </c>
      <c r="Y342">
        <v>1823.05</v>
      </c>
      <c r="Z342">
        <v>1927.7</v>
      </c>
      <c r="AA342">
        <v>1795</v>
      </c>
      <c r="AB342">
        <v>1927.7</v>
      </c>
      <c r="AC342" s="1">
        <f>(Table2[[#This Row],[Close Price]]/Table2[[#This Row],[Day Low]])-1</f>
        <v>3.285702531471979E-2</v>
      </c>
      <c r="AD342" s="1">
        <f>(Table2[[#This Row],[Day High]]/Table2[[#This Row],[Close Price]])-1</f>
        <v>2.3765899253830325E-2</v>
      </c>
      <c r="AE342" s="1">
        <f>(Table2[[#This Row],[Close Price]]/Table2[[#This Row],[Current Week Low]])-1</f>
        <v>3.285702531471979E-2</v>
      </c>
      <c r="AF342" s="1">
        <f>(Table2[[#This Row],[Current Week High]]/Table2[[#This Row],[Close Price]])-1</f>
        <v>2.3765899253830325E-2</v>
      </c>
      <c r="AG342" s="1">
        <f>(Table2[[#This Row],[Close Price]]/Table2[[#This Row],[Current Month Low]])-1</f>
        <v>4.8997214484679752E-2</v>
      </c>
      <c r="AH342" s="1">
        <f>(Table2[[#This Row],[Current Month High]]/Table2[[#This Row],[Close Price]])-1</f>
        <v>2.3765899253830325E-2</v>
      </c>
      <c r="AI342">
        <v>41.480124273082097</v>
      </c>
      <c r="AJ342">
        <v>56.2030776888299</v>
      </c>
      <c r="AK342" t="str">
        <f>IF(AND(Table2[[#This Row],[20D EMA]]&gt;Table2[[#This Row],[50D EMA]],Table2[[#This Row],[50D EMA]]&gt;Table2[[#This Row],[200D EMA]]),"Uptrend","Downtrend/NoTrend")</f>
        <v>Downtrend/NoTrend</v>
      </c>
      <c r="AL342">
        <v>0.15</v>
      </c>
      <c r="AM342" t="s">
        <v>3185</v>
      </c>
      <c r="AN342">
        <v>3.75</v>
      </c>
      <c r="AO342" t="s">
        <v>3185</v>
      </c>
      <c r="AQ342">
        <f>(Table2[[#This Row],[Sharpe Ratio]]-AVERAGE(Table2[Sharpe Ratio]))/_xlfn.STDEV.P(Table2[Sharpe Ratio])</f>
        <v>-0.72077460162819162</v>
      </c>
      <c r="AR3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2">
        <f>_xlfn.RANK.AVG(Table2[[#This Row],[1Y Return vs Nifty Z-Score]],Table2[1Y Return vs Nifty Z-Score])</f>
        <v>300</v>
      </c>
      <c r="AT342">
        <f>_xlfn.RANK.AVG(Table2[[#This Row],[6M Return vs Nifty Z-Score]],Table2[6M Return vs Nifty Z-Score])</f>
        <v>218</v>
      </c>
      <c r="AU342">
        <f>_xlfn.RANK.AVG(Table2[[#This Row],[Sharpe Ratio Z-Score]],Table2[Sharpe Ratio Z-Score])</f>
        <v>544.5</v>
      </c>
      <c r="AV342">
        <f>(Table2[[#This Row],[Rank 1Y]]+Table2[[#This Row],[Rank 6M]]+Table2[[#This Row],[Rank Sharpe]])/3</f>
        <v>354.16666666666669</v>
      </c>
    </row>
    <row r="343" spans="1:48" x14ac:dyDescent="0.3">
      <c r="A343" t="s">
        <v>1481</v>
      </c>
      <c r="B343" t="s">
        <v>1482</v>
      </c>
      <c r="C343" t="s">
        <v>3142</v>
      </c>
      <c r="D343" t="s">
        <v>48</v>
      </c>
      <c r="E343">
        <v>6912.4463163999999</v>
      </c>
      <c r="F343">
        <v>1031.9000000000001</v>
      </c>
      <c r="G343">
        <v>25.773596836346801</v>
      </c>
      <c r="H343">
        <f>(Table2[[#This Row],[1Y Return vs Nifty]]-AVERAGE(Table2[1Y Return vs Nifty]))/_xlfn.STDEV.P(Table2[1Y Return vs Nifty])</f>
        <v>0.15197603020945963</v>
      </c>
      <c r="I343">
        <v>-2.4436537054840701</v>
      </c>
      <c r="J343">
        <f>(Table2[[#This Row],[1M Return vs Nifty]]-AVERAGE(Table2[1M Return vs Nifty]))/_xlfn.STDEV.P(Table2[1M Return vs Nifty])</f>
        <v>-0.20715730267102184</v>
      </c>
      <c r="K343">
        <v>-16.824221075415601</v>
      </c>
      <c r="L343">
        <f>(Table2[[#This Row],[6M Return vs Nifty]]-AVERAGE(Table2[6M Return vs Nifty]))/_xlfn.STDEV.P(Table2[6M Return vs Nifty])</f>
        <v>-0.77253435353520727</v>
      </c>
      <c r="M343">
        <v>-1.7046102477668299</v>
      </c>
      <c r="N343">
        <f>(Table2[[#This Row],[1W Return vs Nifty]]-AVERAGE(Table2[1W Return vs Nifty]))/_xlfn.STDEV.P(Table2[1W Return vs Nifty])</f>
        <v>-1.5682377001965123E-2</v>
      </c>
      <c r="O343">
        <v>1070.08</v>
      </c>
      <c r="P343">
        <v>1125.03024278929</v>
      </c>
      <c r="Q343">
        <v>1112.71814005439</v>
      </c>
      <c r="R343">
        <v>34.4609004114347</v>
      </c>
      <c r="S343" s="1">
        <f>(Table2[[#This Row],[Close Price]]-Table2[[#This Row],[20D EMA]])/Table2[[#This Row],[20D EMA]]</f>
        <v>-3.5679575358851523E-2</v>
      </c>
      <c r="T343" s="1">
        <f>(Table2[[#This Row],[Close Price]]-Table2[[#This Row],[50D EMA]])/Table2[[#This Row],[50D EMA]]</f>
        <v>-8.2780212697564387E-2</v>
      </c>
      <c r="U343" s="1">
        <f>(Table2[[#This Row],[Close Price]]-Table2[[#This Row],[200D EMA]])/Table2[[#This Row],[200D EMA]]</f>
        <v>-7.2631277540275832E-2</v>
      </c>
      <c r="V343">
        <v>0.40626897161219</v>
      </c>
      <c r="W343">
        <v>1020.1</v>
      </c>
      <c r="X343">
        <v>1045.5999999999999</v>
      </c>
      <c r="Y343">
        <v>1020.1</v>
      </c>
      <c r="Z343">
        <v>1045.5999999999999</v>
      </c>
      <c r="AA343">
        <v>1020.1</v>
      </c>
      <c r="AB343">
        <v>1083.95</v>
      </c>
      <c r="AC343" s="1">
        <f>(Table2[[#This Row],[Close Price]]/Table2[[#This Row],[Day Low]])-1</f>
        <v>1.156749338300167E-2</v>
      </c>
      <c r="AD343" s="1">
        <f>(Table2[[#This Row],[Day High]]/Table2[[#This Row],[Close Price]])-1</f>
        <v>1.3276480279096559E-2</v>
      </c>
      <c r="AE343" s="1">
        <f>(Table2[[#This Row],[Close Price]]/Table2[[#This Row],[Current Week Low]])-1</f>
        <v>1.156749338300167E-2</v>
      </c>
      <c r="AF343" s="1">
        <f>(Table2[[#This Row],[Current Week High]]/Table2[[#This Row],[Close Price]])-1</f>
        <v>1.3276480279096559E-2</v>
      </c>
      <c r="AG343" s="1">
        <f>(Table2[[#This Row],[Close Price]]/Table2[[#This Row],[Current Month Low]])-1</f>
        <v>1.156749338300167E-2</v>
      </c>
      <c r="AH343" s="1">
        <f>(Table2[[#This Row],[Current Month High]]/Table2[[#This Row],[Close Price]])-1</f>
        <v>5.0440934199050158E-2</v>
      </c>
      <c r="AI343">
        <v>49.476693478050102</v>
      </c>
      <c r="AJ343">
        <v>53.442379182156103</v>
      </c>
      <c r="AK343" t="str">
        <f>IF(AND(Table2[[#This Row],[20D EMA]]&gt;Table2[[#This Row],[50D EMA]],Table2[[#This Row],[50D EMA]]&gt;Table2[[#This Row],[200D EMA]]),"Uptrend","Downtrend/NoTrend")</f>
        <v>Downtrend/NoTrend</v>
      </c>
      <c r="AL343">
        <v>-0.17</v>
      </c>
      <c r="AM343" t="s">
        <v>3184</v>
      </c>
      <c r="AN343">
        <v>0.53</v>
      </c>
      <c r="AO343" t="s">
        <v>3185</v>
      </c>
      <c r="AP343">
        <v>0.10138728920831699</v>
      </c>
      <c r="AQ343">
        <f>(Table2[[#This Row],[Sharpe Ratio]]-AVERAGE(Table2[Sharpe Ratio]))/_xlfn.STDEV.P(Table2[Sharpe Ratio])</f>
        <v>0.47714593599496752</v>
      </c>
      <c r="AR3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3">
        <f>_xlfn.RANK.AVG(Table2[[#This Row],[1Y Return vs Nifty Z-Score]],Table2[1Y Return vs Nifty Z-Score])</f>
        <v>254</v>
      </c>
      <c r="AT343">
        <f>_xlfn.RANK.AVG(Table2[[#This Row],[6M Return vs Nifty Z-Score]],Table2[6M Return vs Nifty Z-Score])</f>
        <v>587</v>
      </c>
      <c r="AU343">
        <f>_xlfn.RANK.AVG(Table2[[#This Row],[Sharpe Ratio Z-Score]],Table2[Sharpe Ratio Z-Score])</f>
        <v>226</v>
      </c>
      <c r="AV343">
        <f>(Table2[[#This Row],[Rank 1Y]]+Table2[[#This Row],[Rank 6M]]+Table2[[#This Row],[Rank Sharpe]])/3</f>
        <v>355.66666666666669</v>
      </c>
    </row>
    <row r="344" spans="1:48" x14ac:dyDescent="0.3">
      <c r="A344" t="s">
        <v>326</v>
      </c>
      <c r="B344" t="s">
        <v>327</v>
      </c>
      <c r="C344" t="s">
        <v>3141</v>
      </c>
      <c r="D344" t="s">
        <v>203</v>
      </c>
      <c r="E344">
        <v>78131.953151009904</v>
      </c>
      <c r="F344">
        <v>2872.65</v>
      </c>
      <c r="G344">
        <v>11.8221008549282</v>
      </c>
      <c r="H344">
        <f>(Table2[[#This Row],[1Y Return vs Nifty]]-AVERAGE(Table2[1Y Return vs Nifty]))/_xlfn.STDEV.P(Table2[1Y Return vs Nifty])</f>
        <v>-0.11140348896588403</v>
      </c>
      <c r="I344">
        <v>-17.9731966664338</v>
      </c>
      <c r="J344">
        <f>(Table2[[#This Row],[1M Return vs Nifty]]-AVERAGE(Table2[1M Return vs Nifty]))/_xlfn.STDEV.P(Table2[1M Return vs Nifty])</f>
        <v>-1.8642844896300326</v>
      </c>
      <c r="K344">
        <v>-8.99339971074237</v>
      </c>
      <c r="L344">
        <f>(Table2[[#This Row],[6M Return vs Nifty]]-AVERAGE(Table2[6M Return vs Nifty]))/_xlfn.STDEV.P(Table2[6M Return vs Nifty])</f>
        <v>-0.51015584528329094</v>
      </c>
      <c r="M344">
        <v>-5.3228912813103904</v>
      </c>
      <c r="N344">
        <f>(Table2[[#This Row],[1W Return vs Nifty]]-AVERAGE(Table2[1W Return vs Nifty]))/_xlfn.STDEV.P(Table2[1W Return vs Nifty])</f>
        <v>-0.78271101766231699</v>
      </c>
      <c r="O344">
        <v>3136.72</v>
      </c>
      <c r="P344">
        <v>3315.4558098508801</v>
      </c>
      <c r="Q344">
        <v>3036.4279715399002</v>
      </c>
      <c r="R344">
        <v>7.7028115339137999</v>
      </c>
      <c r="S344" s="1">
        <f>(Table2[[#This Row],[Close Price]]-Table2[[#This Row],[20D EMA]])/Table2[[#This Row],[20D EMA]]</f>
        <v>-8.4186666326608595E-2</v>
      </c>
      <c r="T344" s="1">
        <f>(Table2[[#This Row],[Close Price]]-Table2[[#This Row],[50D EMA]])/Table2[[#This Row],[50D EMA]]</f>
        <v>-0.13355804910299685</v>
      </c>
      <c r="U344" s="1">
        <f>(Table2[[#This Row],[Close Price]]-Table2[[#This Row],[200D EMA]])/Table2[[#This Row],[200D EMA]]</f>
        <v>-5.3937710057664054E-2</v>
      </c>
      <c r="V344">
        <v>0.88071931876244203</v>
      </c>
      <c r="W344">
        <v>2839.8</v>
      </c>
      <c r="X344">
        <v>2892.5</v>
      </c>
      <c r="Y344">
        <v>2839.8</v>
      </c>
      <c r="Z344">
        <v>2892.5</v>
      </c>
      <c r="AA344">
        <v>2839.8</v>
      </c>
      <c r="AB344">
        <v>3096.6</v>
      </c>
      <c r="AC344" s="1">
        <f>(Table2[[#This Row],[Close Price]]/Table2[[#This Row],[Day Low]])-1</f>
        <v>1.1567716036340547E-2</v>
      </c>
      <c r="AD344" s="1">
        <f>(Table2[[#This Row],[Day High]]/Table2[[#This Row],[Close Price]])-1</f>
        <v>6.9099959967278135E-3</v>
      </c>
      <c r="AE344" s="1">
        <f>(Table2[[#This Row],[Close Price]]/Table2[[#This Row],[Current Week Low]])-1</f>
        <v>1.1567716036340547E-2</v>
      </c>
      <c r="AF344" s="1">
        <f>(Table2[[#This Row],[Current Week High]]/Table2[[#This Row],[Close Price]])-1</f>
        <v>6.9099959967278135E-3</v>
      </c>
      <c r="AG344" s="1">
        <f>(Table2[[#This Row],[Close Price]]/Table2[[#This Row],[Current Month Low]])-1</f>
        <v>1.1567716036340547E-2</v>
      </c>
      <c r="AH344" s="1">
        <f>(Table2[[#This Row],[Current Month High]]/Table2[[#This Row],[Close Price]])-1</f>
        <v>7.7959375489530469E-2</v>
      </c>
      <c r="AI344">
        <v>35.415034898090603</v>
      </c>
      <c r="AJ344">
        <v>37.102971005846499</v>
      </c>
      <c r="AK344" t="str">
        <f>IF(AND(Table2[[#This Row],[20D EMA]]&gt;Table2[[#This Row],[50D EMA]],Table2[[#This Row],[50D EMA]]&gt;Table2[[#This Row],[200D EMA]]),"Uptrend","Downtrend/NoTrend")</f>
        <v>Downtrend/NoTrend</v>
      </c>
      <c r="AL344">
        <v>-0.11</v>
      </c>
      <c r="AM344" t="s">
        <v>3184</v>
      </c>
      <c r="AN344">
        <v>-10.58</v>
      </c>
      <c r="AO344" t="s">
        <v>3184</v>
      </c>
      <c r="AP344">
        <v>9.2063722142856005E-2</v>
      </c>
      <c r="AQ344">
        <f>(Table2[[#This Row],[Sharpe Ratio]]-AVERAGE(Table2[Sharpe Ratio]))/_xlfn.STDEV.P(Table2[Sharpe Ratio])</f>
        <v>0.36698525846985619</v>
      </c>
      <c r="AR3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4">
        <f>_xlfn.RANK.AVG(Table2[[#This Row],[1Y Return vs Nifty Z-Score]],Table2[1Y Return vs Nifty Z-Score])</f>
        <v>332</v>
      </c>
      <c r="AT344">
        <f>_xlfn.RANK.AVG(Table2[[#This Row],[6M Return vs Nifty Z-Score]],Table2[6M Return vs Nifty Z-Score])</f>
        <v>487</v>
      </c>
      <c r="AU344">
        <f>_xlfn.RANK.AVG(Table2[[#This Row],[Sharpe Ratio Z-Score]],Table2[Sharpe Ratio Z-Score])</f>
        <v>253</v>
      </c>
      <c r="AV344">
        <f>(Table2[[#This Row],[Rank 1Y]]+Table2[[#This Row],[Rank 6M]]+Table2[[#This Row],[Rank Sharpe]])/3</f>
        <v>357.33333333333331</v>
      </c>
    </row>
    <row r="345" spans="1:48" x14ac:dyDescent="0.3">
      <c r="A345" t="s">
        <v>776</v>
      </c>
      <c r="B345" t="s">
        <v>777</v>
      </c>
      <c r="C345" t="s">
        <v>3137</v>
      </c>
      <c r="D345" t="s">
        <v>282</v>
      </c>
      <c r="E345">
        <v>20240.411343791999</v>
      </c>
      <c r="F345">
        <v>204.63</v>
      </c>
      <c r="G345">
        <v>24.652833555414698</v>
      </c>
      <c r="H345">
        <f>(Table2[[#This Row],[1Y Return vs Nifty]]-AVERAGE(Table2[1Y Return vs Nifty]))/_xlfn.STDEV.P(Table2[1Y Return vs Nifty])</f>
        <v>0.13081800569119839</v>
      </c>
      <c r="I345">
        <v>-6.1958273416324401</v>
      </c>
      <c r="J345">
        <f>(Table2[[#This Row],[1M Return vs Nifty]]-AVERAGE(Table2[1M Return vs Nifty]))/_xlfn.STDEV.P(Table2[1M Return vs Nifty])</f>
        <v>-0.60754442019840416</v>
      </c>
      <c r="K345">
        <v>-1.4173577074138199</v>
      </c>
      <c r="L345">
        <f>(Table2[[#This Row],[6M Return vs Nifty]]-AVERAGE(Table2[6M Return vs Nifty]))/_xlfn.STDEV.P(Table2[6M Return vs Nifty])</f>
        <v>-0.25631394202463426</v>
      </c>
      <c r="M345">
        <v>-4.4712030553074698</v>
      </c>
      <c r="N345">
        <f>(Table2[[#This Row],[1W Return vs Nifty]]-AVERAGE(Table2[1W Return vs Nifty]))/_xlfn.STDEV.P(Table2[1W Return vs Nifty])</f>
        <v>-0.60216416234586634</v>
      </c>
      <c r="O345">
        <v>214.33</v>
      </c>
      <c r="P345">
        <v>226.555799446973</v>
      </c>
      <c r="Q345">
        <v>216.46054163859901</v>
      </c>
      <c r="R345">
        <v>38.453807171687998</v>
      </c>
      <c r="S345" s="1">
        <f>(Table2[[#This Row],[Close Price]]-Table2[[#This Row],[20D EMA]])/Table2[[#This Row],[20D EMA]]</f>
        <v>-4.5257313488545781E-2</v>
      </c>
      <c r="T345" s="1">
        <f>(Table2[[#This Row],[Close Price]]-Table2[[#This Row],[50D EMA]])/Table2[[#This Row],[50D EMA]]</f>
        <v>-9.6778804605727575E-2</v>
      </c>
      <c r="U345" s="1">
        <f>(Table2[[#This Row],[Close Price]]-Table2[[#This Row],[200D EMA]])/Table2[[#This Row],[200D EMA]]</f>
        <v>-5.4654495221356347E-2</v>
      </c>
      <c r="V345">
        <v>0.51122899048199599</v>
      </c>
      <c r="W345">
        <v>203.3</v>
      </c>
      <c r="X345">
        <v>208.66</v>
      </c>
      <c r="Y345">
        <v>203.3</v>
      </c>
      <c r="Z345">
        <v>208.66</v>
      </c>
      <c r="AA345">
        <v>201.4</v>
      </c>
      <c r="AB345">
        <v>219.45</v>
      </c>
      <c r="AC345" s="1">
        <f>(Table2[[#This Row],[Close Price]]/Table2[[#This Row],[Day Low]])-1</f>
        <v>6.5420560747662115E-3</v>
      </c>
      <c r="AD345" s="1">
        <f>(Table2[[#This Row],[Day High]]/Table2[[#This Row],[Close Price]])-1</f>
        <v>1.9694082001661561E-2</v>
      </c>
      <c r="AE345" s="1">
        <f>(Table2[[#This Row],[Close Price]]/Table2[[#This Row],[Current Week Low]])-1</f>
        <v>6.5420560747662115E-3</v>
      </c>
      <c r="AF345" s="1">
        <f>(Table2[[#This Row],[Current Week High]]/Table2[[#This Row],[Close Price]])-1</f>
        <v>1.9694082001661561E-2</v>
      </c>
      <c r="AG345" s="1">
        <f>(Table2[[#This Row],[Close Price]]/Table2[[#This Row],[Current Month Low]])-1</f>
        <v>1.6037735849056656E-2</v>
      </c>
      <c r="AH345" s="1">
        <f>(Table2[[#This Row],[Current Month High]]/Table2[[#This Row],[Close Price]])-1</f>
        <v>7.2423398328690824E-2</v>
      </c>
      <c r="AI345">
        <v>38.982553877730503</v>
      </c>
      <c r="AJ345">
        <v>53.626126126126103</v>
      </c>
      <c r="AK345" t="str">
        <f>IF(AND(Table2[[#This Row],[20D EMA]]&gt;Table2[[#This Row],[50D EMA]],Table2[[#This Row],[50D EMA]]&gt;Table2[[#This Row],[200D EMA]]),"Uptrend","Downtrend/NoTrend")</f>
        <v>Downtrend/NoTrend</v>
      </c>
      <c r="AL345">
        <v>-0.16</v>
      </c>
      <c r="AM345" t="s">
        <v>3184</v>
      </c>
      <c r="AN345">
        <v>-1.36</v>
      </c>
      <c r="AO345" t="s">
        <v>3184</v>
      </c>
      <c r="AP345">
        <v>3.9352338366966E-2</v>
      </c>
      <c r="AQ345">
        <f>(Table2[[#This Row],[Sharpe Ratio]]-AVERAGE(Table2[Sharpe Ratio]))/_xlfn.STDEV.P(Table2[Sharpe Ratio])</f>
        <v>-0.25581519003542841</v>
      </c>
      <c r="AR3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5">
        <f>_xlfn.RANK.AVG(Table2[[#This Row],[1Y Return vs Nifty Z-Score]],Table2[1Y Return vs Nifty Z-Score])</f>
        <v>260</v>
      </c>
      <c r="AT345">
        <f>_xlfn.RANK.AVG(Table2[[#This Row],[6M Return vs Nifty Z-Score]],Table2[6M Return vs Nifty Z-Score])</f>
        <v>401</v>
      </c>
      <c r="AU345">
        <f>_xlfn.RANK.AVG(Table2[[#This Row],[Sharpe Ratio Z-Score]],Table2[Sharpe Ratio Z-Score])</f>
        <v>411</v>
      </c>
      <c r="AV345">
        <f>(Table2[[#This Row],[Rank 1Y]]+Table2[[#This Row],[Rank 6M]]+Table2[[#This Row],[Rank Sharpe]])/3</f>
        <v>357.33333333333331</v>
      </c>
    </row>
    <row r="346" spans="1:48" x14ac:dyDescent="0.3">
      <c r="A346" t="s">
        <v>268</v>
      </c>
      <c r="B346" t="s">
        <v>269</v>
      </c>
      <c r="C346" t="s">
        <v>3145</v>
      </c>
      <c r="D346" t="s">
        <v>94</v>
      </c>
      <c r="E346">
        <v>95140.541138500004</v>
      </c>
      <c r="F346">
        <v>4757.5</v>
      </c>
      <c r="G346">
        <v>28.441629104720299</v>
      </c>
      <c r="H346">
        <f>(Table2[[#This Row],[1Y Return vs Nifty]]-AVERAGE(Table2[1Y Return vs Nifty]))/_xlfn.STDEV.P(Table2[1Y Return vs Nifty])</f>
        <v>0.20234375112802033</v>
      </c>
      <c r="I346">
        <v>-9.3689928066781096</v>
      </c>
      <c r="J346">
        <f>(Table2[[#This Row],[1M Return vs Nifty]]-AVERAGE(Table2[1M Return vs Nifty]))/_xlfn.STDEV.P(Table2[1M Return vs Nifty])</f>
        <v>-0.9461467070827716</v>
      </c>
      <c r="K346">
        <v>-12.079534955174701</v>
      </c>
      <c r="L346">
        <f>(Table2[[#This Row],[6M Return vs Nifty]]-AVERAGE(Table2[6M Return vs Nifty]))/_xlfn.STDEV.P(Table2[6M Return vs Nifty])</f>
        <v>-0.6135595016801455</v>
      </c>
      <c r="M346">
        <v>-5.5515345211930196</v>
      </c>
      <c r="N346">
        <f>(Table2[[#This Row],[1W Return vs Nifty]]-AVERAGE(Table2[1W Return vs Nifty]))/_xlfn.STDEV.P(Table2[1W Return vs Nifty])</f>
        <v>-0.83118041842403656</v>
      </c>
      <c r="O346">
        <v>5025.22</v>
      </c>
      <c r="P346">
        <v>5265.3783179366701</v>
      </c>
      <c r="Q346">
        <v>4994.2745608799496</v>
      </c>
      <c r="R346">
        <v>29.7198131576394</v>
      </c>
      <c r="S346" s="1">
        <f>(Table2[[#This Row],[Close Price]]-Table2[[#This Row],[20D EMA]])/Table2[[#This Row],[20D EMA]]</f>
        <v>-5.3275279490251223E-2</v>
      </c>
      <c r="T346" s="1">
        <f>(Table2[[#This Row],[Close Price]]-Table2[[#This Row],[50D EMA]])/Table2[[#This Row],[50D EMA]]</f>
        <v>-9.6456187432262419E-2</v>
      </c>
      <c r="U346" s="1">
        <f>(Table2[[#This Row],[Close Price]]-Table2[[#This Row],[200D EMA]])/Table2[[#This Row],[200D EMA]]</f>
        <v>-4.7409199873511138E-2</v>
      </c>
      <c r="V346">
        <v>0.90808928880204098</v>
      </c>
      <c r="W346">
        <v>4717.55</v>
      </c>
      <c r="X346">
        <v>4786.1499999999996</v>
      </c>
      <c r="Y346">
        <v>4717.55</v>
      </c>
      <c r="Z346">
        <v>4786.1499999999996</v>
      </c>
      <c r="AA346">
        <v>4717.55</v>
      </c>
      <c r="AB346">
        <v>5127.5</v>
      </c>
      <c r="AC346" s="1">
        <f>(Table2[[#This Row],[Close Price]]/Table2[[#This Row],[Day Low]])-1</f>
        <v>8.4683787135271249E-3</v>
      </c>
      <c r="AD346" s="1">
        <f>(Table2[[#This Row],[Day High]]/Table2[[#This Row],[Close Price]])-1</f>
        <v>6.0220704151339177E-3</v>
      </c>
      <c r="AE346" s="1">
        <f>(Table2[[#This Row],[Close Price]]/Table2[[#This Row],[Current Week Low]])-1</f>
        <v>8.4683787135271249E-3</v>
      </c>
      <c r="AF346" s="1">
        <f>(Table2[[#This Row],[Current Week High]]/Table2[[#This Row],[Close Price]])-1</f>
        <v>6.0220704151339177E-3</v>
      </c>
      <c r="AG346" s="1">
        <f>(Table2[[#This Row],[Close Price]]/Table2[[#This Row],[Current Month Low]])-1</f>
        <v>8.4683787135271249E-3</v>
      </c>
      <c r="AH346" s="1">
        <f>(Table2[[#This Row],[Current Month High]]/Table2[[#This Row],[Close Price]])-1</f>
        <v>7.7771939043615346E-2</v>
      </c>
      <c r="AI346">
        <v>31.2926957435627</v>
      </c>
      <c r="AJ346">
        <v>53.363850294961402</v>
      </c>
      <c r="AK346" t="str">
        <f>IF(AND(Table2[[#This Row],[20D EMA]]&gt;Table2[[#This Row],[50D EMA]],Table2[[#This Row],[50D EMA]]&gt;Table2[[#This Row],[200D EMA]]),"Uptrend","Downtrend/NoTrend")</f>
        <v>Downtrend/NoTrend</v>
      </c>
      <c r="AL346">
        <v>-0.04</v>
      </c>
      <c r="AM346" t="s">
        <v>3184</v>
      </c>
      <c r="AN346">
        <v>-6.96</v>
      </c>
      <c r="AO346" t="s">
        <v>3184</v>
      </c>
      <c r="AP346">
        <v>7.0855071738463005E-2</v>
      </c>
      <c r="AQ346">
        <f>(Table2[[#This Row],[Sharpe Ratio]]-AVERAGE(Table2[Sharpe Ratio]))/_xlfn.STDEV.P(Table2[Sharpe Ratio])</f>
        <v>0.11639883789310435</v>
      </c>
      <c r="AR3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6">
        <f>_xlfn.RANK.AVG(Table2[[#This Row],[1Y Return vs Nifty Z-Score]],Table2[1Y Return vs Nifty Z-Score])</f>
        <v>236</v>
      </c>
      <c r="AT346">
        <f>_xlfn.RANK.AVG(Table2[[#This Row],[6M Return vs Nifty Z-Score]],Table2[6M Return vs Nifty Z-Score])</f>
        <v>530</v>
      </c>
      <c r="AU346">
        <f>_xlfn.RANK.AVG(Table2[[#This Row],[Sharpe Ratio Z-Score]],Table2[Sharpe Ratio Z-Score])</f>
        <v>310</v>
      </c>
      <c r="AV346">
        <f>(Table2[[#This Row],[Rank 1Y]]+Table2[[#This Row],[Rank 6M]]+Table2[[#This Row],[Rank Sharpe]])/3</f>
        <v>358.66666666666669</v>
      </c>
    </row>
    <row r="347" spans="1:48" x14ac:dyDescent="0.3">
      <c r="A347" t="s">
        <v>600</v>
      </c>
      <c r="B347" t="s">
        <v>601</v>
      </c>
      <c r="C347" t="s">
        <v>576</v>
      </c>
      <c r="D347" t="s">
        <v>576</v>
      </c>
      <c r="E347">
        <v>31795.538280000001</v>
      </c>
      <c r="F347">
        <v>930.2</v>
      </c>
      <c r="G347">
        <v>-3.8162769879315501</v>
      </c>
      <c r="H347">
        <f>(Table2[[#This Row],[1Y Return vs Nifty]]-AVERAGE(Table2[1Y Return vs Nifty]))/_xlfn.STDEV.P(Table2[1Y Return vs Nifty])</f>
        <v>-0.40662834817957982</v>
      </c>
      <c r="I347">
        <v>3.11459855222716</v>
      </c>
      <c r="J347">
        <f>(Table2[[#This Row],[1M Return vs Nifty]]-AVERAGE(Table2[1M Return vs Nifty]))/_xlfn.STDEV.P(Table2[1M Return vs Nifty])</f>
        <v>0.3859529357558717</v>
      </c>
      <c r="K347">
        <v>6.0799020399438701</v>
      </c>
      <c r="L347">
        <f>(Table2[[#This Row],[6M Return vs Nifty]]-AVERAGE(Table2[6M Return vs Nifty]))/_xlfn.STDEV.P(Table2[6M Return vs Nifty])</f>
        <v>-5.1117070505339902E-3</v>
      </c>
      <c r="M347">
        <v>-0.51703623725496595</v>
      </c>
      <c r="N347">
        <f>(Table2[[#This Row],[1W Return vs Nifty]]-AVERAGE(Table2[1W Return vs Nifty]))/_xlfn.STDEV.P(Table2[1W Return vs Nifty])</f>
        <v>0.23606790732417662</v>
      </c>
      <c r="O347">
        <v>920.99</v>
      </c>
      <c r="P347">
        <v>912.76783604165098</v>
      </c>
      <c r="Q347">
        <v>855.39938786329901</v>
      </c>
      <c r="R347">
        <v>55.693753855249199</v>
      </c>
      <c r="S347" s="1">
        <f>(Table2[[#This Row],[Close Price]]-Table2[[#This Row],[20D EMA]])/Table2[[#This Row],[20D EMA]]</f>
        <v>1.0000108578811969E-2</v>
      </c>
      <c r="T347" s="1">
        <f>(Table2[[#This Row],[Close Price]]-Table2[[#This Row],[50D EMA]])/Table2[[#This Row],[50D EMA]]</f>
        <v>1.9098135659497108E-2</v>
      </c>
      <c r="U347" s="1">
        <f>(Table2[[#This Row],[Close Price]]-Table2[[#This Row],[200D EMA]])/Table2[[#This Row],[200D EMA]]</f>
        <v>8.7445248614855087E-2</v>
      </c>
      <c r="V347">
        <v>0.63493488875835302</v>
      </c>
      <c r="W347">
        <v>923.1</v>
      </c>
      <c r="X347">
        <v>949</v>
      </c>
      <c r="Y347">
        <v>923.1</v>
      </c>
      <c r="Z347">
        <v>949</v>
      </c>
      <c r="AA347">
        <v>888.05</v>
      </c>
      <c r="AB347">
        <v>984.4</v>
      </c>
      <c r="AC347" s="1">
        <f>(Table2[[#This Row],[Close Price]]/Table2[[#This Row],[Day Low]])-1</f>
        <v>7.6914743798071061E-3</v>
      </c>
      <c r="AD347" s="1">
        <f>(Table2[[#This Row],[Day High]]/Table2[[#This Row],[Close Price]])-1</f>
        <v>2.0210707374758163E-2</v>
      </c>
      <c r="AE347" s="1">
        <f>(Table2[[#This Row],[Close Price]]/Table2[[#This Row],[Current Week Low]])-1</f>
        <v>7.6914743798071061E-3</v>
      </c>
      <c r="AF347" s="1">
        <f>(Table2[[#This Row],[Current Week High]]/Table2[[#This Row],[Close Price]])-1</f>
        <v>2.0210707374758163E-2</v>
      </c>
      <c r="AG347" s="1">
        <f>(Table2[[#This Row],[Close Price]]/Table2[[#This Row],[Current Month Low]])-1</f>
        <v>4.7463543719385326E-2</v>
      </c>
      <c r="AH347" s="1">
        <f>(Table2[[#This Row],[Current Month High]]/Table2[[#This Row],[Close Price]])-1</f>
        <v>5.8267039346377114E-2</v>
      </c>
      <c r="AI347">
        <v>13.201462051171699</v>
      </c>
      <c r="AJ347">
        <v>31.014084507042199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0.1</v>
      </c>
      <c r="AM347" t="s">
        <v>3185</v>
      </c>
      <c r="AN347">
        <v>5.26</v>
      </c>
      <c r="AO347" t="s">
        <v>3185</v>
      </c>
      <c r="AP347">
        <v>7.0490366165769994E-2</v>
      </c>
      <c r="AQ347">
        <f>(Table2[[#This Row],[Sharpe Ratio]]-AVERAGE(Table2[Sharpe Ratio]))/_xlfn.STDEV.P(Table2[Sharpe Ratio])</f>
        <v>0.11208973466008551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0.32237052251002007</v>
      </c>
      <c r="AS347">
        <f>_xlfn.RANK.AVG(Table2[[#This Row],[1Y Return vs Nifty Z-Score]],Table2[1Y Return vs Nifty Z-Score])</f>
        <v>456</v>
      </c>
      <c r="AT347">
        <f>_xlfn.RANK.AVG(Table2[[#This Row],[6M Return vs Nifty Z-Score]],Table2[6M Return vs Nifty Z-Score])</f>
        <v>310</v>
      </c>
      <c r="AU347">
        <f>_xlfn.RANK.AVG(Table2[[#This Row],[Sharpe Ratio Z-Score]],Table2[Sharpe Ratio Z-Score])</f>
        <v>312</v>
      </c>
      <c r="AV347">
        <f>(Table2[[#This Row],[Rank 1Y]]+Table2[[#This Row],[Rank 6M]]+Table2[[#This Row],[Rank Sharpe]])/3</f>
        <v>359.33333333333331</v>
      </c>
    </row>
    <row r="348" spans="1:48" x14ac:dyDescent="0.3">
      <c r="A348" t="s">
        <v>316</v>
      </c>
      <c r="B348" t="s">
        <v>317</v>
      </c>
      <c r="C348" t="s">
        <v>3144</v>
      </c>
      <c r="D348" t="s">
        <v>108</v>
      </c>
      <c r="E348">
        <v>81445.142198939997</v>
      </c>
      <c r="F348">
        <v>81.08</v>
      </c>
      <c r="G348">
        <v>32.096858770912903</v>
      </c>
      <c r="H348">
        <f>(Table2[[#This Row],[1Y Return vs Nifty]]-AVERAGE(Table2[1Y Return vs Nifty]))/_xlfn.STDEV.P(Table2[1Y Return vs Nifty])</f>
        <v>0.27134800939820553</v>
      </c>
      <c r="I348">
        <v>-5.8996487371913702</v>
      </c>
      <c r="J348">
        <f>(Table2[[#This Row],[1M Return vs Nifty]]-AVERAGE(Table2[1M Return vs Nifty]))/_xlfn.STDEV.P(Table2[1M Return vs Nifty])</f>
        <v>-0.57593978000718626</v>
      </c>
      <c r="K348">
        <v>-22.9732070562346</v>
      </c>
      <c r="L348">
        <f>(Table2[[#This Row],[6M Return vs Nifty]]-AVERAGE(Table2[6M Return vs Nifty]))/_xlfn.STDEV.P(Table2[6M Return vs Nifty])</f>
        <v>-0.97856149855316266</v>
      </c>
      <c r="M348">
        <v>-1.5703595036962501</v>
      </c>
      <c r="N348">
        <f>(Table2[[#This Row],[1W Return vs Nifty]]-AVERAGE(Table2[1W Return vs Nifty]))/_xlfn.STDEV.P(Table2[1W Return vs Nifty])</f>
        <v>1.2777039162082796E-2</v>
      </c>
      <c r="O348">
        <v>83.66</v>
      </c>
      <c r="P348">
        <v>88.165574794574098</v>
      </c>
      <c r="Q348">
        <v>88.378543017016199</v>
      </c>
      <c r="R348">
        <v>42.0454433834689</v>
      </c>
      <c r="S348" s="1">
        <f>(Table2[[#This Row],[Close Price]]-Table2[[#This Row],[20D EMA]])/Table2[[#This Row],[20D EMA]]</f>
        <v>-3.0839110686110428E-2</v>
      </c>
      <c r="T348" s="1">
        <f>(Table2[[#This Row],[Close Price]]-Table2[[#This Row],[50D EMA]])/Table2[[#This Row],[50D EMA]]</f>
        <v>-8.0366682926794261E-2</v>
      </c>
      <c r="U348" s="1">
        <f>(Table2[[#This Row],[Close Price]]-Table2[[#This Row],[200D EMA]])/Table2[[#This Row],[200D EMA]]</f>
        <v>-8.2582748796967115E-2</v>
      </c>
      <c r="V348">
        <v>0.91894417888062396</v>
      </c>
      <c r="W348">
        <v>80.05</v>
      </c>
      <c r="X348">
        <v>82.58</v>
      </c>
      <c r="Y348">
        <v>80.05</v>
      </c>
      <c r="Z348">
        <v>82.58</v>
      </c>
      <c r="AA348">
        <v>79.5</v>
      </c>
      <c r="AB348">
        <v>85.59</v>
      </c>
      <c r="AC348" s="1">
        <f>(Table2[[#This Row],[Close Price]]/Table2[[#This Row],[Day Low]])-1</f>
        <v>1.2866958151155572E-2</v>
      </c>
      <c r="AD348" s="1">
        <f>(Table2[[#This Row],[Day High]]/Table2[[#This Row],[Close Price]])-1</f>
        <v>1.8500246669955533E-2</v>
      </c>
      <c r="AE348" s="1">
        <f>(Table2[[#This Row],[Close Price]]/Table2[[#This Row],[Current Week Low]])-1</f>
        <v>1.2866958151155572E-2</v>
      </c>
      <c r="AF348" s="1">
        <f>(Table2[[#This Row],[Current Week High]]/Table2[[#This Row],[Close Price]])-1</f>
        <v>1.8500246669955533E-2</v>
      </c>
      <c r="AG348" s="1">
        <f>(Table2[[#This Row],[Close Price]]/Table2[[#This Row],[Current Month Low]])-1</f>
        <v>1.9874213836478027E-2</v>
      </c>
      <c r="AH348" s="1">
        <f>(Table2[[#This Row],[Current Month High]]/Table2[[#This Row],[Close Price]])-1</f>
        <v>5.5624074987666638E-2</v>
      </c>
      <c r="AI348">
        <v>46.028613714849499</v>
      </c>
      <c r="AJ348">
        <v>57.131782945736397</v>
      </c>
      <c r="AK348" t="str">
        <f>IF(AND(Table2[[#This Row],[20D EMA]]&gt;Table2[[#This Row],[50D EMA]],Table2[[#This Row],[50D EMA]]&gt;Table2[[#This Row],[200D EMA]]),"Uptrend","Downtrend/NoTrend")</f>
        <v>Downtrend/NoTrend</v>
      </c>
      <c r="AL348">
        <v>-0.05</v>
      </c>
      <c r="AM348" t="s">
        <v>3184</v>
      </c>
      <c r="AN348">
        <v>1.29</v>
      </c>
      <c r="AO348" t="s">
        <v>3185</v>
      </c>
      <c r="AP348">
        <v>0.110585318077301</v>
      </c>
      <c r="AQ348">
        <f>(Table2[[#This Row],[Sharpe Ratio]]-AVERAGE(Table2[Sharpe Ratio]))/_xlfn.STDEV.P(Table2[Sharpe Ratio])</f>
        <v>0.58582334293468075</v>
      </c>
      <c r="AR3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8">
        <f>_xlfn.RANK.AVG(Table2[[#This Row],[1Y Return vs Nifty Z-Score]],Table2[1Y Return vs Nifty Z-Score])</f>
        <v>212</v>
      </c>
      <c r="AT348">
        <f>_xlfn.RANK.AVG(Table2[[#This Row],[6M Return vs Nifty Z-Score]],Table2[6M Return vs Nifty Z-Score])</f>
        <v>668</v>
      </c>
      <c r="AU348">
        <f>_xlfn.RANK.AVG(Table2[[#This Row],[Sharpe Ratio Z-Score]],Table2[Sharpe Ratio Z-Score])</f>
        <v>198</v>
      </c>
      <c r="AV348">
        <f>(Table2[[#This Row],[Rank 1Y]]+Table2[[#This Row],[Rank 6M]]+Table2[[#This Row],[Rank Sharpe]])/3</f>
        <v>359.33333333333331</v>
      </c>
    </row>
    <row r="349" spans="1:48" x14ac:dyDescent="0.3">
      <c r="A349" t="s">
        <v>234</v>
      </c>
      <c r="B349" t="s">
        <v>235</v>
      </c>
      <c r="C349" t="s">
        <v>3143</v>
      </c>
      <c r="D349" t="s">
        <v>51</v>
      </c>
      <c r="E349">
        <v>106041.244753769</v>
      </c>
      <c r="F349">
        <v>2646.65</v>
      </c>
      <c r="G349">
        <v>19.789438166964299</v>
      </c>
      <c r="H349">
        <f>(Table2[[#This Row],[1Y Return vs Nifty]]-AVERAGE(Table2[1Y Return vs Nifty]))/_xlfn.STDEV.P(Table2[1Y Return vs Nifty])</f>
        <v>3.9005719705835204E-2</v>
      </c>
      <c r="I349">
        <v>2.5278859787742101</v>
      </c>
      <c r="J349">
        <f>(Table2[[#This Row],[1M Return vs Nifty]]-AVERAGE(Table2[1M Return vs Nifty]))/_xlfn.STDEV.P(Table2[1M Return vs Nifty])</f>
        <v>0.32334598339131165</v>
      </c>
      <c r="K349">
        <v>11.9752747056373</v>
      </c>
      <c r="L349">
        <f>(Table2[[#This Row],[6M Return vs Nifty]]-AVERAGE(Table2[6M Return vs Nifty]))/_xlfn.STDEV.P(Table2[6M Return vs Nifty])</f>
        <v>0.19241790237100742</v>
      </c>
      <c r="M349">
        <v>-3.0369767502691301</v>
      </c>
      <c r="N349">
        <f>(Table2[[#This Row],[1W Return vs Nifty]]-AVERAGE(Table2[1W Return vs Nifty]))/_xlfn.STDEV.P(Table2[1W Return vs Nifty])</f>
        <v>-0.29812679129746489</v>
      </c>
      <c r="O349">
        <v>2642.48</v>
      </c>
      <c r="P349">
        <v>2561.1413783334801</v>
      </c>
      <c r="Q349">
        <v>2286.8584436287802</v>
      </c>
      <c r="R349">
        <v>48.273366028099503</v>
      </c>
      <c r="S349" s="1">
        <f>(Table2[[#This Row],[Close Price]]-Table2[[#This Row],[20D EMA]])/Table2[[#This Row],[20D EMA]]</f>
        <v>1.5780630316975237E-3</v>
      </c>
      <c r="T349" s="1">
        <f>(Table2[[#This Row],[Close Price]]-Table2[[#This Row],[50D EMA]])/Table2[[#This Row],[50D EMA]]</f>
        <v>3.3386919749881172E-2</v>
      </c>
      <c r="U349" s="1">
        <f>(Table2[[#This Row],[Close Price]]-Table2[[#This Row],[200D EMA]])/Table2[[#This Row],[200D EMA]]</f>
        <v>0.15733005135215269</v>
      </c>
      <c r="V349">
        <v>0.87118265285743302</v>
      </c>
      <c r="W349">
        <v>2630</v>
      </c>
      <c r="X349">
        <v>2684.65</v>
      </c>
      <c r="Y349">
        <v>2630</v>
      </c>
      <c r="Z349">
        <v>2684.65</v>
      </c>
      <c r="AA349">
        <v>2630</v>
      </c>
      <c r="AB349">
        <v>2874</v>
      </c>
      <c r="AC349" s="1">
        <f>(Table2[[#This Row],[Close Price]]/Table2[[#This Row],[Day Low]])-1</f>
        <v>6.3307984790874627E-3</v>
      </c>
      <c r="AD349" s="1">
        <f>(Table2[[#This Row],[Day High]]/Table2[[#This Row],[Close Price]])-1</f>
        <v>1.4357773033835119E-2</v>
      </c>
      <c r="AE349" s="1">
        <f>(Table2[[#This Row],[Close Price]]/Table2[[#This Row],[Current Week Low]])-1</f>
        <v>6.3307984790874627E-3</v>
      </c>
      <c r="AF349" s="1">
        <f>(Table2[[#This Row],[Current Week High]]/Table2[[#This Row],[Close Price]])-1</f>
        <v>1.4357773033835119E-2</v>
      </c>
      <c r="AG349" s="1">
        <f>(Table2[[#This Row],[Close Price]]/Table2[[#This Row],[Current Month Low]])-1</f>
        <v>6.3307984790874627E-3</v>
      </c>
      <c r="AH349" s="1">
        <f>(Table2[[#This Row],[Current Month High]]/Table2[[#This Row],[Close Price]])-1</f>
        <v>8.5901044716906183E-2</v>
      </c>
      <c r="AI349">
        <v>8.5901044716906192</v>
      </c>
      <c r="AJ349">
        <v>45.340472267984602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0.13</v>
      </c>
      <c r="AM349" t="s">
        <v>3185</v>
      </c>
      <c r="AN349">
        <v>5.69</v>
      </c>
      <c r="AO349" t="s">
        <v>3185</v>
      </c>
      <c r="AQ349">
        <f>(Table2[[#This Row],[Sharpe Ratio]]-AVERAGE(Table2[Sharpe Ratio]))/_xlfn.STDEV.P(Table2[Sharpe Ratio])</f>
        <v>-0.72077460162819162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-0.46413178745750222</v>
      </c>
      <c r="AS349">
        <f>_xlfn.RANK.AVG(Table2[[#This Row],[1Y Return vs Nifty Z-Score]],Table2[1Y Return vs Nifty Z-Score])</f>
        <v>289</v>
      </c>
      <c r="AT349">
        <f>_xlfn.RANK.AVG(Table2[[#This Row],[6M Return vs Nifty Z-Score]],Table2[6M Return vs Nifty Z-Score])</f>
        <v>247</v>
      </c>
      <c r="AU349">
        <f>_xlfn.RANK.AVG(Table2[[#This Row],[Sharpe Ratio Z-Score]],Table2[Sharpe Ratio Z-Score])</f>
        <v>544.5</v>
      </c>
      <c r="AV349">
        <f>(Table2[[#This Row],[Rank 1Y]]+Table2[[#This Row],[Rank 6M]]+Table2[[#This Row],[Rank Sharpe]])/3</f>
        <v>360.16666666666669</v>
      </c>
    </row>
    <row r="350" spans="1:48" x14ac:dyDescent="0.3">
      <c r="A350" t="s">
        <v>683</v>
      </c>
      <c r="B350" t="s">
        <v>684</v>
      </c>
      <c r="C350" t="s">
        <v>3146</v>
      </c>
      <c r="D350" t="s">
        <v>685</v>
      </c>
      <c r="E350">
        <v>26438.436706799999</v>
      </c>
      <c r="F350">
        <v>273.39999999999998</v>
      </c>
      <c r="G350">
        <v>58.050145031874898</v>
      </c>
      <c r="H350">
        <f>(Table2[[#This Row],[1Y Return vs Nifty]]-AVERAGE(Table2[1Y Return vs Nifty]))/_xlfn.STDEV.P(Table2[1Y Return vs Nifty])</f>
        <v>0.76130005938167811</v>
      </c>
      <c r="I350">
        <v>-7.2004595434165903</v>
      </c>
      <c r="J350">
        <f>(Table2[[#This Row],[1M Return vs Nifty]]-AVERAGE(Table2[1M Return vs Nifty]))/_xlfn.STDEV.P(Table2[1M Return vs Nifty])</f>
        <v>-0.71474675954974798</v>
      </c>
      <c r="K350">
        <v>-34.922008219448003</v>
      </c>
      <c r="L350">
        <f>(Table2[[#This Row],[6M Return vs Nifty]]-AVERAGE(Table2[6M Return vs Nifty]))/_xlfn.STDEV.P(Table2[6M Return vs Nifty])</f>
        <v>-1.3789165160671546</v>
      </c>
      <c r="M350">
        <v>-5.3386599375907799</v>
      </c>
      <c r="N350">
        <f>(Table2[[#This Row],[1W Return vs Nifty]]-AVERAGE(Table2[1W Return vs Nifty]))/_xlfn.STDEV.P(Table2[1W Return vs Nifty])</f>
        <v>-0.78605376823355777</v>
      </c>
      <c r="O350">
        <v>296.36</v>
      </c>
      <c r="P350">
        <v>307.84079612997698</v>
      </c>
      <c r="Q350">
        <v>297.35696177627602</v>
      </c>
      <c r="R350">
        <v>26.012509341166201</v>
      </c>
      <c r="S350" s="1">
        <f>(Table2[[#This Row],[Close Price]]-Table2[[#This Row],[20D EMA]])/Table2[[#This Row],[20D EMA]]</f>
        <v>-7.7473343231205416E-2</v>
      </c>
      <c r="T350" s="1">
        <f>(Table2[[#This Row],[Close Price]]-Table2[[#This Row],[50D EMA]])/Table2[[#This Row],[50D EMA]]</f>
        <v>-0.11187859621905136</v>
      </c>
      <c r="U350" s="1">
        <f>(Table2[[#This Row],[Close Price]]-Table2[[#This Row],[200D EMA]])/Table2[[#This Row],[200D EMA]]</f>
        <v>-8.0566338965692916E-2</v>
      </c>
      <c r="V350">
        <v>0.72177985830342595</v>
      </c>
      <c r="W350">
        <v>272</v>
      </c>
      <c r="X350">
        <v>280</v>
      </c>
      <c r="Y350">
        <v>272</v>
      </c>
      <c r="Z350">
        <v>280</v>
      </c>
      <c r="AA350">
        <v>272</v>
      </c>
      <c r="AB350">
        <v>302.35000000000002</v>
      </c>
      <c r="AC350" s="1">
        <f>(Table2[[#This Row],[Close Price]]/Table2[[#This Row],[Day Low]])-1</f>
        <v>5.1470588235293935E-3</v>
      </c>
      <c r="AD350" s="1">
        <f>(Table2[[#This Row],[Day High]]/Table2[[#This Row],[Close Price]])-1</f>
        <v>2.4140453547915275E-2</v>
      </c>
      <c r="AE350" s="1">
        <f>(Table2[[#This Row],[Close Price]]/Table2[[#This Row],[Current Week Low]])-1</f>
        <v>5.1470588235293935E-3</v>
      </c>
      <c r="AF350" s="1">
        <f>(Table2[[#This Row],[Current Week High]]/Table2[[#This Row],[Close Price]])-1</f>
        <v>2.4140453547915275E-2</v>
      </c>
      <c r="AG350" s="1">
        <f>(Table2[[#This Row],[Close Price]]/Table2[[#This Row],[Current Month Low]])-1</f>
        <v>5.1470588235293935E-3</v>
      </c>
      <c r="AH350" s="1">
        <f>(Table2[[#This Row],[Current Month High]]/Table2[[#This Row],[Close Price]])-1</f>
        <v>0.10588880760790076</v>
      </c>
      <c r="AI350">
        <v>52.084857351865402</v>
      </c>
      <c r="AJ350">
        <v>84.604996623902693</v>
      </c>
      <c r="AK350" t="str">
        <f>IF(AND(Table2[[#This Row],[20D EMA]]&gt;Table2[[#This Row],[50D EMA]],Table2[[#This Row],[50D EMA]]&gt;Table2[[#This Row],[200D EMA]]),"Uptrend","Downtrend/NoTrend")</f>
        <v>Downtrend/NoTrend</v>
      </c>
      <c r="AL350">
        <v>-0.13</v>
      </c>
      <c r="AM350" t="s">
        <v>3184</v>
      </c>
      <c r="AN350">
        <v>-5.97</v>
      </c>
      <c r="AO350" t="s">
        <v>3184</v>
      </c>
      <c r="AP350">
        <v>9.6175415105538994E-2</v>
      </c>
      <c r="AQ350">
        <f>(Table2[[#This Row],[Sharpe Ratio]]-AVERAGE(Table2[Sharpe Ratio]))/_xlfn.STDEV.P(Table2[Sharpe Ratio])</f>
        <v>0.4155661159211127</v>
      </c>
      <c r="AR3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0">
        <f>_xlfn.RANK.AVG(Table2[[#This Row],[1Y Return vs Nifty Z-Score]],Table2[1Y Return vs Nifty Z-Score])</f>
        <v>126</v>
      </c>
      <c r="AT350">
        <f>_xlfn.RANK.AVG(Table2[[#This Row],[6M Return vs Nifty Z-Score]],Table2[6M Return vs Nifty Z-Score])</f>
        <v>722</v>
      </c>
      <c r="AU350">
        <f>_xlfn.RANK.AVG(Table2[[#This Row],[Sharpe Ratio Z-Score]],Table2[Sharpe Ratio Z-Score])</f>
        <v>237</v>
      </c>
      <c r="AV350">
        <f>(Table2[[#This Row],[Rank 1Y]]+Table2[[#This Row],[Rank 6M]]+Table2[[#This Row],[Rank Sharpe]])/3</f>
        <v>361.66666666666669</v>
      </c>
    </row>
    <row r="351" spans="1:48" x14ac:dyDescent="0.3">
      <c r="A351" t="s">
        <v>1222</v>
      </c>
      <c r="B351" t="s">
        <v>1223</v>
      </c>
      <c r="C351" t="s">
        <v>3141</v>
      </c>
      <c r="D351" t="s">
        <v>267</v>
      </c>
      <c r="E351">
        <v>9521.2083356000003</v>
      </c>
      <c r="F351">
        <v>713.05</v>
      </c>
      <c r="G351">
        <v>-11.461855632640001</v>
      </c>
      <c r="H351">
        <f>(Table2[[#This Row],[1Y Return vs Nifty]]-AVERAGE(Table2[1Y Return vs Nifty]))/_xlfn.STDEV.P(Table2[1Y Return vs Nifty])</f>
        <v>-0.55096332343546162</v>
      </c>
      <c r="I351">
        <v>5.0395455661189503</v>
      </c>
      <c r="J351">
        <f>(Table2[[#This Row],[1M Return vs Nifty]]-AVERAGE(Table2[1M Return vs Nifty]))/_xlfn.STDEV.P(Table2[1M Return vs Nifty])</f>
        <v>0.5913602705497456</v>
      </c>
      <c r="K351">
        <v>15.0373129495852</v>
      </c>
      <c r="L351">
        <f>(Table2[[#This Row],[6M Return vs Nifty]]-AVERAGE(Table2[6M Return vs Nifty]))/_xlfn.STDEV.P(Table2[6M Return vs Nifty])</f>
        <v>0.29501416772342137</v>
      </c>
      <c r="M351">
        <v>1.59329379597439</v>
      </c>
      <c r="N351">
        <f>(Table2[[#This Row],[1W Return vs Nifty]]-AVERAGE(Table2[1W Return vs Nifty]))/_xlfn.STDEV.P(Table2[1W Return vs Nifty])</f>
        <v>0.68343049793736943</v>
      </c>
      <c r="O351">
        <v>677.07</v>
      </c>
      <c r="P351">
        <v>677.97935922750798</v>
      </c>
      <c r="Q351">
        <v>647.92630963199201</v>
      </c>
      <c r="R351">
        <v>66.196564696867398</v>
      </c>
      <c r="S351" s="1">
        <f>(Table2[[#This Row],[Close Price]]-Table2[[#This Row],[20D EMA]])/Table2[[#This Row],[20D EMA]]</f>
        <v>5.3140738771471047E-2</v>
      </c>
      <c r="T351" s="1">
        <f>(Table2[[#This Row],[Close Price]]-Table2[[#This Row],[50D EMA]])/Table2[[#This Row],[50D EMA]]</f>
        <v>5.1728183602007559E-2</v>
      </c>
      <c r="U351" s="1">
        <f>(Table2[[#This Row],[Close Price]]-Table2[[#This Row],[200D EMA]])/Table2[[#This Row],[200D EMA]]</f>
        <v>0.10051095224856169</v>
      </c>
      <c r="V351">
        <v>1.77792875072376</v>
      </c>
      <c r="W351">
        <v>685.55</v>
      </c>
      <c r="X351">
        <v>718.7</v>
      </c>
      <c r="Y351">
        <v>685.55</v>
      </c>
      <c r="Z351">
        <v>718.7</v>
      </c>
      <c r="AA351">
        <v>659.65</v>
      </c>
      <c r="AB351">
        <v>751.7</v>
      </c>
      <c r="AC351" s="1">
        <f>(Table2[[#This Row],[Close Price]]/Table2[[#This Row],[Day Low]])-1</f>
        <v>4.0113777259134897E-2</v>
      </c>
      <c r="AD351" s="1">
        <f>(Table2[[#This Row],[Day High]]/Table2[[#This Row],[Close Price]])-1</f>
        <v>7.923708014865749E-3</v>
      </c>
      <c r="AE351" s="1">
        <f>(Table2[[#This Row],[Close Price]]/Table2[[#This Row],[Current Week Low]])-1</f>
        <v>4.0113777259134897E-2</v>
      </c>
      <c r="AF351" s="1">
        <f>(Table2[[#This Row],[Current Week High]]/Table2[[#This Row],[Close Price]])-1</f>
        <v>7.923708014865749E-3</v>
      </c>
      <c r="AG351" s="1">
        <f>(Table2[[#This Row],[Close Price]]/Table2[[#This Row],[Current Month Low]])-1</f>
        <v>8.0952020010611747E-2</v>
      </c>
      <c r="AH351" s="1">
        <f>(Table2[[#This Row],[Current Month High]]/Table2[[#This Row],[Close Price]])-1</f>
        <v>5.4203772526471017E-2</v>
      </c>
      <c r="AI351">
        <v>19.907439870976798</v>
      </c>
      <c r="AJ351">
        <v>29.269398114575701</v>
      </c>
      <c r="AK351" t="str">
        <f>IF(AND(Table2[[#This Row],[20D EMA]]&gt;Table2[[#This Row],[50D EMA]],Table2[[#This Row],[50D EMA]]&gt;Table2[[#This Row],[200D EMA]]),"Uptrend","Downtrend/NoTrend")</f>
        <v>Downtrend/NoTrend</v>
      </c>
      <c r="AL351">
        <v>0.1</v>
      </c>
      <c r="AM351" t="s">
        <v>3185</v>
      </c>
      <c r="AN351">
        <v>10.92</v>
      </c>
      <c r="AO351" t="s">
        <v>3185</v>
      </c>
      <c r="AP351">
        <v>6.1419777112774999E-2</v>
      </c>
      <c r="AQ351">
        <f>(Table2[[#This Row],[Sharpe Ratio]]-AVERAGE(Table2[Sharpe Ratio]))/_xlfn.STDEV.P(Table2[Sharpe Ratio])</f>
        <v>4.9180664976512141E-3</v>
      </c>
      <c r="AR3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1">
        <f>_xlfn.RANK.AVG(Table2[[#This Row],[1Y Return vs Nifty Z-Score]],Table2[1Y Return vs Nifty Z-Score])</f>
        <v>517</v>
      </c>
      <c r="AT351">
        <f>_xlfn.RANK.AVG(Table2[[#This Row],[6M Return vs Nifty Z-Score]],Table2[6M Return vs Nifty Z-Score])</f>
        <v>220</v>
      </c>
      <c r="AU351">
        <f>_xlfn.RANK.AVG(Table2[[#This Row],[Sharpe Ratio Z-Score]],Table2[Sharpe Ratio Z-Score])</f>
        <v>349</v>
      </c>
      <c r="AV351">
        <f>(Table2[[#This Row],[Rank 1Y]]+Table2[[#This Row],[Rank 6M]]+Table2[[#This Row],[Rank Sharpe]])/3</f>
        <v>362</v>
      </c>
    </row>
    <row r="352" spans="1:48" x14ac:dyDescent="0.3">
      <c r="A352" t="s">
        <v>192</v>
      </c>
      <c r="B352" t="s">
        <v>193</v>
      </c>
      <c r="C352" t="s">
        <v>3145</v>
      </c>
      <c r="D352" t="s">
        <v>194</v>
      </c>
      <c r="E352">
        <v>131369.63103495</v>
      </c>
      <c r="F352">
        <v>4793.45</v>
      </c>
      <c r="G352">
        <v>9.6441397035638197</v>
      </c>
      <c r="H352">
        <f>(Table2[[#This Row],[1Y Return vs Nifty]]-AVERAGE(Table2[1Y Return vs Nifty]))/_xlfn.STDEV.P(Table2[1Y Return vs Nifty])</f>
        <v>-0.15251953570330359</v>
      </c>
      <c r="I352">
        <v>4.9913392195893804</v>
      </c>
      <c r="J352">
        <f>(Table2[[#This Row],[1M Return vs Nifty]]-AVERAGE(Table2[1M Return vs Nifty]))/_xlfn.STDEV.P(Table2[1M Return vs Nifty])</f>
        <v>0.58621626549956529</v>
      </c>
      <c r="K352">
        <v>-6.5384875709655299</v>
      </c>
      <c r="L352">
        <f>(Table2[[#This Row],[6M Return vs Nifty]]-AVERAGE(Table2[6M Return vs Nifty]))/_xlfn.STDEV.P(Table2[6M Return vs Nifty])</f>
        <v>-0.42790187023669696</v>
      </c>
      <c r="M352">
        <v>-4.5825169224634896</v>
      </c>
      <c r="N352">
        <f>(Table2[[#This Row],[1W Return vs Nifty]]-AVERAGE(Table2[1W Return vs Nifty]))/_xlfn.STDEV.P(Table2[1W Return vs Nifty])</f>
        <v>-0.62576125815456618</v>
      </c>
      <c r="O352">
        <v>4817.08</v>
      </c>
      <c r="P352">
        <v>4809.5042535204002</v>
      </c>
      <c r="Q352">
        <v>4539.6746747649204</v>
      </c>
      <c r="R352">
        <v>45.819907565507201</v>
      </c>
      <c r="S352" s="1">
        <f>(Table2[[#This Row],[Close Price]]-Table2[[#This Row],[20D EMA]])/Table2[[#This Row],[20D EMA]]</f>
        <v>-4.9054613998522154E-3</v>
      </c>
      <c r="T352" s="1">
        <f>(Table2[[#This Row],[Close Price]]-Table2[[#This Row],[50D EMA]])/Table2[[#This Row],[50D EMA]]</f>
        <v>-3.3380266809514077E-3</v>
      </c>
      <c r="U352" s="1">
        <f>(Table2[[#This Row],[Close Price]]-Table2[[#This Row],[200D EMA]])/Table2[[#This Row],[200D EMA]]</f>
        <v>5.5901654505280333E-2</v>
      </c>
      <c r="V352">
        <v>0.97854338811480701</v>
      </c>
      <c r="W352">
        <v>4750.3</v>
      </c>
      <c r="X352">
        <v>4832.6000000000004</v>
      </c>
      <c r="Y352">
        <v>4750.3</v>
      </c>
      <c r="Z352">
        <v>4832.6000000000004</v>
      </c>
      <c r="AA352">
        <v>4750.3</v>
      </c>
      <c r="AB352">
        <v>5015</v>
      </c>
      <c r="AC352" s="1">
        <f>(Table2[[#This Row],[Close Price]]/Table2[[#This Row],[Day Low]])-1</f>
        <v>9.0836368229374465E-3</v>
      </c>
      <c r="AD352" s="1">
        <f>(Table2[[#This Row],[Day High]]/Table2[[#This Row],[Close Price]])-1</f>
        <v>8.1673950912184434E-3</v>
      </c>
      <c r="AE352" s="1">
        <f>(Table2[[#This Row],[Close Price]]/Table2[[#This Row],[Current Week Low]])-1</f>
        <v>9.0836368229374465E-3</v>
      </c>
      <c r="AF352" s="1">
        <f>(Table2[[#This Row],[Current Week High]]/Table2[[#This Row],[Close Price]])-1</f>
        <v>8.1673950912184434E-3</v>
      </c>
      <c r="AG352" s="1">
        <f>(Table2[[#This Row],[Close Price]]/Table2[[#This Row],[Current Month Low]])-1</f>
        <v>9.0836368229374465E-3</v>
      </c>
      <c r="AH352" s="1">
        <f>(Table2[[#This Row],[Current Month High]]/Table2[[#This Row],[Close Price]])-1</f>
        <v>4.6219320113905393E-2</v>
      </c>
      <c r="AI352">
        <v>6.4994941013257703</v>
      </c>
      <c r="AJ352">
        <v>34.554870945557099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7.0000000000000007E-2</v>
      </c>
      <c r="AM352" t="s">
        <v>3185</v>
      </c>
      <c r="AN352">
        <v>2.68</v>
      </c>
      <c r="AO352" t="s">
        <v>3185</v>
      </c>
      <c r="AP352">
        <v>8.0468763837897E-2</v>
      </c>
      <c r="AQ352">
        <f>(Table2[[#This Row],[Sharpe Ratio]]-AVERAGE(Table2[Sharpe Ratio]))/_xlfn.STDEV.P(Table2[Sharpe Ratio])</f>
        <v>0.22998742772742822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-0.38997897086757322</v>
      </c>
      <c r="AS352">
        <f>_xlfn.RANK.AVG(Table2[[#This Row],[1Y Return vs Nifty Z-Score]],Table2[1Y Return vs Nifty Z-Score])</f>
        <v>346</v>
      </c>
      <c r="AT352">
        <f>_xlfn.RANK.AVG(Table2[[#This Row],[6M Return vs Nifty Z-Score]],Table2[6M Return vs Nifty Z-Score])</f>
        <v>459</v>
      </c>
      <c r="AU352">
        <f>_xlfn.RANK.AVG(Table2[[#This Row],[Sharpe Ratio Z-Score]],Table2[Sharpe Ratio Z-Score])</f>
        <v>288</v>
      </c>
      <c r="AV352">
        <f>(Table2[[#This Row],[Rank 1Y]]+Table2[[#This Row],[Rank 6M]]+Table2[[#This Row],[Rank Sharpe]])/3</f>
        <v>364.33333333333331</v>
      </c>
    </row>
    <row r="353" spans="1:48" x14ac:dyDescent="0.3">
      <c r="A353" t="s">
        <v>305</v>
      </c>
      <c r="B353" t="s">
        <v>306</v>
      </c>
      <c r="C353" t="s">
        <v>3149</v>
      </c>
      <c r="D353" t="s">
        <v>48</v>
      </c>
      <c r="E353">
        <v>83933.299842448003</v>
      </c>
      <c r="F353">
        <v>79.489999999999995</v>
      </c>
      <c r="G353">
        <v>12.069186256022199</v>
      </c>
      <c r="H353">
        <f>(Table2[[#This Row],[1Y Return vs Nifty]]-AVERAGE(Table2[1Y Return vs Nifty]))/_xlfn.STDEV.P(Table2[1Y Return vs Nifty])</f>
        <v>-0.10673895447997241</v>
      </c>
      <c r="I353">
        <v>-6.17467777659225</v>
      </c>
      <c r="J353">
        <f>(Table2[[#This Row],[1M Return vs Nifty]]-AVERAGE(Table2[1M Return vs Nifty]))/_xlfn.STDEV.P(Table2[1M Return vs Nifty])</f>
        <v>-0.60528759143605182</v>
      </c>
      <c r="K353">
        <v>-12.931521567467099</v>
      </c>
      <c r="L353">
        <f>(Table2[[#This Row],[6M Return vs Nifty]]-AVERAGE(Table2[6M Return vs Nifty]))/_xlfn.STDEV.P(Table2[6M Return vs Nifty])</f>
        <v>-0.6421060571401308</v>
      </c>
      <c r="M353">
        <v>0.169967269679903</v>
      </c>
      <c r="N353">
        <f>(Table2[[#This Row],[1W Return vs Nifty]]-AVERAGE(Table2[1W Return vs Nifty]))/_xlfn.STDEV.P(Table2[1W Return vs Nifty])</f>
        <v>0.38170373858438084</v>
      </c>
      <c r="O353">
        <v>82.01</v>
      </c>
      <c r="P353">
        <v>86.3626548651539</v>
      </c>
      <c r="Q353">
        <v>85.071678188414694</v>
      </c>
      <c r="R353">
        <v>41.707697061319898</v>
      </c>
      <c r="S353" s="1">
        <f>(Table2[[#This Row],[Close Price]]-Table2[[#This Row],[20D EMA]])/Table2[[#This Row],[20D EMA]]</f>
        <v>-3.0727960004877576E-2</v>
      </c>
      <c r="T353" s="1">
        <f>(Table2[[#This Row],[Close Price]]-Table2[[#This Row],[50D EMA]])/Table2[[#This Row],[50D EMA]]</f>
        <v>-7.9579013358086592E-2</v>
      </c>
      <c r="U353" s="1">
        <f>(Table2[[#This Row],[Close Price]]-Table2[[#This Row],[200D EMA]])/Table2[[#This Row],[200D EMA]]</f>
        <v>-6.5611473845061968E-2</v>
      </c>
      <c r="V353">
        <v>0.65812314516005799</v>
      </c>
      <c r="W353">
        <v>78.73</v>
      </c>
      <c r="X353">
        <v>80.39</v>
      </c>
      <c r="Y353">
        <v>78.73</v>
      </c>
      <c r="Z353">
        <v>80.39</v>
      </c>
      <c r="AA353">
        <v>76.12</v>
      </c>
      <c r="AB353">
        <v>82.27</v>
      </c>
      <c r="AC353" s="1">
        <f>(Table2[[#This Row],[Close Price]]/Table2[[#This Row],[Day Low]])-1</f>
        <v>9.653245268639532E-3</v>
      </c>
      <c r="AD353" s="1">
        <f>(Table2[[#This Row],[Day High]]/Table2[[#This Row],[Close Price]])-1</f>
        <v>1.1322178890426526E-2</v>
      </c>
      <c r="AE353" s="1">
        <f>(Table2[[#This Row],[Close Price]]/Table2[[#This Row],[Current Week Low]])-1</f>
        <v>9.653245268639532E-3</v>
      </c>
      <c r="AF353" s="1">
        <f>(Table2[[#This Row],[Current Week High]]/Table2[[#This Row],[Close Price]])-1</f>
        <v>1.1322178890426526E-2</v>
      </c>
      <c r="AG353" s="1">
        <f>(Table2[[#This Row],[Close Price]]/Table2[[#This Row],[Current Month Low]])-1</f>
        <v>4.4272201786652587E-2</v>
      </c>
      <c r="AH353" s="1">
        <f>(Table2[[#This Row],[Current Month High]]/Table2[[#This Row],[Close Price]])-1</f>
        <v>3.4972952572650762E-2</v>
      </c>
      <c r="AI353">
        <v>30.519562209082899</v>
      </c>
      <c r="AJ353">
        <v>40.939716312056703</v>
      </c>
      <c r="AK353" t="str">
        <f>IF(AND(Table2[[#This Row],[20D EMA]]&gt;Table2[[#This Row],[50D EMA]],Table2[[#This Row],[50D EMA]]&gt;Table2[[#This Row],[200D EMA]]),"Uptrend","Downtrend/NoTrend")</f>
        <v>Downtrend/NoTrend</v>
      </c>
      <c r="AL353">
        <v>-0.11</v>
      </c>
      <c r="AM353" t="s">
        <v>3184</v>
      </c>
      <c r="AN353">
        <v>-3.67</v>
      </c>
      <c r="AO353" t="s">
        <v>3184</v>
      </c>
      <c r="AP353">
        <v>0.10285590730269201</v>
      </c>
      <c r="AQ353">
        <f>(Table2[[#This Row],[Sharpe Ratio]]-AVERAGE(Table2[Sharpe Ratio]))/_xlfn.STDEV.P(Table2[Sharpe Ratio])</f>
        <v>0.49449808921766653</v>
      </c>
      <c r="AR3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3">
        <f>_xlfn.RANK.AVG(Table2[[#This Row],[1Y Return vs Nifty Z-Score]],Table2[1Y Return vs Nifty Z-Score])</f>
        <v>329</v>
      </c>
      <c r="AT353">
        <f>_xlfn.RANK.AVG(Table2[[#This Row],[6M Return vs Nifty Z-Score]],Table2[6M Return vs Nifty Z-Score])</f>
        <v>542</v>
      </c>
      <c r="AU353">
        <f>_xlfn.RANK.AVG(Table2[[#This Row],[Sharpe Ratio Z-Score]],Table2[Sharpe Ratio Z-Score])</f>
        <v>224</v>
      </c>
      <c r="AV353">
        <f>(Table2[[#This Row],[Rank 1Y]]+Table2[[#This Row],[Rank 6M]]+Table2[[#This Row],[Rank Sharpe]])/3</f>
        <v>365</v>
      </c>
    </row>
    <row r="354" spans="1:48" x14ac:dyDescent="0.3">
      <c r="A354" t="s">
        <v>1971</v>
      </c>
      <c r="B354" t="s">
        <v>1972</v>
      </c>
      <c r="C354" t="s">
        <v>3148</v>
      </c>
      <c r="D354" t="s">
        <v>114</v>
      </c>
      <c r="E354">
        <v>3510.9759899999999</v>
      </c>
      <c r="F354">
        <v>609.5</v>
      </c>
      <c r="G354">
        <v>-12.2059542477016</v>
      </c>
      <c r="H354">
        <f>(Table2[[#This Row],[1Y Return vs Nifty]]-AVERAGE(Table2[1Y Return vs Nifty]))/_xlfn.STDEV.P(Table2[1Y Return vs Nifty])</f>
        <v>-0.56501058659025016</v>
      </c>
      <c r="I354">
        <v>-11.688301004284799</v>
      </c>
      <c r="J354">
        <f>(Table2[[#This Row],[1M Return vs Nifty]]-AVERAGE(Table2[1M Return vs Nifty]))/_xlfn.STDEV.P(Table2[1M Return vs Nifty])</f>
        <v>-1.1936355532681007</v>
      </c>
      <c r="K354">
        <v>3.9051720627708999</v>
      </c>
      <c r="L354">
        <f>(Table2[[#This Row],[6M Return vs Nifty]]-AVERAGE(Table2[6M Return vs Nifty]))/_xlfn.STDEV.P(Table2[6M Return vs Nifty])</f>
        <v>-7.797793406415178E-2</v>
      </c>
      <c r="M354">
        <v>-8.4840842831024705</v>
      </c>
      <c r="N354">
        <f>(Table2[[#This Row],[1W Return vs Nifty]]-AVERAGE(Table2[1W Return vs Nifty]))/_xlfn.STDEV.P(Table2[1W Return vs Nifty])</f>
        <v>-1.4528429252037671</v>
      </c>
      <c r="O354">
        <v>641.98</v>
      </c>
      <c r="P354">
        <v>632.37071206573296</v>
      </c>
      <c r="Q354">
        <v>591.31326216544096</v>
      </c>
      <c r="R354">
        <v>35.516876241960503</v>
      </c>
      <c r="S354" s="1">
        <f>(Table2[[#This Row],[Close Price]]-Table2[[#This Row],[20D EMA]])/Table2[[#This Row],[20D EMA]]</f>
        <v>-5.0593476432287635E-2</v>
      </c>
      <c r="T354" s="1">
        <f>(Table2[[#This Row],[Close Price]]-Table2[[#This Row],[50D EMA]])/Table2[[#This Row],[50D EMA]]</f>
        <v>-3.6166621301961278E-2</v>
      </c>
      <c r="U354" s="1">
        <f>(Table2[[#This Row],[Close Price]]-Table2[[#This Row],[200D EMA]])/Table2[[#This Row],[200D EMA]]</f>
        <v>3.075651942585832E-2</v>
      </c>
      <c r="V354">
        <v>0.64638972849819498</v>
      </c>
      <c r="W354">
        <v>606.6</v>
      </c>
      <c r="X354">
        <v>623.65</v>
      </c>
      <c r="Y354">
        <v>606.6</v>
      </c>
      <c r="Z354">
        <v>623.65</v>
      </c>
      <c r="AA354">
        <v>606.6</v>
      </c>
      <c r="AB354">
        <v>684.9</v>
      </c>
      <c r="AC354" s="1">
        <f>(Table2[[#This Row],[Close Price]]/Table2[[#This Row],[Day Low]])-1</f>
        <v>4.7807451368282461E-3</v>
      </c>
      <c r="AD354" s="1">
        <f>(Table2[[#This Row],[Day High]]/Table2[[#This Row],[Close Price]])-1</f>
        <v>2.3215750615258379E-2</v>
      </c>
      <c r="AE354" s="1">
        <f>(Table2[[#This Row],[Close Price]]/Table2[[#This Row],[Current Week Low]])-1</f>
        <v>4.7807451368282461E-3</v>
      </c>
      <c r="AF354" s="1">
        <f>(Table2[[#This Row],[Current Week High]]/Table2[[#This Row],[Close Price]])-1</f>
        <v>2.3215750615258379E-2</v>
      </c>
      <c r="AG354" s="1">
        <f>(Table2[[#This Row],[Close Price]]/Table2[[#This Row],[Current Month Low]])-1</f>
        <v>4.7807451368282461E-3</v>
      </c>
      <c r="AH354" s="1">
        <f>(Table2[[#This Row],[Current Month High]]/Table2[[#This Row],[Close Price]])-1</f>
        <v>0.12370795734208362</v>
      </c>
      <c r="AI354">
        <v>19.7374897456931</v>
      </c>
      <c r="AJ354">
        <v>32.499999999999901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0.04</v>
      </c>
      <c r="AM354" t="s">
        <v>3185</v>
      </c>
      <c r="AN354">
        <v>-5.48</v>
      </c>
      <c r="AO354" t="s">
        <v>3184</v>
      </c>
      <c r="AP354">
        <v>9.4939856787430998E-2</v>
      </c>
      <c r="AQ354">
        <f>(Table2[[#This Row],[Sharpe Ratio]]-AVERAGE(Table2[Sharpe Ratio]))/_xlfn.STDEV.P(Table2[Sharpe Ratio])</f>
        <v>0.40096763226255877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-2.8884993668637109</v>
      </c>
      <c r="AS354">
        <f>_xlfn.RANK.AVG(Table2[[#This Row],[1Y Return vs Nifty Z-Score]],Table2[1Y Return vs Nifty Z-Score])</f>
        <v>523</v>
      </c>
      <c r="AT354">
        <f>_xlfn.RANK.AVG(Table2[[#This Row],[6M Return vs Nifty Z-Score]],Table2[6M Return vs Nifty Z-Score])</f>
        <v>334</v>
      </c>
      <c r="AU354">
        <f>_xlfn.RANK.AVG(Table2[[#This Row],[Sharpe Ratio Z-Score]],Table2[Sharpe Ratio Z-Score])</f>
        <v>240</v>
      </c>
      <c r="AV354">
        <f>(Table2[[#This Row],[Rank 1Y]]+Table2[[#This Row],[Rank 6M]]+Table2[[#This Row],[Rank Sharpe]])/3</f>
        <v>365.66666666666669</v>
      </c>
    </row>
    <row r="355" spans="1:48" x14ac:dyDescent="0.3">
      <c r="A355" t="s">
        <v>574</v>
      </c>
      <c r="B355" t="s">
        <v>575</v>
      </c>
      <c r="C355" t="s">
        <v>3151</v>
      </c>
      <c r="D355" t="s">
        <v>576</v>
      </c>
      <c r="E355">
        <v>34217.88790668</v>
      </c>
      <c r="F355">
        <v>1408.65</v>
      </c>
      <c r="G355">
        <v>-19.781915230191501</v>
      </c>
      <c r="H355">
        <f>(Table2[[#This Row],[1Y Return vs Nifty]]-AVERAGE(Table2[1Y Return vs Nifty]))/_xlfn.STDEV.P(Table2[1Y Return vs Nifty])</f>
        <v>-0.70803130376042889</v>
      </c>
      <c r="I355">
        <v>11.6901520321461</v>
      </c>
      <c r="J355">
        <f>(Table2[[#This Row],[1M Return vs Nifty]]-AVERAGE(Table2[1M Return vs Nifty]))/_xlfn.STDEV.P(Table2[1M Return vs Nifty])</f>
        <v>1.3010334922493096</v>
      </c>
      <c r="K355">
        <v>32.199746014293602</v>
      </c>
      <c r="L355">
        <f>(Table2[[#This Row],[6M Return vs Nifty]]-AVERAGE(Table2[6M Return vs Nifty]))/_xlfn.STDEV.P(Table2[6M Return vs Nifty])</f>
        <v>0.8700564750101053</v>
      </c>
      <c r="M355">
        <v>0.51089072695560001</v>
      </c>
      <c r="N355">
        <f>(Table2[[#This Row],[1W Return vs Nifty]]-AVERAGE(Table2[1W Return vs Nifty]))/_xlfn.STDEV.P(Table2[1W Return vs Nifty])</f>
        <v>0.45397508886899579</v>
      </c>
      <c r="O355">
        <v>1351.75</v>
      </c>
      <c r="P355">
        <v>1303.4854535582101</v>
      </c>
      <c r="Q355">
        <v>1189.9383343173099</v>
      </c>
      <c r="R355">
        <v>64.091722162859</v>
      </c>
      <c r="S355" s="1">
        <f>(Table2[[#This Row],[Close Price]]-Table2[[#This Row],[20D EMA]])/Table2[[#This Row],[20D EMA]]</f>
        <v>4.2093582393194072E-2</v>
      </c>
      <c r="T355" s="1">
        <f>(Table2[[#This Row],[Close Price]]-Table2[[#This Row],[50D EMA]])/Table2[[#This Row],[50D EMA]]</f>
        <v>8.0679493702607408E-2</v>
      </c>
      <c r="U355" s="1">
        <f>(Table2[[#This Row],[Close Price]]-Table2[[#This Row],[200D EMA]])/Table2[[#This Row],[200D EMA]]</f>
        <v>0.18380084024116192</v>
      </c>
      <c r="V355">
        <v>0.92142111970607399</v>
      </c>
      <c r="W355">
        <v>1376.55</v>
      </c>
      <c r="X355">
        <v>1425.3</v>
      </c>
      <c r="Y355">
        <v>1376.55</v>
      </c>
      <c r="Z355">
        <v>1425.3</v>
      </c>
      <c r="AA355">
        <v>1328.05</v>
      </c>
      <c r="AB355">
        <v>1475</v>
      </c>
      <c r="AC355" s="1">
        <f>(Table2[[#This Row],[Close Price]]/Table2[[#This Row],[Day Low]])-1</f>
        <v>2.3319167483927261E-2</v>
      </c>
      <c r="AD355" s="1">
        <f>(Table2[[#This Row],[Day High]]/Table2[[#This Row],[Close Price]])-1</f>
        <v>1.1819827494409463E-2</v>
      </c>
      <c r="AE355" s="1">
        <f>(Table2[[#This Row],[Close Price]]/Table2[[#This Row],[Current Week Low]])-1</f>
        <v>2.3319167483927261E-2</v>
      </c>
      <c r="AF355" s="1">
        <f>(Table2[[#This Row],[Current Week High]]/Table2[[#This Row],[Close Price]])-1</f>
        <v>1.1819827494409463E-2</v>
      </c>
      <c r="AG355" s="1">
        <f>(Table2[[#This Row],[Close Price]]/Table2[[#This Row],[Current Month Low]])-1</f>
        <v>6.0690486050977155E-2</v>
      </c>
      <c r="AH355" s="1">
        <f>(Table2[[#This Row],[Current Month High]]/Table2[[#This Row],[Close Price]])-1</f>
        <v>4.710183509033472E-2</v>
      </c>
      <c r="AI355">
        <v>5.6259539275192498</v>
      </c>
      <c r="AJ355">
        <v>58.9808701540545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0.27</v>
      </c>
      <c r="AM355" t="s">
        <v>3185</v>
      </c>
      <c r="AN355">
        <v>11.58</v>
      </c>
      <c r="AO355" t="s">
        <v>3185</v>
      </c>
      <c r="AP355">
        <v>3.9294102965331999E-2</v>
      </c>
      <c r="AQ355">
        <f>(Table2[[#This Row],[Sharpe Ratio]]-AVERAGE(Table2[Sharpe Ratio]))/_xlfn.STDEV.P(Table2[Sharpe Ratio])</f>
        <v>-0.25650325837396309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1.6605304939940189</v>
      </c>
      <c r="AS355">
        <f>_xlfn.RANK.AVG(Table2[[#This Row],[1Y Return vs Nifty Z-Score]],Table2[1Y Return vs Nifty Z-Score])</f>
        <v>583</v>
      </c>
      <c r="AT355">
        <f>_xlfn.RANK.AVG(Table2[[#This Row],[6M Return vs Nifty Z-Score]],Table2[6M Return vs Nifty Z-Score])</f>
        <v>103</v>
      </c>
      <c r="AU355">
        <f>_xlfn.RANK.AVG(Table2[[#This Row],[Sharpe Ratio Z-Score]],Table2[Sharpe Ratio Z-Score])</f>
        <v>412</v>
      </c>
      <c r="AV355">
        <f>(Table2[[#This Row],[Rank 1Y]]+Table2[[#This Row],[Rank 6M]]+Table2[[#This Row],[Rank Sharpe]])/3</f>
        <v>366</v>
      </c>
    </row>
    <row r="356" spans="1:48" x14ac:dyDescent="0.3">
      <c r="A356" t="s">
        <v>1744</v>
      </c>
      <c r="B356" t="s">
        <v>1745</v>
      </c>
      <c r="C356" t="s">
        <v>3143</v>
      </c>
      <c r="D356" t="s">
        <v>51</v>
      </c>
      <c r="E356">
        <v>4642.88974125</v>
      </c>
      <c r="F356">
        <v>376.55</v>
      </c>
      <c r="G356">
        <v>14.2159022647201</v>
      </c>
      <c r="H356">
        <f>(Table2[[#This Row],[1Y Return vs Nifty]]-AVERAGE(Table2[1Y Return vs Nifty]))/_xlfn.STDEV.P(Table2[1Y Return vs Nifty])</f>
        <v>-6.6212760663201836E-2</v>
      </c>
      <c r="I356">
        <v>16.6884554069829</v>
      </c>
      <c r="J356">
        <f>(Table2[[#This Row],[1M Return vs Nifty]]-AVERAGE(Table2[1M Return vs Nifty]))/_xlfn.STDEV.P(Table2[1M Return vs Nifty])</f>
        <v>1.834392679441029</v>
      </c>
      <c r="K356">
        <v>24.7599589866572</v>
      </c>
      <c r="L356">
        <f>(Table2[[#This Row],[6M Return vs Nifty]]-AVERAGE(Table2[6M Return vs Nifty]))/_xlfn.STDEV.P(Table2[6M Return vs Nifty])</f>
        <v>0.62077991369952135</v>
      </c>
      <c r="M356">
        <v>0.67431179239347305</v>
      </c>
      <c r="N356">
        <f>(Table2[[#This Row],[1W Return vs Nifty]]-AVERAGE(Table2[1W Return vs Nifty]))/_xlfn.STDEV.P(Table2[1W Return vs Nifty])</f>
        <v>0.48861823474849592</v>
      </c>
      <c r="O356">
        <v>370.67</v>
      </c>
      <c r="P356">
        <v>362.62363604620498</v>
      </c>
      <c r="Q356">
        <v>332.85514445889601</v>
      </c>
      <c r="R356">
        <v>53.342127799814101</v>
      </c>
      <c r="S356" s="1">
        <f>(Table2[[#This Row],[Close Price]]-Table2[[#This Row],[20D EMA]])/Table2[[#This Row],[20D EMA]]</f>
        <v>1.5863166698141192E-2</v>
      </c>
      <c r="T356" s="1">
        <f>(Table2[[#This Row],[Close Price]]-Table2[[#This Row],[50D EMA]])/Table2[[#This Row],[50D EMA]]</f>
        <v>3.8404457320097458E-2</v>
      </c>
      <c r="U356" s="1">
        <f>(Table2[[#This Row],[Close Price]]-Table2[[#This Row],[200D EMA]])/Table2[[#This Row],[200D EMA]]</f>
        <v>0.13127288632457909</v>
      </c>
      <c r="V356">
        <v>0.59767652340831801</v>
      </c>
      <c r="W356">
        <v>374.35</v>
      </c>
      <c r="X356">
        <v>388.85</v>
      </c>
      <c r="Y356">
        <v>374.35</v>
      </c>
      <c r="Z356">
        <v>388.85</v>
      </c>
      <c r="AA356">
        <v>365.65</v>
      </c>
      <c r="AB356">
        <v>395.35</v>
      </c>
      <c r="AC356" s="1">
        <f>(Table2[[#This Row],[Close Price]]/Table2[[#This Row],[Day Low]])-1</f>
        <v>5.8768532122344119E-3</v>
      </c>
      <c r="AD356" s="1">
        <f>(Table2[[#This Row],[Day High]]/Table2[[#This Row],[Close Price]])-1</f>
        <v>3.2664984729783519E-2</v>
      </c>
      <c r="AE356" s="1">
        <f>(Table2[[#This Row],[Close Price]]/Table2[[#This Row],[Current Week Low]])-1</f>
        <v>5.8768532122344119E-3</v>
      </c>
      <c r="AF356" s="1">
        <f>(Table2[[#This Row],[Current Week High]]/Table2[[#This Row],[Close Price]])-1</f>
        <v>3.2664984729783519E-2</v>
      </c>
      <c r="AG356" s="1">
        <f>(Table2[[#This Row],[Close Price]]/Table2[[#This Row],[Current Month Low]])-1</f>
        <v>2.9809927526323055E-2</v>
      </c>
      <c r="AH356" s="1">
        <f>(Table2[[#This Row],[Current Month High]]/Table2[[#This Row],[Close Price]])-1</f>
        <v>4.9926968530075611E-2</v>
      </c>
      <c r="AI356">
        <v>9.1222945160005295</v>
      </c>
      <c r="AJ356">
        <v>44.660007683442103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0.16</v>
      </c>
      <c r="AM356" t="s">
        <v>3185</v>
      </c>
      <c r="AN356">
        <v>7.72</v>
      </c>
      <c r="AO356" t="s">
        <v>3185</v>
      </c>
      <c r="AP356">
        <v>-3.3152118099448999E-2</v>
      </c>
      <c r="AQ356">
        <f>(Table2[[#This Row],[Sharpe Ratio]]-AVERAGE(Table2[Sharpe Ratio]))/_xlfn.STDEV.P(Table2[Sharpe Ratio])</f>
        <v>-1.112476593536075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1.7651014736897694</v>
      </c>
      <c r="AS356">
        <f>_xlfn.RANK.AVG(Table2[[#This Row],[1Y Return vs Nifty Z-Score]],Table2[1Y Return vs Nifty Z-Score])</f>
        <v>317</v>
      </c>
      <c r="AT356">
        <f>_xlfn.RANK.AVG(Table2[[#This Row],[6M Return vs Nifty Z-Score]],Table2[6M Return vs Nifty Z-Score])</f>
        <v>145</v>
      </c>
      <c r="AU356">
        <f>_xlfn.RANK.AVG(Table2[[#This Row],[Sharpe Ratio Z-Score]],Table2[Sharpe Ratio Z-Score])</f>
        <v>641</v>
      </c>
      <c r="AV356">
        <f>(Table2[[#This Row],[Rank 1Y]]+Table2[[#This Row],[Rank 6M]]+Table2[[#This Row],[Rank Sharpe]])/3</f>
        <v>367.66666666666669</v>
      </c>
    </row>
    <row r="357" spans="1:48" x14ac:dyDescent="0.3">
      <c r="A357" t="s">
        <v>276</v>
      </c>
      <c r="B357" t="s">
        <v>277</v>
      </c>
      <c r="C357" t="s">
        <v>3139</v>
      </c>
      <c r="D357" t="s">
        <v>34</v>
      </c>
      <c r="E357">
        <v>94234.995940139997</v>
      </c>
      <c r="F357">
        <v>103.89</v>
      </c>
      <c r="G357">
        <v>9.4981339185473406</v>
      </c>
      <c r="H357">
        <f>(Table2[[#This Row],[1Y Return vs Nifty]]-AVERAGE(Table2[1Y Return vs Nifty]))/_xlfn.STDEV.P(Table2[1Y Return vs Nifty])</f>
        <v>-0.15527586617178349</v>
      </c>
      <c r="I357">
        <v>2.7402658132576798</v>
      </c>
      <c r="J357">
        <f>(Table2[[#This Row],[1M Return vs Nifty]]-AVERAGE(Table2[1M Return vs Nifty]))/_xlfn.STDEV.P(Table2[1M Return vs Nifty])</f>
        <v>0.34600862057061527</v>
      </c>
      <c r="K357">
        <v>-14.9013364212417</v>
      </c>
      <c r="L357">
        <f>(Table2[[#This Row],[6M Return vs Nifty]]-AVERAGE(Table2[6M Return vs Nifty]))/_xlfn.STDEV.P(Table2[6M Return vs Nifty])</f>
        <v>-0.70810642399786894</v>
      </c>
      <c r="M357">
        <v>-0.298675274254876</v>
      </c>
      <c r="N357">
        <f>(Table2[[#This Row],[1W Return vs Nifty]]-AVERAGE(Table2[1W Return vs Nifty]))/_xlfn.STDEV.P(Table2[1W Return vs Nifty])</f>
        <v>0.28235759877448779</v>
      </c>
      <c r="O357">
        <v>103.29</v>
      </c>
      <c r="P357">
        <v>105.107081209073</v>
      </c>
      <c r="Q357">
        <v>105.113343222138</v>
      </c>
      <c r="R357">
        <v>53.529688971886699</v>
      </c>
      <c r="S357" s="1">
        <f>(Table2[[#This Row],[Close Price]]-Table2[[#This Row],[20D EMA]])/Table2[[#This Row],[20D EMA]]</f>
        <v>5.8088875980249225E-3</v>
      </c>
      <c r="T357" s="1">
        <f>(Table2[[#This Row],[Close Price]]-Table2[[#This Row],[50D EMA]])/Table2[[#This Row],[50D EMA]]</f>
        <v>-1.1579440653023678E-2</v>
      </c>
      <c r="U357" s="1">
        <f>(Table2[[#This Row],[Close Price]]-Table2[[#This Row],[200D EMA]])/Table2[[#This Row],[200D EMA]]</f>
        <v>-1.1638324732500272E-2</v>
      </c>
      <c r="V357">
        <v>1.1050225211578799</v>
      </c>
      <c r="W357">
        <v>101.7</v>
      </c>
      <c r="X357">
        <v>105.14</v>
      </c>
      <c r="Y357">
        <v>101.7</v>
      </c>
      <c r="Z357">
        <v>105.14</v>
      </c>
      <c r="AA357">
        <v>99.5</v>
      </c>
      <c r="AB357">
        <v>106.49</v>
      </c>
      <c r="AC357" s="1">
        <f>(Table2[[#This Row],[Close Price]]/Table2[[#This Row],[Day Low]])-1</f>
        <v>2.1533923303834746E-2</v>
      </c>
      <c r="AD357" s="1">
        <f>(Table2[[#This Row],[Day High]]/Table2[[#This Row],[Close Price]])-1</f>
        <v>1.2031956877466499E-2</v>
      </c>
      <c r="AE357" s="1">
        <f>(Table2[[#This Row],[Close Price]]/Table2[[#This Row],[Current Week Low]])-1</f>
        <v>2.1533923303834746E-2</v>
      </c>
      <c r="AF357" s="1">
        <f>(Table2[[#This Row],[Current Week High]]/Table2[[#This Row],[Close Price]])-1</f>
        <v>1.2031956877466499E-2</v>
      </c>
      <c r="AG357" s="1">
        <f>(Table2[[#This Row],[Close Price]]/Table2[[#This Row],[Current Month Low]])-1</f>
        <v>4.4120603015075366E-2</v>
      </c>
      <c r="AH357" s="1">
        <f>(Table2[[#This Row],[Current Month High]]/Table2[[#This Row],[Close Price]])-1</f>
        <v>2.5026470305130388E-2</v>
      </c>
      <c r="AI357">
        <v>24.073539320435</v>
      </c>
      <c r="AJ357">
        <v>34.242150148598</v>
      </c>
      <c r="AK357" t="str">
        <f>IF(AND(Table2[[#This Row],[20D EMA]]&gt;Table2[[#This Row],[50D EMA]],Table2[[#This Row],[50D EMA]]&gt;Table2[[#This Row],[200D EMA]]),"Uptrend","Downtrend/NoTrend")</f>
        <v>Downtrend/NoTrend</v>
      </c>
      <c r="AL357">
        <v>-0.09</v>
      </c>
      <c r="AM357" t="s">
        <v>3184</v>
      </c>
      <c r="AN357">
        <v>5.81</v>
      </c>
      <c r="AO357" t="s">
        <v>3185</v>
      </c>
      <c r="AP357">
        <v>0.111737339500961</v>
      </c>
      <c r="AQ357">
        <f>(Table2[[#This Row],[Sharpe Ratio]]-AVERAGE(Table2[Sharpe Ratio]))/_xlfn.STDEV.P(Table2[Sharpe Ratio])</f>
        <v>0.59943481370148144</v>
      </c>
      <c r="AR3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7">
        <f>_xlfn.RANK.AVG(Table2[[#This Row],[1Y Return vs Nifty Z-Score]],Table2[1Y Return vs Nifty Z-Score])</f>
        <v>347</v>
      </c>
      <c r="AT357">
        <f>_xlfn.RANK.AVG(Table2[[#This Row],[6M Return vs Nifty Z-Score]],Table2[6M Return vs Nifty Z-Score])</f>
        <v>564</v>
      </c>
      <c r="AU357">
        <f>_xlfn.RANK.AVG(Table2[[#This Row],[Sharpe Ratio Z-Score]],Table2[Sharpe Ratio Z-Score])</f>
        <v>193</v>
      </c>
      <c r="AV357">
        <f>(Table2[[#This Row],[Rank 1Y]]+Table2[[#This Row],[Rank 6M]]+Table2[[#This Row],[Rank Sharpe]])/3</f>
        <v>368</v>
      </c>
    </row>
    <row r="358" spans="1:48" x14ac:dyDescent="0.3">
      <c r="A358" t="s">
        <v>503</v>
      </c>
      <c r="B358" t="s">
        <v>504</v>
      </c>
      <c r="C358" t="s">
        <v>3139</v>
      </c>
      <c r="D358" t="s">
        <v>43</v>
      </c>
      <c r="E358">
        <v>41689.864336799998</v>
      </c>
      <c r="F358">
        <v>1208</v>
      </c>
      <c r="G358">
        <v>4.8515106750458399</v>
      </c>
      <c r="H358">
        <f>(Table2[[#This Row],[1Y Return vs Nifty]]-AVERAGE(Table2[1Y Return vs Nifty]))/_xlfn.STDEV.P(Table2[1Y Return vs Nifty])</f>
        <v>-0.24299587822585722</v>
      </c>
      <c r="I358">
        <v>6.2437757639753304</v>
      </c>
      <c r="J358">
        <f>(Table2[[#This Row],[1M Return vs Nifty]]-AVERAGE(Table2[1M Return vs Nifty]))/_xlfn.STDEV.P(Table2[1M Return vs Nifty])</f>
        <v>0.71986132207733</v>
      </c>
      <c r="K358">
        <v>15.5026678446308</v>
      </c>
      <c r="L358">
        <f>(Table2[[#This Row],[6M Return vs Nifty]]-AVERAGE(Table2[6M Return vs Nifty]))/_xlfn.STDEV.P(Table2[6M Return vs Nifty])</f>
        <v>0.31060628986281924</v>
      </c>
      <c r="M358">
        <v>-6.3275003876548697</v>
      </c>
      <c r="N358">
        <f>(Table2[[#This Row],[1W Return vs Nifty]]-AVERAGE(Table2[1W Return vs Nifty]))/_xlfn.STDEV.P(Table2[1W Return vs Nifty])</f>
        <v>-0.99567511583237134</v>
      </c>
      <c r="O358">
        <v>1230.18</v>
      </c>
      <c r="P358">
        <v>1188.8350165788399</v>
      </c>
      <c r="Q358">
        <v>1064.4782922791401</v>
      </c>
      <c r="R358">
        <v>36.824453745981998</v>
      </c>
      <c r="S358" s="1">
        <f>(Table2[[#This Row],[Close Price]]-Table2[[#This Row],[20D EMA]])/Table2[[#This Row],[20D EMA]]</f>
        <v>-1.8029881805914631E-2</v>
      </c>
      <c r="T358" s="1">
        <f>(Table2[[#This Row],[Close Price]]-Table2[[#This Row],[50D EMA]])/Table2[[#This Row],[50D EMA]]</f>
        <v>1.6120809997935567E-2</v>
      </c>
      <c r="U358" s="1">
        <f>(Table2[[#This Row],[Close Price]]-Table2[[#This Row],[200D EMA]])/Table2[[#This Row],[200D EMA]]</f>
        <v>0.13482821468680919</v>
      </c>
      <c r="V358">
        <v>0.477041333735088</v>
      </c>
      <c r="W358">
        <v>1200.1500000000001</v>
      </c>
      <c r="X358">
        <v>1224.45</v>
      </c>
      <c r="Y358">
        <v>1200.1500000000001</v>
      </c>
      <c r="Z358">
        <v>1224.45</v>
      </c>
      <c r="AA358">
        <v>1200.1500000000001</v>
      </c>
      <c r="AB358">
        <v>1299</v>
      </c>
      <c r="AC358" s="1">
        <f>(Table2[[#This Row],[Close Price]]/Table2[[#This Row],[Day Low]])-1</f>
        <v>6.540849060534093E-3</v>
      </c>
      <c r="AD358" s="1">
        <f>(Table2[[#This Row],[Day High]]/Table2[[#This Row],[Close Price]])-1</f>
        <v>1.3617549668874185E-2</v>
      </c>
      <c r="AE358" s="1">
        <f>(Table2[[#This Row],[Close Price]]/Table2[[#This Row],[Current Week Low]])-1</f>
        <v>6.540849060534093E-3</v>
      </c>
      <c r="AF358" s="1">
        <f>(Table2[[#This Row],[Current Week High]]/Table2[[#This Row],[Close Price]])-1</f>
        <v>1.3617549668874185E-2</v>
      </c>
      <c r="AG358" s="1">
        <f>(Table2[[#This Row],[Close Price]]/Table2[[#This Row],[Current Month Low]])-1</f>
        <v>6.540849060534093E-3</v>
      </c>
      <c r="AH358" s="1">
        <f>(Table2[[#This Row],[Current Month High]]/Table2[[#This Row],[Close Price]])-1</f>
        <v>7.5331125827814649E-2</v>
      </c>
      <c r="AI358">
        <v>8.1498344370860991</v>
      </c>
      <c r="AJ358">
        <v>41.4105940883816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0.1</v>
      </c>
      <c r="AM358" t="s">
        <v>3185</v>
      </c>
      <c r="AN358">
        <v>-6.2</v>
      </c>
      <c r="AO358" t="s">
        <v>3184</v>
      </c>
      <c r="AP358">
        <v>9.6011491766549995E-3</v>
      </c>
      <c r="AQ358">
        <f>(Table2[[#This Row],[Sharpe Ratio]]-AVERAGE(Table2[Sharpe Ratio]))/_xlfn.STDEV.P(Table2[Sharpe Ratio])</f>
        <v>-0.60733421010271005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-0.81553759222078936</v>
      </c>
      <c r="AS358">
        <f>_xlfn.RANK.AVG(Table2[[#This Row],[1Y Return vs Nifty Z-Score]],Table2[1Y Return vs Nifty Z-Score])</f>
        <v>391</v>
      </c>
      <c r="AT358">
        <f>_xlfn.RANK.AVG(Table2[[#This Row],[6M Return vs Nifty Z-Score]],Table2[6M Return vs Nifty Z-Score])</f>
        <v>217</v>
      </c>
      <c r="AU358">
        <f>_xlfn.RANK.AVG(Table2[[#This Row],[Sharpe Ratio Z-Score]],Table2[Sharpe Ratio Z-Score])</f>
        <v>497</v>
      </c>
      <c r="AV358">
        <f>(Table2[[#This Row],[Rank 1Y]]+Table2[[#This Row],[Rank 6M]]+Table2[[#This Row],[Rank Sharpe]])/3</f>
        <v>368.33333333333331</v>
      </c>
    </row>
    <row r="359" spans="1:48" x14ac:dyDescent="0.3">
      <c r="A359" t="s">
        <v>35</v>
      </c>
      <c r="B359" t="s">
        <v>36</v>
      </c>
      <c r="C359" t="s">
        <v>3141</v>
      </c>
      <c r="D359" t="s">
        <v>37</v>
      </c>
      <c r="E359">
        <v>596649.77620399499</v>
      </c>
      <c r="F359">
        <v>476.95</v>
      </c>
      <c r="G359">
        <v>-15.496364617386201</v>
      </c>
      <c r="H359">
        <f>(Table2[[#This Row],[1Y Return vs Nifty]]-AVERAGE(Table2[1Y Return vs Nifty]))/_xlfn.STDEV.P(Table2[1Y Return vs Nifty])</f>
        <v>-0.62712770307806753</v>
      </c>
      <c r="I359">
        <v>0.22473785932375501</v>
      </c>
      <c r="J359">
        <f>(Table2[[#This Row],[1M Return vs Nifty]]-AVERAGE(Table2[1M Return vs Nifty]))/_xlfn.STDEV.P(Table2[1M Return vs Nifty])</f>
        <v>7.7581547571659012E-2</v>
      </c>
      <c r="K359">
        <v>0.98490062004182299</v>
      </c>
      <c r="L359">
        <f>(Table2[[#This Row],[6M Return vs Nifty]]-AVERAGE(Table2[6M Return vs Nifty]))/_xlfn.STDEV.P(Table2[6M Return vs Nifty])</f>
        <v>-0.17582417894090485</v>
      </c>
      <c r="M359">
        <v>-3.0868230184102399</v>
      </c>
      <c r="N359">
        <f>(Table2[[#This Row],[1W Return vs Nifty]]-AVERAGE(Table2[1W Return vs Nifty]))/_xlfn.STDEV.P(Table2[1W Return vs Nifty])</f>
        <v>-0.30869355350853145</v>
      </c>
      <c r="O359">
        <v>485.77</v>
      </c>
      <c r="P359">
        <v>490.83425085456997</v>
      </c>
      <c r="Q359">
        <v>467.74553683533298</v>
      </c>
      <c r="R359">
        <v>33.144635681700997</v>
      </c>
      <c r="S359" s="1">
        <f>(Table2[[#This Row],[Close Price]]-Table2[[#This Row],[20D EMA]])/Table2[[#This Row],[20D EMA]]</f>
        <v>-1.8156740844432535E-2</v>
      </c>
      <c r="T359" s="1">
        <f>(Table2[[#This Row],[Close Price]]-Table2[[#This Row],[50D EMA]])/Table2[[#This Row],[50D EMA]]</f>
        <v>-2.8287045637904698E-2</v>
      </c>
      <c r="U359" s="1">
        <f>(Table2[[#This Row],[Close Price]]-Table2[[#This Row],[200D EMA]])/Table2[[#This Row],[200D EMA]]</f>
        <v>1.9678355943153297E-2</v>
      </c>
      <c r="V359">
        <v>0.64413525135809702</v>
      </c>
      <c r="W359">
        <v>474.1</v>
      </c>
      <c r="X359">
        <v>481.5</v>
      </c>
      <c r="Y359">
        <v>474.1</v>
      </c>
      <c r="Z359">
        <v>481.5</v>
      </c>
      <c r="AA359">
        <v>474.1</v>
      </c>
      <c r="AB359">
        <v>493.45</v>
      </c>
      <c r="AC359" s="1">
        <f>(Table2[[#This Row],[Close Price]]/Table2[[#This Row],[Day Low]])-1</f>
        <v>6.0113900021092626E-3</v>
      </c>
      <c r="AD359" s="1">
        <f>(Table2[[#This Row],[Day High]]/Table2[[#This Row],[Close Price]])-1</f>
        <v>9.5397840444491067E-3</v>
      </c>
      <c r="AE359" s="1">
        <f>(Table2[[#This Row],[Close Price]]/Table2[[#This Row],[Current Week Low]])-1</f>
        <v>6.0113900021092626E-3</v>
      </c>
      <c r="AF359" s="1">
        <f>(Table2[[#This Row],[Current Week High]]/Table2[[#This Row],[Close Price]])-1</f>
        <v>9.5397840444491067E-3</v>
      </c>
      <c r="AG359" s="1">
        <f>(Table2[[#This Row],[Close Price]]/Table2[[#This Row],[Current Month Low]])-1</f>
        <v>6.0113900021092626E-3</v>
      </c>
      <c r="AH359" s="1">
        <f>(Table2[[#This Row],[Current Month High]]/Table2[[#This Row],[Close Price]])-1</f>
        <v>3.4594821260090169E-2</v>
      </c>
      <c r="AI359">
        <v>10.8082608239857</v>
      </c>
      <c r="AJ359">
        <v>19.431576311506099</v>
      </c>
      <c r="AK359" t="str">
        <f>IF(AND(Table2[[#This Row],[20D EMA]]&gt;Table2[[#This Row],[50D EMA]],Table2[[#This Row],[50D EMA]]&gt;Table2[[#This Row],[200D EMA]]),"Uptrend","Downtrend/NoTrend")</f>
        <v>Downtrend/NoTrend</v>
      </c>
      <c r="AL359">
        <v>0.03</v>
      </c>
      <c r="AM359" t="s">
        <v>3185</v>
      </c>
      <c r="AN359">
        <v>1.1100000000000001</v>
      </c>
      <c r="AO359" t="s">
        <v>3185</v>
      </c>
      <c r="AP359">
        <v>0.11458384631318599</v>
      </c>
      <c r="AQ359">
        <f>(Table2[[#This Row],[Sharpe Ratio]]-AVERAGE(Table2[Sharpe Ratio]))/_xlfn.STDEV.P(Table2[Sharpe Ratio])</f>
        <v>0.63306712597133974</v>
      </c>
      <c r="AR3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9">
        <f>_xlfn.RANK.AVG(Table2[[#This Row],[1Y Return vs Nifty Z-Score]],Table2[1Y Return vs Nifty Z-Score])</f>
        <v>554</v>
      </c>
      <c r="AT359">
        <f>_xlfn.RANK.AVG(Table2[[#This Row],[6M Return vs Nifty Z-Score]],Table2[6M Return vs Nifty Z-Score])</f>
        <v>366</v>
      </c>
      <c r="AU359">
        <f>_xlfn.RANK.AVG(Table2[[#This Row],[Sharpe Ratio Z-Score]],Table2[Sharpe Ratio Z-Score])</f>
        <v>185</v>
      </c>
      <c r="AV359">
        <f>(Table2[[#This Row],[Rank 1Y]]+Table2[[#This Row],[Rank 6M]]+Table2[[#This Row],[Rank Sharpe]])/3</f>
        <v>368.33333333333331</v>
      </c>
    </row>
    <row r="360" spans="1:48" x14ac:dyDescent="0.3">
      <c r="A360" t="s">
        <v>97</v>
      </c>
      <c r="B360" t="s">
        <v>98</v>
      </c>
      <c r="C360" t="s">
        <v>3137</v>
      </c>
      <c r="D360" t="s">
        <v>99</v>
      </c>
      <c r="E360">
        <v>259789.812624685</v>
      </c>
      <c r="F360">
        <v>421.55</v>
      </c>
      <c r="G360">
        <v>2.7721299169310401</v>
      </c>
      <c r="H360">
        <f>(Table2[[#This Row],[1Y Return vs Nifty]]-AVERAGE(Table2[1Y Return vs Nifty]))/_xlfn.STDEV.P(Table2[1Y Return vs Nifty])</f>
        <v>-0.28225090184369367</v>
      </c>
      <c r="I360">
        <v>-10.083120343042401</v>
      </c>
      <c r="J360">
        <f>(Table2[[#This Row],[1M Return vs Nifty]]-AVERAGE(Table2[1M Return vs Nifty]))/_xlfn.STDEV.P(Table2[1M Return vs Nifty])</f>
        <v>-1.022349861189823</v>
      </c>
      <c r="K360">
        <v>-14.5148466958742</v>
      </c>
      <c r="L360">
        <f>(Table2[[#This Row],[6M Return vs Nifty]]-AVERAGE(Table2[6M Return vs Nifty]))/_xlfn.STDEV.P(Table2[6M Return vs Nifty])</f>
        <v>-0.6951567482391946</v>
      </c>
      <c r="M360">
        <v>-7.7065011447841103</v>
      </c>
      <c r="N360">
        <f>(Table2[[#This Row],[1W Return vs Nifty]]-AVERAGE(Table2[1W Return vs Nifty]))/_xlfn.STDEV.P(Table2[1W Return vs Nifty])</f>
        <v>-1.2880053871420456</v>
      </c>
      <c r="O360">
        <v>453.53</v>
      </c>
      <c r="P360">
        <v>474.48694426493603</v>
      </c>
      <c r="Q360">
        <v>455.828324643869</v>
      </c>
      <c r="R360">
        <v>18.178224802991501</v>
      </c>
      <c r="S360" s="1">
        <f>(Table2[[#This Row],[Close Price]]-Table2[[#This Row],[20D EMA]])/Table2[[#This Row],[20D EMA]]</f>
        <v>-7.0513527219808969E-2</v>
      </c>
      <c r="T360" s="1">
        <f>(Table2[[#This Row],[Close Price]]-Table2[[#This Row],[50D EMA]])/Table2[[#This Row],[50D EMA]]</f>
        <v>-0.11156670358326651</v>
      </c>
      <c r="U360" s="1">
        <f>(Table2[[#This Row],[Close Price]]-Table2[[#This Row],[200D EMA]])/Table2[[#This Row],[200D EMA]]</f>
        <v>-7.5200075973010372E-2</v>
      </c>
      <c r="V360">
        <v>1.1107928444045101</v>
      </c>
      <c r="W360">
        <v>417.35</v>
      </c>
      <c r="X360">
        <v>425.75</v>
      </c>
      <c r="Y360">
        <v>417.35</v>
      </c>
      <c r="Z360">
        <v>425.75</v>
      </c>
      <c r="AA360">
        <v>417.35</v>
      </c>
      <c r="AB360">
        <v>459.55</v>
      </c>
      <c r="AC360" s="1">
        <f>(Table2[[#This Row],[Close Price]]/Table2[[#This Row],[Day Low]])-1</f>
        <v>1.006349586677846E-2</v>
      </c>
      <c r="AD360" s="1">
        <f>(Table2[[#This Row],[Day High]]/Table2[[#This Row],[Close Price]])-1</f>
        <v>9.9632309334598546E-3</v>
      </c>
      <c r="AE360" s="1">
        <f>(Table2[[#This Row],[Close Price]]/Table2[[#This Row],[Current Week Low]])-1</f>
        <v>1.006349586677846E-2</v>
      </c>
      <c r="AF360" s="1">
        <f>(Table2[[#This Row],[Current Week High]]/Table2[[#This Row],[Close Price]])-1</f>
        <v>9.9632309334598546E-3</v>
      </c>
      <c r="AG360" s="1">
        <f>(Table2[[#This Row],[Close Price]]/Table2[[#This Row],[Current Month Low]])-1</f>
        <v>1.006349586677846E-2</v>
      </c>
      <c r="AH360" s="1">
        <f>(Table2[[#This Row],[Current Month High]]/Table2[[#This Row],[Close Price]])-1</f>
        <v>9.0143517969398568E-2</v>
      </c>
      <c r="AI360">
        <v>28.940813663859501</v>
      </c>
      <c r="AJ360">
        <v>28.4234577303884</v>
      </c>
      <c r="AK360" t="str">
        <f>IF(AND(Table2[[#This Row],[20D EMA]]&gt;Table2[[#This Row],[50D EMA]],Table2[[#This Row],[50D EMA]]&gt;Table2[[#This Row],[200D EMA]]),"Uptrend","Downtrend/NoTrend")</f>
        <v>Downtrend/NoTrend</v>
      </c>
      <c r="AL360">
        <v>-0.21</v>
      </c>
      <c r="AM360" t="s">
        <v>3184</v>
      </c>
      <c r="AN360">
        <v>-11.67</v>
      </c>
      <c r="AO360" t="s">
        <v>3184</v>
      </c>
      <c r="AP360">
        <v>0.13326553424634799</v>
      </c>
      <c r="AQ360">
        <f>(Table2[[#This Row],[Sharpe Ratio]]-AVERAGE(Table2[Sharpe Ratio]))/_xlfn.STDEV.P(Table2[Sharpe Ratio])</f>
        <v>0.85379674432241104</v>
      </c>
      <c r="AR3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0">
        <f>_xlfn.RANK.AVG(Table2[[#This Row],[1Y Return vs Nifty Z-Score]],Table2[1Y Return vs Nifty Z-Score])</f>
        <v>410</v>
      </c>
      <c r="AT360">
        <f>_xlfn.RANK.AVG(Table2[[#This Row],[6M Return vs Nifty Z-Score]],Table2[6M Return vs Nifty Z-Score])</f>
        <v>561</v>
      </c>
      <c r="AU360">
        <f>_xlfn.RANK.AVG(Table2[[#This Row],[Sharpe Ratio Z-Score]],Table2[Sharpe Ratio Z-Score])</f>
        <v>139</v>
      </c>
      <c r="AV360">
        <f>(Table2[[#This Row],[Rank 1Y]]+Table2[[#This Row],[Rank 6M]]+Table2[[#This Row],[Rank Sharpe]])/3</f>
        <v>370</v>
      </c>
    </row>
    <row r="361" spans="1:48" x14ac:dyDescent="0.3">
      <c r="A361" t="s">
        <v>112</v>
      </c>
      <c r="B361" t="s">
        <v>113</v>
      </c>
      <c r="C361" t="s">
        <v>3146</v>
      </c>
      <c r="D361" t="s">
        <v>114</v>
      </c>
      <c r="E361">
        <v>238834.5252524</v>
      </c>
      <c r="F361">
        <v>979</v>
      </c>
      <c r="G361">
        <v>5.1259145000268997</v>
      </c>
      <c r="H361">
        <f>(Table2[[#This Row],[1Y Return vs Nifty]]-AVERAGE(Table2[1Y Return vs Nifty]))/_xlfn.STDEV.P(Table2[1Y Return vs Nifty])</f>
        <v>-0.23781562031088932</v>
      </c>
      <c r="I361">
        <v>1.91580435997148</v>
      </c>
      <c r="J361">
        <f>(Table2[[#This Row],[1M Return vs Nifty]]-AVERAGE(Table2[1M Return vs Nifty]))/_xlfn.STDEV.P(Table2[1M Return vs Nifty])</f>
        <v>0.25803194976479626</v>
      </c>
      <c r="K361">
        <v>4.2993029755261301</v>
      </c>
      <c r="L361">
        <f>(Table2[[#This Row],[6M Return vs Nifty]]-AVERAGE(Table2[6M Return vs Nifty]))/_xlfn.STDEV.P(Table2[6M Return vs Nifty])</f>
        <v>-6.4772233649224908E-2</v>
      </c>
      <c r="M361">
        <v>2.7902939661066801</v>
      </c>
      <c r="N361">
        <f>(Table2[[#This Row],[1W Return vs Nifty]]-AVERAGE(Table2[1W Return vs Nifty]))/_xlfn.STDEV.P(Table2[1W Return vs Nifty])</f>
        <v>0.9371790058214039</v>
      </c>
      <c r="O361">
        <v>980.38</v>
      </c>
      <c r="P361">
        <v>971.73627228876103</v>
      </c>
      <c r="Q361">
        <v>910.63432429423005</v>
      </c>
      <c r="R361">
        <v>48.924034950989103</v>
      </c>
      <c r="S361" s="1">
        <f>(Table2[[#This Row],[Close Price]]-Table2[[#This Row],[20D EMA]])/Table2[[#This Row],[20D EMA]]</f>
        <v>-1.4076174544564307E-3</v>
      </c>
      <c r="T361" s="1">
        <f>(Table2[[#This Row],[Close Price]]-Table2[[#This Row],[50D EMA]])/Table2[[#This Row],[50D EMA]]</f>
        <v>7.4749990490017258E-3</v>
      </c>
      <c r="U361" s="1">
        <f>(Table2[[#This Row],[Close Price]]-Table2[[#This Row],[200D EMA]])/Table2[[#This Row],[200D EMA]]</f>
        <v>7.5074784556090027E-2</v>
      </c>
      <c r="V361">
        <v>0.90900571407887798</v>
      </c>
      <c r="W361">
        <v>972</v>
      </c>
      <c r="X361">
        <v>995.45</v>
      </c>
      <c r="Y361">
        <v>972</v>
      </c>
      <c r="Z361">
        <v>995.45</v>
      </c>
      <c r="AA361">
        <v>941.1</v>
      </c>
      <c r="AB361">
        <v>1018.95</v>
      </c>
      <c r="AC361" s="1">
        <f>(Table2[[#This Row],[Close Price]]/Table2[[#This Row],[Day Low]])-1</f>
        <v>7.2016460905350854E-3</v>
      </c>
      <c r="AD361" s="1">
        <f>(Table2[[#This Row],[Day High]]/Table2[[#This Row],[Close Price]])-1</f>
        <v>1.6802860061287062E-2</v>
      </c>
      <c r="AE361" s="1">
        <f>(Table2[[#This Row],[Close Price]]/Table2[[#This Row],[Current Week Low]])-1</f>
        <v>7.2016460905350854E-3</v>
      </c>
      <c r="AF361" s="1">
        <f>(Table2[[#This Row],[Current Week High]]/Table2[[#This Row],[Close Price]])-1</f>
        <v>1.6802860061287062E-2</v>
      </c>
      <c r="AG361" s="1">
        <f>(Table2[[#This Row],[Close Price]]/Table2[[#This Row],[Current Month Low]])-1</f>
        <v>4.0272022101795812E-2</v>
      </c>
      <c r="AH361" s="1">
        <f>(Table2[[#This Row],[Current Month High]]/Table2[[#This Row],[Close Price]])-1</f>
        <v>4.0806945863125721E-2</v>
      </c>
      <c r="AI361">
        <v>8.5801838610827392</v>
      </c>
      <c r="AJ361">
        <v>30.013280212483298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0.05</v>
      </c>
      <c r="AM361" t="s">
        <v>3185</v>
      </c>
      <c r="AN361">
        <v>2.1800000000000002</v>
      </c>
      <c r="AO361" t="s">
        <v>3185</v>
      </c>
      <c r="AP361">
        <v>4.5541884468188E-2</v>
      </c>
      <c r="AQ361">
        <f>(Table2[[#This Row],[Sharpe Ratio]]-AVERAGE(Table2[Sharpe Ratio]))/_xlfn.STDEV.P(Table2[Sharpe Ratio])</f>
        <v>-0.18268388875381811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0.7099392128722678</v>
      </c>
      <c r="AS361">
        <f>_xlfn.RANK.AVG(Table2[[#This Row],[1Y Return vs Nifty Z-Score]],Table2[1Y Return vs Nifty Z-Score])</f>
        <v>389</v>
      </c>
      <c r="AT361">
        <f>_xlfn.RANK.AVG(Table2[[#This Row],[6M Return vs Nifty Z-Score]],Table2[6M Return vs Nifty Z-Score])</f>
        <v>329</v>
      </c>
      <c r="AU361">
        <f>_xlfn.RANK.AVG(Table2[[#This Row],[Sharpe Ratio Z-Score]],Table2[Sharpe Ratio Z-Score])</f>
        <v>396</v>
      </c>
      <c r="AV361">
        <f>(Table2[[#This Row],[Rank 1Y]]+Table2[[#This Row],[Rank 6M]]+Table2[[#This Row],[Rank Sharpe]])/3</f>
        <v>371.33333333333331</v>
      </c>
    </row>
    <row r="362" spans="1:48" x14ac:dyDescent="0.3">
      <c r="A362" t="s">
        <v>212</v>
      </c>
      <c r="B362" t="s">
        <v>213</v>
      </c>
      <c r="C362" t="s">
        <v>3152</v>
      </c>
      <c r="D362" t="s">
        <v>141</v>
      </c>
      <c r="E362">
        <v>118345.616825</v>
      </c>
      <c r="F362">
        <v>1187.5</v>
      </c>
      <c r="G362">
        <v>13.988988864141</v>
      </c>
      <c r="H362">
        <f>(Table2[[#This Row],[1Y Return vs Nifty]]-AVERAGE(Table2[1Y Return vs Nifty]))/_xlfn.STDEV.P(Table2[1Y Return vs Nifty])</f>
        <v>-7.0496483528374371E-2</v>
      </c>
      <c r="I362">
        <v>2.35275846042641</v>
      </c>
      <c r="J362">
        <f>(Table2[[#This Row],[1M Return vs Nifty]]-AVERAGE(Table2[1M Return vs Nifty]))/_xlfn.STDEV.P(Table2[1M Return vs Nifty])</f>
        <v>0.30465846808139202</v>
      </c>
      <c r="K362">
        <v>-5.52435807807176</v>
      </c>
      <c r="L362">
        <f>(Table2[[#This Row],[6M Return vs Nifty]]-AVERAGE(Table2[6M Return vs Nifty]))/_xlfn.STDEV.P(Table2[6M Return vs Nifty])</f>
        <v>-0.39392257596750085</v>
      </c>
      <c r="M362">
        <v>-4.3862490135469896</v>
      </c>
      <c r="N362">
        <f>(Table2[[#This Row],[1W Return vs Nifty]]-AVERAGE(Table2[1W Return vs Nifty]))/_xlfn.STDEV.P(Table2[1W Return vs Nifty])</f>
        <v>-0.58415500756599914</v>
      </c>
      <c r="O362">
        <v>1181.6300000000001</v>
      </c>
      <c r="P362">
        <v>1211.18142568587</v>
      </c>
      <c r="Q362">
        <v>1191.8193070146201</v>
      </c>
      <c r="R362">
        <v>52.055889631381497</v>
      </c>
      <c r="S362" s="1">
        <f>(Table2[[#This Row],[Close Price]]-Table2[[#This Row],[20D EMA]])/Table2[[#This Row],[20D EMA]]</f>
        <v>4.9677140898588311E-3</v>
      </c>
      <c r="T362" s="1">
        <f>(Table2[[#This Row],[Close Price]]-Table2[[#This Row],[50D EMA]])/Table2[[#This Row],[50D EMA]]</f>
        <v>-1.9552335582144181E-2</v>
      </c>
      <c r="U362" s="1">
        <f>(Table2[[#This Row],[Close Price]]-Table2[[#This Row],[200D EMA]])/Table2[[#This Row],[200D EMA]]</f>
        <v>-3.6241290850032547E-3</v>
      </c>
      <c r="V362">
        <v>0.994276303087399</v>
      </c>
      <c r="W362">
        <v>1161.75</v>
      </c>
      <c r="X362">
        <v>1208.95</v>
      </c>
      <c r="Y362">
        <v>1161.75</v>
      </c>
      <c r="Z362">
        <v>1208.95</v>
      </c>
      <c r="AA362">
        <v>1152.05</v>
      </c>
      <c r="AB362">
        <v>1285.45</v>
      </c>
      <c r="AC362" s="1">
        <f>(Table2[[#This Row],[Close Price]]/Table2[[#This Row],[Day Low]])-1</f>
        <v>2.2164837529589088E-2</v>
      </c>
      <c r="AD362" s="1">
        <f>(Table2[[#This Row],[Day High]]/Table2[[#This Row],[Close Price]])-1</f>
        <v>1.8063157894736781E-2</v>
      </c>
      <c r="AE362" s="1">
        <f>(Table2[[#This Row],[Close Price]]/Table2[[#This Row],[Current Week Low]])-1</f>
        <v>2.2164837529589088E-2</v>
      </c>
      <c r="AF362" s="1">
        <f>(Table2[[#This Row],[Current Week High]]/Table2[[#This Row],[Close Price]])-1</f>
        <v>1.8063157894736781E-2</v>
      </c>
      <c r="AG362" s="1">
        <f>(Table2[[#This Row],[Close Price]]/Table2[[#This Row],[Current Month Low]])-1</f>
        <v>3.0771233887418203E-2</v>
      </c>
      <c r="AH362" s="1">
        <f>(Table2[[#This Row],[Current Month High]]/Table2[[#This Row],[Close Price]])-1</f>
        <v>8.2484210526315938E-2</v>
      </c>
      <c r="AI362">
        <v>38.9431578947368</v>
      </c>
      <c r="AJ362">
        <v>41.537544696066703</v>
      </c>
      <c r="AK362" t="str">
        <f>IF(AND(Table2[[#This Row],[20D EMA]]&gt;Table2[[#This Row],[50D EMA]],Table2[[#This Row],[50D EMA]]&gt;Table2[[#This Row],[200D EMA]]),"Uptrend","Downtrend/NoTrend")</f>
        <v>Downtrend/NoTrend</v>
      </c>
      <c r="AL362">
        <v>0.08</v>
      </c>
      <c r="AM362" t="s">
        <v>3185</v>
      </c>
      <c r="AN362">
        <v>11.5</v>
      </c>
      <c r="AO362" t="s">
        <v>3185</v>
      </c>
      <c r="AP362">
        <v>5.9168878247937998E-2</v>
      </c>
      <c r="AQ362">
        <f>(Table2[[#This Row],[Sharpe Ratio]]-AVERAGE(Table2[Sharpe Ratio]))/_xlfn.STDEV.P(Table2[Sharpe Ratio])</f>
        <v>-2.1676963306930138E-2</v>
      </c>
      <c r="AR3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2">
        <f>_xlfn.RANK.AVG(Table2[[#This Row],[1Y Return vs Nifty Z-Score]],Table2[1Y Return vs Nifty Z-Score])</f>
        <v>320</v>
      </c>
      <c r="AT362">
        <f>_xlfn.RANK.AVG(Table2[[#This Row],[6M Return vs Nifty Z-Score]],Table2[6M Return vs Nifty Z-Score])</f>
        <v>439</v>
      </c>
      <c r="AU362">
        <f>_xlfn.RANK.AVG(Table2[[#This Row],[Sharpe Ratio Z-Score]],Table2[Sharpe Ratio Z-Score])</f>
        <v>355</v>
      </c>
      <c r="AV362">
        <f>(Table2[[#This Row],[Rank 1Y]]+Table2[[#This Row],[Rank 6M]]+Table2[[#This Row],[Rank Sharpe]])/3</f>
        <v>371.33333333333331</v>
      </c>
    </row>
    <row r="363" spans="1:48" x14ac:dyDescent="0.3">
      <c r="A363" t="s">
        <v>738</v>
      </c>
      <c r="B363" t="s">
        <v>739</v>
      </c>
      <c r="C363" t="s">
        <v>3151</v>
      </c>
      <c r="D363" t="s">
        <v>238</v>
      </c>
      <c r="E363">
        <v>23238.533003119999</v>
      </c>
      <c r="F363">
        <v>371.6</v>
      </c>
      <c r="G363">
        <v>34.119974503307098</v>
      </c>
      <c r="H363">
        <f>(Table2[[#This Row],[1Y Return vs Nifty]]-AVERAGE(Table2[1Y Return vs Nifty]))/_xlfn.STDEV.P(Table2[1Y Return vs Nifty])</f>
        <v>0.30954084904376988</v>
      </c>
      <c r="I363">
        <v>-13.641860363499299</v>
      </c>
      <c r="J363">
        <f>(Table2[[#This Row],[1M Return vs Nifty]]-AVERAGE(Table2[1M Return vs Nifty]))/_xlfn.STDEV.P(Table2[1M Return vs Nifty])</f>
        <v>-1.4020960555271182</v>
      </c>
      <c r="K363">
        <v>-31.103242550875301</v>
      </c>
      <c r="L363">
        <f>(Table2[[#This Row],[6M Return vs Nifty]]-AVERAGE(Table2[6M Return vs Nifty]))/_xlfn.STDEV.P(Table2[6M Return vs Nifty])</f>
        <v>-1.250965437524636</v>
      </c>
      <c r="M363">
        <v>-5.1524894587975698</v>
      </c>
      <c r="N363">
        <f>(Table2[[#This Row],[1W Return vs Nifty]]-AVERAGE(Table2[1W Return vs Nifty]))/_xlfn.STDEV.P(Table2[1W Return vs Nifty])</f>
        <v>-0.74658804184137817</v>
      </c>
      <c r="O363">
        <v>371.69</v>
      </c>
      <c r="P363">
        <v>381.91885930804</v>
      </c>
      <c r="Q363">
        <v>379.33435927732899</v>
      </c>
      <c r="R363">
        <v>54.015818951043599</v>
      </c>
      <c r="S363" s="1">
        <f>(Table2[[#This Row],[Close Price]]-Table2[[#This Row],[20D EMA]])/Table2[[#This Row],[20D EMA]]</f>
        <v>-2.4213726492500469E-4</v>
      </c>
      <c r="T363" s="1">
        <f>(Table2[[#This Row],[Close Price]]-Table2[[#This Row],[50D EMA]])/Table2[[#This Row],[50D EMA]]</f>
        <v>-2.701845969778939E-2</v>
      </c>
      <c r="U363" s="1">
        <f>(Table2[[#This Row],[Close Price]]-Table2[[#This Row],[200D EMA]])/Table2[[#This Row],[200D EMA]]</f>
        <v>-2.0389292686440831E-2</v>
      </c>
      <c r="V363">
        <v>0.959653591443687</v>
      </c>
      <c r="W363">
        <v>359.2</v>
      </c>
      <c r="X363">
        <v>383.9</v>
      </c>
      <c r="Y363">
        <v>359.2</v>
      </c>
      <c r="Z363">
        <v>383.9</v>
      </c>
      <c r="AA363">
        <v>354.5</v>
      </c>
      <c r="AB363">
        <v>383.9</v>
      </c>
      <c r="AC363" s="1">
        <f>(Table2[[#This Row],[Close Price]]/Table2[[#This Row],[Day Low]])-1</f>
        <v>3.4521158129175999E-2</v>
      </c>
      <c r="AD363" s="1">
        <f>(Table2[[#This Row],[Day High]]/Table2[[#This Row],[Close Price]])-1</f>
        <v>3.3100107642626275E-2</v>
      </c>
      <c r="AE363" s="1">
        <f>(Table2[[#This Row],[Close Price]]/Table2[[#This Row],[Current Week Low]])-1</f>
        <v>3.4521158129175999E-2</v>
      </c>
      <c r="AF363" s="1">
        <f>(Table2[[#This Row],[Current Week High]]/Table2[[#This Row],[Close Price]])-1</f>
        <v>3.3100107642626275E-2</v>
      </c>
      <c r="AG363" s="1">
        <f>(Table2[[#This Row],[Close Price]]/Table2[[#This Row],[Current Month Low]])-1</f>
        <v>4.823695345557133E-2</v>
      </c>
      <c r="AH363" s="1">
        <f>(Table2[[#This Row],[Current Month High]]/Table2[[#This Row],[Close Price]])-1</f>
        <v>3.3100107642626275E-2</v>
      </c>
      <c r="AI363">
        <v>35.1453175457481</v>
      </c>
      <c r="AJ363">
        <v>67.048775005619206</v>
      </c>
      <c r="AK363" t="str">
        <f>IF(AND(Table2[[#This Row],[20D EMA]]&gt;Table2[[#This Row],[50D EMA]],Table2[[#This Row],[50D EMA]]&gt;Table2[[#This Row],[200D EMA]]),"Uptrend","Downtrend/NoTrend")</f>
        <v>Downtrend/NoTrend</v>
      </c>
      <c r="AL363">
        <v>-0.04</v>
      </c>
      <c r="AM363" t="s">
        <v>3184</v>
      </c>
      <c r="AN363">
        <v>0.85</v>
      </c>
      <c r="AO363" t="s">
        <v>3185</v>
      </c>
      <c r="AP363">
        <v>0.10810629602092101</v>
      </c>
      <c r="AQ363">
        <f>(Table2[[#This Row],[Sharpe Ratio]]-AVERAGE(Table2[Sharpe Ratio]))/_xlfn.STDEV.P(Table2[Sharpe Ratio])</f>
        <v>0.55653297076133346</v>
      </c>
      <c r="AR3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3">
        <f>_xlfn.RANK.AVG(Table2[[#This Row],[1Y Return vs Nifty Z-Score]],Table2[1Y Return vs Nifty Z-Score])</f>
        <v>204</v>
      </c>
      <c r="AT363">
        <f>_xlfn.RANK.AVG(Table2[[#This Row],[6M Return vs Nifty Z-Score]],Table2[6M Return vs Nifty Z-Score])</f>
        <v>705</v>
      </c>
      <c r="AU363">
        <f>_xlfn.RANK.AVG(Table2[[#This Row],[Sharpe Ratio Z-Score]],Table2[Sharpe Ratio Z-Score])</f>
        <v>206</v>
      </c>
      <c r="AV363">
        <f>(Table2[[#This Row],[Rank 1Y]]+Table2[[#This Row],[Rank 6M]]+Table2[[#This Row],[Rank Sharpe]])/3</f>
        <v>371.66666666666669</v>
      </c>
    </row>
    <row r="364" spans="1:48" x14ac:dyDescent="0.3">
      <c r="A364" t="s">
        <v>1230</v>
      </c>
      <c r="B364" t="s">
        <v>1231</v>
      </c>
      <c r="C364" t="s">
        <v>3139</v>
      </c>
      <c r="D364" t="s">
        <v>569</v>
      </c>
      <c r="E364">
        <v>9470.6519151600005</v>
      </c>
      <c r="F364">
        <v>1061.3</v>
      </c>
      <c r="G364">
        <v>-12.731761687745401</v>
      </c>
      <c r="H364">
        <f>(Table2[[#This Row],[1Y Return vs Nifty]]-AVERAGE(Table2[1Y Return vs Nifty]))/_xlfn.STDEV.P(Table2[1Y Return vs Nifty])</f>
        <v>-0.57493689921808588</v>
      </c>
      <c r="I364">
        <v>-8.6942994746236497</v>
      </c>
      <c r="J364">
        <f>(Table2[[#This Row],[1M Return vs Nifty]]-AVERAGE(Table2[1M Return vs Nifty]))/_xlfn.STDEV.P(Table2[1M Return vs Nifty])</f>
        <v>-0.87415149986908591</v>
      </c>
      <c r="K364">
        <v>24.696433697146698</v>
      </c>
      <c r="L364">
        <f>(Table2[[#This Row],[6M Return vs Nifty]]-AVERAGE(Table2[6M Return vs Nifty]))/_xlfn.STDEV.P(Table2[6M Return vs Nifty])</f>
        <v>0.61865144339968436</v>
      </c>
      <c r="M364">
        <v>-8.7576057838498897</v>
      </c>
      <c r="N364">
        <f>(Table2[[#This Row],[1W Return vs Nifty]]-AVERAGE(Table2[1W Return vs Nifty]))/_xlfn.STDEV.P(Table2[1W Return vs Nifty])</f>
        <v>-1.51082593508186</v>
      </c>
      <c r="O364">
        <v>1150.48</v>
      </c>
      <c r="P364">
        <v>1152.78227015433</v>
      </c>
      <c r="Q364">
        <v>1041.50044574154</v>
      </c>
      <c r="R364">
        <v>27.728738966669699</v>
      </c>
      <c r="S364" s="1">
        <f>(Table2[[#This Row],[Close Price]]-Table2[[#This Row],[20D EMA]])/Table2[[#This Row],[20D EMA]]</f>
        <v>-7.7515471803073555E-2</v>
      </c>
      <c r="T364" s="1">
        <f>(Table2[[#This Row],[Close Price]]-Table2[[#This Row],[50D EMA]])/Table2[[#This Row],[50D EMA]]</f>
        <v>-7.935780461134502E-2</v>
      </c>
      <c r="U364" s="1">
        <f>(Table2[[#This Row],[Close Price]]-Table2[[#This Row],[200D EMA]])/Table2[[#This Row],[200D EMA]]</f>
        <v>1.9010605650161577E-2</v>
      </c>
      <c r="V364">
        <v>0.50710702632761595</v>
      </c>
      <c r="W364">
        <v>1053</v>
      </c>
      <c r="X364">
        <v>1099.9000000000001</v>
      </c>
      <c r="Y364">
        <v>1053</v>
      </c>
      <c r="Z364">
        <v>1099.9000000000001</v>
      </c>
      <c r="AA364">
        <v>1053</v>
      </c>
      <c r="AB364">
        <v>1201.95</v>
      </c>
      <c r="AC364" s="1">
        <f>(Table2[[#This Row],[Close Price]]/Table2[[#This Row],[Day Low]])-1</f>
        <v>7.8822412155745702E-3</v>
      </c>
      <c r="AD364" s="1">
        <f>(Table2[[#This Row],[Day High]]/Table2[[#This Row],[Close Price]])-1</f>
        <v>3.6370489022896635E-2</v>
      </c>
      <c r="AE364" s="1">
        <f>(Table2[[#This Row],[Close Price]]/Table2[[#This Row],[Current Week Low]])-1</f>
        <v>7.8822412155745702E-3</v>
      </c>
      <c r="AF364" s="1">
        <f>(Table2[[#This Row],[Current Week High]]/Table2[[#This Row],[Close Price]])-1</f>
        <v>3.6370489022896635E-2</v>
      </c>
      <c r="AG364" s="1">
        <f>(Table2[[#This Row],[Close Price]]/Table2[[#This Row],[Current Month Low]])-1</f>
        <v>7.8822412155745702E-3</v>
      </c>
      <c r="AH364" s="1">
        <f>(Table2[[#This Row],[Current Month High]]/Table2[[#This Row],[Close Price]])-1</f>
        <v>0.13252614717798927</v>
      </c>
      <c r="AI364">
        <v>30.3401488740224</v>
      </c>
      <c r="AJ364">
        <v>36.651001094443998</v>
      </c>
      <c r="AK364" t="str">
        <f>IF(AND(Table2[[#This Row],[20D EMA]]&gt;Table2[[#This Row],[50D EMA]],Table2[[#This Row],[50D EMA]]&gt;Table2[[#This Row],[200D EMA]]),"Uptrend","Downtrend/NoTrend")</f>
        <v>Downtrend/NoTrend</v>
      </c>
      <c r="AL364">
        <v>-0.02</v>
      </c>
      <c r="AM364" t="s">
        <v>3184</v>
      </c>
      <c r="AN364">
        <v>-4.6500000000000004</v>
      </c>
      <c r="AO364" t="s">
        <v>3184</v>
      </c>
      <c r="AP364">
        <v>2.8248116066839999E-2</v>
      </c>
      <c r="AQ364">
        <f>(Table2[[#This Row],[Sharpe Ratio]]-AVERAGE(Table2[Sharpe Ratio]))/_xlfn.STDEV.P(Table2[Sharpe Ratio])</f>
        <v>-0.38701483105081153</v>
      </c>
      <c r="AR3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4">
        <f>_xlfn.RANK.AVG(Table2[[#This Row],[1Y Return vs Nifty Z-Score]],Table2[1Y Return vs Nifty Z-Score])</f>
        <v>525</v>
      </c>
      <c r="AT364">
        <f>_xlfn.RANK.AVG(Table2[[#This Row],[6M Return vs Nifty Z-Score]],Table2[6M Return vs Nifty Z-Score])</f>
        <v>148</v>
      </c>
      <c r="AU364">
        <f>_xlfn.RANK.AVG(Table2[[#This Row],[Sharpe Ratio Z-Score]],Table2[Sharpe Ratio Z-Score])</f>
        <v>442</v>
      </c>
      <c r="AV364">
        <f>(Table2[[#This Row],[Rank 1Y]]+Table2[[#This Row],[Rank 6M]]+Table2[[#This Row],[Rank Sharpe]])/3</f>
        <v>371.66666666666669</v>
      </c>
    </row>
    <row r="365" spans="1:48" x14ac:dyDescent="0.3">
      <c r="A365" t="s">
        <v>2024</v>
      </c>
      <c r="B365" t="s">
        <v>2025</v>
      </c>
      <c r="C365" t="s">
        <v>3137</v>
      </c>
      <c r="D365" t="s">
        <v>282</v>
      </c>
      <c r="E365">
        <v>3238.6254958999998</v>
      </c>
      <c r="F365">
        <v>1905.65</v>
      </c>
      <c r="G365">
        <v>34.150602954257003</v>
      </c>
      <c r="H365">
        <f>(Table2[[#This Row],[1Y Return vs Nifty]]-AVERAGE(Table2[1Y Return vs Nifty]))/_xlfn.STDEV.P(Table2[1Y Return vs Nifty])</f>
        <v>0.31011905991771599</v>
      </c>
      <c r="I365">
        <v>-4.5175856492522</v>
      </c>
      <c r="J365">
        <f>(Table2[[#This Row],[1M Return vs Nifty]]-AVERAGE(Table2[1M Return vs Nifty]))/_xlfn.STDEV.P(Table2[1M Return vs Nifty])</f>
        <v>-0.42846252823773323</v>
      </c>
      <c r="K365">
        <v>-2.0495673312881899</v>
      </c>
      <c r="L365">
        <f>(Table2[[#This Row],[6M Return vs Nifty]]-AVERAGE(Table2[6M Return vs Nifty]))/_xlfn.STDEV.P(Table2[6M Return vs Nifty])</f>
        <v>-0.27749667756282187</v>
      </c>
      <c r="M365">
        <v>-1.83528366337814</v>
      </c>
      <c r="N365">
        <f>(Table2[[#This Row],[1W Return vs Nifty]]-AVERAGE(Table2[1W Return vs Nifty]))/_xlfn.STDEV.P(Table2[1W Return vs Nifty])</f>
        <v>-4.3383445939838075E-2</v>
      </c>
      <c r="O365">
        <v>1977.71</v>
      </c>
      <c r="P365">
        <v>2107.3674034835899</v>
      </c>
      <c r="Q365">
        <v>1981.8134320573399</v>
      </c>
      <c r="R365">
        <v>41.034057809833698</v>
      </c>
      <c r="S365" s="1">
        <f>(Table2[[#This Row],[Close Price]]-Table2[[#This Row],[20D EMA]])/Table2[[#This Row],[20D EMA]]</f>
        <v>-3.6436080112857774E-2</v>
      </c>
      <c r="T365" s="1">
        <f>(Table2[[#This Row],[Close Price]]-Table2[[#This Row],[50D EMA]])/Table2[[#This Row],[50D EMA]]</f>
        <v>-9.5720092827733916E-2</v>
      </c>
      <c r="U365" s="1">
        <f>(Table2[[#This Row],[Close Price]]-Table2[[#This Row],[200D EMA]])/Table2[[#This Row],[200D EMA]]</f>
        <v>-3.8431181677012767E-2</v>
      </c>
      <c r="V365">
        <v>0.50642955944331702</v>
      </c>
      <c r="W365">
        <v>1899</v>
      </c>
      <c r="X365">
        <v>1946.85</v>
      </c>
      <c r="Y365">
        <v>1899</v>
      </c>
      <c r="Z365">
        <v>1946.85</v>
      </c>
      <c r="AA365">
        <v>1885.05</v>
      </c>
      <c r="AB365">
        <v>2051.9</v>
      </c>
      <c r="AC365" s="1">
        <f>(Table2[[#This Row],[Close Price]]/Table2[[#This Row],[Day Low]])-1</f>
        <v>3.5018430753028795E-3</v>
      </c>
      <c r="AD365" s="1">
        <f>(Table2[[#This Row],[Day High]]/Table2[[#This Row],[Close Price]])-1</f>
        <v>2.1619919712434044E-2</v>
      </c>
      <c r="AE365" s="1">
        <f>(Table2[[#This Row],[Close Price]]/Table2[[#This Row],[Current Week Low]])-1</f>
        <v>3.5018430753028795E-3</v>
      </c>
      <c r="AF365" s="1">
        <f>(Table2[[#This Row],[Current Week High]]/Table2[[#This Row],[Close Price]])-1</f>
        <v>2.1619919712434044E-2</v>
      </c>
      <c r="AG365" s="1">
        <f>(Table2[[#This Row],[Close Price]]/Table2[[#This Row],[Current Month Low]])-1</f>
        <v>1.0928092093047903E-2</v>
      </c>
      <c r="AH365" s="1">
        <f>(Table2[[#This Row],[Current Month High]]/Table2[[#This Row],[Close Price]])-1</f>
        <v>7.6745467425812786E-2</v>
      </c>
      <c r="AI365">
        <v>46.931493191299502</v>
      </c>
      <c r="AJ365">
        <v>60.131927229948303</v>
      </c>
      <c r="AK365" t="str">
        <f>IF(AND(Table2[[#This Row],[20D EMA]]&gt;Table2[[#This Row],[50D EMA]],Table2[[#This Row],[50D EMA]]&gt;Table2[[#This Row],[200D EMA]]),"Uptrend","Downtrend/NoTrend")</f>
        <v>Downtrend/NoTrend</v>
      </c>
      <c r="AL365">
        <v>-0.22</v>
      </c>
      <c r="AM365" t="s">
        <v>3184</v>
      </c>
      <c r="AN365">
        <v>1.1399999999999999</v>
      </c>
      <c r="AO365" t="s">
        <v>3185</v>
      </c>
      <c r="AP365">
        <v>5.4234840034900001E-3</v>
      </c>
      <c r="AQ365">
        <f>(Table2[[#This Row],[Sharpe Ratio]]-AVERAGE(Table2[Sharpe Ratio]))/_xlfn.STDEV.P(Table2[Sharpe Ratio])</f>
        <v>-0.6566945485566239</v>
      </c>
      <c r="AR3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5">
        <f>_xlfn.RANK.AVG(Table2[[#This Row],[1Y Return vs Nifty Z-Score]],Table2[1Y Return vs Nifty Z-Score])</f>
        <v>203</v>
      </c>
      <c r="AT365">
        <f>_xlfn.RANK.AVG(Table2[[#This Row],[6M Return vs Nifty Z-Score]],Table2[6M Return vs Nifty Z-Score])</f>
        <v>409</v>
      </c>
      <c r="AU365">
        <f>_xlfn.RANK.AVG(Table2[[#This Row],[Sharpe Ratio Z-Score]],Table2[Sharpe Ratio Z-Score])</f>
        <v>504</v>
      </c>
      <c r="AV365">
        <f>(Table2[[#This Row],[Rank 1Y]]+Table2[[#This Row],[Rank 6M]]+Table2[[#This Row],[Rank Sharpe]])/3</f>
        <v>372</v>
      </c>
    </row>
    <row r="366" spans="1:48" x14ac:dyDescent="0.3">
      <c r="A366" t="s">
        <v>1248</v>
      </c>
      <c r="B366" t="s">
        <v>1249</v>
      </c>
      <c r="C366" t="s">
        <v>3157</v>
      </c>
      <c r="D366" t="s">
        <v>1058</v>
      </c>
      <c r="E366">
        <v>9272.1155759499998</v>
      </c>
      <c r="F366">
        <v>482.05</v>
      </c>
      <c r="G366">
        <v>16.714220538763598</v>
      </c>
      <c r="H366">
        <f>(Table2[[#This Row],[1Y Return vs Nifty]]-AVERAGE(Table2[1Y Return vs Nifty]))/_xlfn.STDEV.P(Table2[1Y Return vs Nifty])</f>
        <v>-1.9048939189080297E-2</v>
      </c>
      <c r="I366">
        <v>-15.228413879478399</v>
      </c>
      <c r="J366">
        <f>(Table2[[#This Row],[1M Return vs Nifty]]-AVERAGE(Table2[1M Return vs Nifty]))/_xlfn.STDEV.P(Table2[1M Return vs Nifty])</f>
        <v>-1.5713940813290048</v>
      </c>
      <c r="K366">
        <v>3.5395843174174701</v>
      </c>
      <c r="L366">
        <f>(Table2[[#This Row],[6M Return vs Nifty]]-AVERAGE(Table2[6M Return vs Nifty]))/_xlfn.STDEV.P(Table2[6M Return vs Nifty])</f>
        <v>-9.0227270729363401E-2</v>
      </c>
      <c r="M366">
        <v>-6.79478806006993</v>
      </c>
      <c r="N366">
        <f>(Table2[[#This Row],[1W Return vs Nifty]]-AVERAGE(Table2[1W Return vs Nifty]))/_xlfn.STDEV.P(Table2[1W Return vs Nifty])</f>
        <v>-1.0947340404562673</v>
      </c>
      <c r="O366">
        <v>519.05999999999995</v>
      </c>
      <c r="P366">
        <v>530.66845437667303</v>
      </c>
      <c r="Q366">
        <v>486.67156793326399</v>
      </c>
      <c r="R366">
        <v>33.7572484761222</v>
      </c>
      <c r="S366" s="1">
        <f>(Table2[[#This Row],[Close Price]]-Table2[[#This Row],[20D EMA]])/Table2[[#This Row],[20D EMA]]</f>
        <v>-7.1301968943859942E-2</v>
      </c>
      <c r="T366" s="1">
        <f>(Table2[[#This Row],[Close Price]]-Table2[[#This Row],[50D EMA]])/Table2[[#This Row],[50D EMA]]</f>
        <v>-9.1617381767643599E-2</v>
      </c>
      <c r="U366" s="1">
        <f>(Table2[[#This Row],[Close Price]]-Table2[[#This Row],[200D EMA]])/Table2[[#This Row],[200D EMA]]</f>
        <v>-9.4962768276977277E-3</v>
      </c>
      <c r="V366">
        <v>0.679029419851234</v>
      </c>
      <c r="W366">
        <v>476.2</v>
      </c>
      <c r="X366">
        <v>493.95</v>
      </c>
      <c r="Y366">
        <v>476.2</v>
      </c>
      <c r="Z366">
        <v>493.95</v>
      </c>
      <c r="AA366">
        <v>476.2</v>
      </c>
      <c r="AB366">
        <v>550</v>
      </c>
      <c r="AC366" s="1">
        <f>(Table2[[#This Row],[Close Price]]/Table2[[#This Row],[Day Low]])-1</f>
        <v>1.2284754304914047E-2</v>
      </c>
      <c r="AD366" s="1">
        <f>(Table2[[#This Row],[Day High]]/Table2[[#This Row],[Close Price]])-1</f>
        <v>2.4686235867648509E-2</v>
      </c>
      <c r="AE366" s="1">
        <f>(Table2[[#This Row],[Close Price]]/Table2[[#This Row],[Current Week Low]])-1</f>
        <v>1.2284754304914047E-2</v>
      </c>
      <c r="AF366" s="1">
        <f>(Table2[[#This Row],[Current Week High]]/Table2[[#This Row],[Close Price]])-1</f>
        <v>2.4686235867648509E-2</v>
      </c>
      <c r="AG366" s="1">
        <f>(Table2[[#This Row],[Close Price]]/Table2[[#This Row],[Current Month Low]])-1</f>
        <v>1.2284754304914047E-2</v>
      </c>
      <c r="AH366" s="1">
        <f>(Table2[[#This Row],[Current Month High]]/Table2[[#This Row],[Close Price]])-1</f>
        <v>0.14096048127787575</v>
      </c>
      <c r="AI366">
        <v>42.910486464059701</v>
      </c>
      <c r="AJ366">
        <v>47.936166947982102</v>
      </c>
      <c r="AK366" t="str">
        <f>IF(AND(Table2[[#This Row],[20D EMA]]&gt;Table2[[#This Row],[50D EMA]],Table2[[#This Row],[50D EMA]]&gt;Table2[[#This Row],[200D EMA]]),"Uptrend","Downtrend/NoTrend")</f>
        <v>Downtrend/NoTrend</v>
      </c>
      <c r="AL366">
        <v>-0.02</v>
      </c>
      <c r="AM366" t="s">
        <v>3184</v>
      </c>
      <c r="AN366">
        <v>-3.74</v>
      </c>
      <c r="AO366" t="s">
        <v>3184</v>
      </c>
      <c r="AP366">
        <v>1.3874775858722E-2</v>
      </c>
      <c r="AQ366">
        <f>(Table2[[#This Row],[Sharpe Ratio]]-AVERAGE(Table2[Sharpe Ratio]))/_xlfn.STDEV.P(Table2[Sharpe Ratio])</f>
        <v>-0.55684005829573568</v>
      </c>
      <c r="AR3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6">
        <f>_xlfn.RANK.AVG(Table2[[#This Row],[1Y Return vs Nifty Z-Score]],Table2[1Y Return vs Nifty Z-Score])</f>
        <v>304</v>
      </c>
      <c r="AT366">
        <f>_xlfn.RANK.AVG(Table2[[#This Row],[6M Return vs Nifty Z-Score]],Table2[6M Return vs Nifty Z-Score])</f>
        <v>338</v>
      </c>
      <c r="AU366">
        <f>_xlfn.RANK.AVG(Table2[[#This Row],[Sharpe Ratio Z-Score]],Table2[Sharpe Ratio Z-Score])</f>
        <v>477</v>
      </c>
      <c r="AV366">
        <f>(Table2[[#This Row],[Rank 1Y]]+Table2[[#This Row],[Rank 6M]]+Table2[[#This Row],[Rank Sharpe]])/3</f>
        <v>373</v>
      </c>
    </row>
    <row r="367" spans="1:48" x14ac:dyDescent="0.3">
      <c r="A367" t="s">
        <v>199</v>
      </c>
      <c r="B367" t="s">
        <v>200</v>
      </c>
      <c r="C367" t="s">
        <v>3143</v>
      </c>
      <c r="D367" t="s">
        <v>51</v>
      </c>
      <c r="E367">
        <v>125403.420544319</v>
      </c>
      <c r="F367">
        <v>1552.8</v>
      </c>
      <c r="G367">
        <v>0.55087088578811405</v>
      </c>
      <c r="H367">
        <f>(Table2[[#This Row],[1Y Return vs Nifty]]-AVERAGE(Table2[1Y Return vs Nifty]))/_xlfn.STDEV.P(Table2[1Y Return vs Nifty])</f>
        <v>-0.32418433581848</v>
      </c>
      <c r="I367">
        <v>3.1491739730339101</v>
      </c>
      <c r="J367">
        <f>(Table2[[#This Row],[1M Return vs Nifty]]-AVERAGE(Table2[1M Return vs Nifty]))/_xlfn.STDEV.P(Table2[1M Return vs Nifty])</f>
        <v>0.38964241135495981</v>
      </c>
      <c r="K367">
        <v>0.30712602968764902</v>
      </c>
      <c r="L367">
        <f>(Table2[[#This Row],[6M Return vs Nifty]]-AVERAGE(Table2[6M Return vs Nifty]))/_xlfn.STDEV.P(Table2[6M Return vs Nifty])</f>
        <v>-0.19853360847155824</v>
      </c>
      <c r="M367">
        <v>0.39698943454025598</v>
      </c>
      <c r="N367">
        <f>(Table2[[#This Row],[1W Return vs Nifty]]-AVERAGE(Table2[1W Return vs Nifty]))/_xlfn.STDEV.P(Table2[1W Return vs Nifty])</f>
        <v>0.42982949247090801</v>
      </c>
      <c r="O367">
        <v>1560.03</v>
      </c>
      <c r="P367">
        <v>1572.9032035068899</v>
      </c>
      <c r="Q367">
        <v>1489.5041837574499</v>
      </c>
      <c r="R367">
        <v>48.399167030967298</v>
      </c>
      <c r="S367" s="1">
        <f>(Table2[[#This Row],[Close Price]]-Table2[[#This Row],[20D EMA]])/Table2[[#This Row],[20D EMA]]</f>
        <v>-4.6345262591104136E-3</v>
      </c>
      <c r="T367" s="1">
        <f>(Table2[[#This Row],[Close Price]]-Table2[[#This Row],[50D EMA]])/Table2[[#This Row],[50D EMA]]</f>
        <v>-1.2780954010436588E-2</v>
      </c>
      <c r="U367" s="1">
        <f>(Table2[[#This Row],[Close Price]]-Table2[[#This Row],[200D EMA]])/Table2[[#This Row],[200D EMA]]</f>
        <v>4.2494554183042883E-2</v>
      </c>
      <c r="V367">
        <v>1.95670930450127</v>
      </c>
      <c r="W367">
        <v>1544.5</v>
      </c>
      <c r="X367">
        <v>1599.75</v>
      </c>
      <c r="Y367">
        <v>1544.5</v>
      </c>
      <c r="Z367">
        <v>1599.75</v>
      </c>
      <c r="AA367">
        <v>1544.5</v>
      </c>
      <c r="AB367">
        <v>1612.35</v>
      </c>
      <c r="AC367" s="1">
        <f>(Table2[[#This Row],[Close Price]]/Table2[[#This Row],[Day Low]])-1</f>
        <v>5.373907413402268E-3</v>
      </c>
      <c r="AD367" s="1">
        <f>(Table2[[#This Row],[Day High]]/Table2[[#This Row],[Close Price]])-1</f>
        <v>3.0235703245749646E-2</v>
      </c>
      <c r="AE367" s="1">
        <f>(Table2[[#This Row],[Close Price]]/Table2[[#This Row],[Current Week Low]])-1</f>
        <v>5.373907413402268E-3</v>
      </c>
      <c r="AF367" s="1">
        <f>(Table2[[#This Row],[Current Week High]]/Table2[[#This Row],[Close Price]])-1</f>
        <v>3.0235703245749646E-2</v>
      </c>
      <c r="AG367" s="1">
        <f>(Table2[[#This Row],[Close Price]]/Table2[[#This Row],[Current Month Low]])-1</f>
        <v>5.373907413402268E-3</v>
      </c>
      <c r="AH367" s="1">
        <f>(Table2[[#This Row],[Current Month High]]/Table2[[#This Row],[Close Price]])-1</f>
        <v>3.8350077279752703E-2</v>
      </c>
      <c r="AI367">
        <v>9.6116692426584098</v>
      </c>
      <c r="AJ367">
        <v>33.339058005238002</v>
      </c>
      <c r="AK367" t="str">
        <f>IF(AND(Table2[[#This Row],[20D EMA]]&gt;Table2[[#This Row],[50D EMA]],Table2[[#This Row],[50D EMA]]&gt;Table2[[#This Row],[200D EMA]]),"Uptrend","Downtrend/NoTrend")</f>
        <v>Downtrend/NoTrend</v>
      </c>
      <c r="AL367">
        <v>-0.01</v>
      </c>
      <c r="AM367" t="s">
        <v>3184</v>
      </c>
      <c r="AN367">
        <v>4.05</v>
      </c>
      <c r="AO367" t="s">
        <v>3185</v>
      </c>
      <c r="AP367">
        <v>6.7334086399097007E-2</v>
      </c>
      <c r="AQ367">
        <f>(Table2[[#This Row],[Sharpe Ratio]]-AVERAGE(Table2[Sharpe Ratio]))/_xlfn.STDEV.P(Table2[Sharpe Ratio])</f>
        <v>7.479736414198862E-2</v>
      </c>
      <c r="AR3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7">
        <f>_xlfn.RANK.AVG(Table2[[#This Row],[1Y Return vs Nifty Z-Score]],Table2[1Y Return vs Nifty Z-Score])</f>
        <v>423</v>
      </c>
      <c r="AT367">
        <f>_xlfn.RANK.AVG(Table2[[#This Row],[6M Return vs Nifty Z-Score]],Table2[6M Return vs Nifty Z-Score])</f>
        <v>376</v>
      </c>
      <c r="AU367">
        <f>_xlfn.RANK.AVG(Table2[[#This Row],[Sharpe Ratio Z-Score]],Table2[Sharpe Ratio Z-Score])</f>
        <v>327</v>
      </c>
      <c r="AV367">
        <f>(Table2[[#This Row],[Rank 1Y]]+Table2[[#This Row],[Rank 6M]]+Table2[[#This Row],[Rank Sharpe]])/3</f>
        <v>375.33333333333331</v>
      </c>
    </row>
    <row r="368" spans="1:48" x14ac:dyDescent="0.3">
      <c r="A368" t="s">
        <v>812</v>
      </c>
      <c r="B368" t="s">
        <v>813</v>
      </c>
      <c r="C368" t="s">
        <v>3142</v>
      </c>
      <c r="D368" t="s">
        <v>48</v>
      </c>
      <c r="E368">
        <v>18856.400071259999</v>
      </c>
      <c r="F368">
        <v>200.49</v>
      </c>
      <c r="G368">
        <v>6.1651228503323097</v>
      </c>
      <c r="H368">
        <f>(Table2[[#This Row],[1Y Return vs Nifty]]-AVERAGE(Table2[1Y Return vs Nifty]))/_xlfn.STDEV.P(Table2[1Y Return vs Nifty])</f>
        <v>-0.21819720835055342</v>
      </c>
      <c r="I368">
        <v>-3.20518859562817</v>
      </c>
      <c r="J368">
        <f>(Table2[[#This Row],[1M Return vs Nifty]]-AVERAGE(Table2[1M Return vs Nifty]))/_xlfn.STDEV.P(Table2[1M Return vs Nifty])</f>
        <v>-0.28841920287303879</v>
      </c>
      <c r="K368">
        <v>-20.193179748428101</v>
      </c>
      <c r="L368">
        <f>(Table2[[#This Row],[6M Return vs Nifty]]-AVERAGE(Table2[6M Return vs Nifty]))/_xlfn.STDEV.P(Table2[6M Return vs Nifty])</f>
        <v>-0.88541425588811462</v>
      </c>
      <c r="M368">
        <v>-7.0717239517027703</v>
      </c>
      <c r="N368">
        <f>(Table2[[#This Row],[1W Return vs Nifty]]-AVERAGE(Table2[1W Return vs Nifty]))/_xlfn.STDEV.P(Table2[1W Return vs Nifty])</f>
        <v>-1.1534408569086003</v>
      </c>
      <c r="O368">
        <v>212.4</v>
      </c>
      <c r="P368">
        <v>224.87373629808999</v>
      </c>
      <c r="Q368">
        <v>228.76524183993101</v>
      </c>
      <c r="R368">
        <v>36.223142585584</v>
      </c>
      <c r="S368" s="1">
        <f>(Table2[[#This Row],[Close Price]]-Table2[[#This Row],[20D EMA]])/Table2[[#This Row],[20D EMA]]</f>
        <v>-5.6073446327683601E-2</v>
      </c>
      <c r="T368" s="1">
        <f>(Table2[[#This Row],[Close Price]]-Table2[[#This Row],[50D EMA]])/Table2[[#This Row],[50D EMA]]</f>
        <v>-0.10843301089535502</v>
      </c>
      <c r="U368" s="1">
        <f>(Table2[[#This Row],[Close Price]]-Table2[[#This Row],[200D EMA]])/Table2[[#This Row],[200D EMA]]</f>
        <v>-0.12359937905127837</v>
      </c>
      <c r="V368">
        <v>1.0524932247219101</v>
      </c>
      <c r="W368">
        <v>199.32</v>
      </c>
      <c r="X368">
        <v>204.44</v>
      </c>
      <c r="Y368">
        <v>199.32</v>
      </c>
      <c r="Z368">
        <v>204.44</v>
      </c>
      <c r="AA368">
        <v>199.32</v>
      </c>
      <c r="AB368">
        <v>221.49</v>
      </c>
      <c r="AC368" s="1">
        <f>(Table2[[#This Row],[Close Price]]/Table2[[#This Row],[Day Low]])-1</f>
        <v>5.8699578567129596E-3</v>
      </c>
      <c r="AD368" s="1">
        <f>(Table2[[#This Row],[Day High]]/Table2[[#This Row],[Close Price]])-1</f>
        <v>1.9701730759638769E-2</v>
      </c>
      <c r="AE368" s="1">
        <f>(Table2[[#This Row],[Close Price]]/Table2[[#This Row],[Current Week Low]])-1</f>
        <v>5.8699578567129596E-3</v>
      </c>
      <c r="AF368" s="1">
        <f>(Table2[[#This Row],[Current Week High]]/Table2[[#This Row],[Close Price]])-1</f>
        <v>1.9701730759638769E-2</v>
      </c>
      <c r="AG368" s="1">
        <f>(Table2[[#This Row],[Close Price]]/Table2[[#This Row],[Current Month Low]])-1</f>
        <v>5.8699578567129596E-3</v>
      </c>
      <c r="AH368" s="1">
        <f>(Table2[[#This Row],[Current Month High]]/Table2[[#This Row],[Close Price]])-1</f>
        <v>0.1047433787221308</v>
      </c>
      <c r="AI368">
        <v>75.370342660481796</v>
      </c>
      <c r="AJ368">
        <v>31.210732984293099</v>
      </c>
      <c r="AK368" t="str">
        <f>IF(AND(Table2[[#This Row],[20D EMA]]&gt;Table2[[#This Row],[50D EMA]],Table2[[#This Row],[50D EMA]]&gt;Table2[[#This Row],[200D EMA]]),"Uptrend","Downtrend/NoTrend")</f>
        <v>Downtrend/NoTrend</v>
      </c>
      <c r="AL368">
        <v>-0.19</v>
      </c>
      <c r="AM368" t="s">
        <v>3184</v>
      </c>
      <c r="AN368">
        <v>-0.91</v>
      </c>
      <c r="AO368" t="s">
        <v>3184</v>
      </c>
      <c r="AP368">
        <v>0.149572872123997</v>
      </c>
      <c r="AQ368">
        <f>(Table2[[#This Row],[Sharpe Ratio]]-AVERAGE(Table2[Sharpe Ratio]))/_xlfn.STDEV.P(Table2[Sharpe Ratio])</f>
        <v>1.0464727208687228</v>
      </c>
      <c r="AR3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8">
        <f>_xlfn.RANK.AVG(Table2[[#This Row],[1Y Return vs Nifty Z-Score]],Table2[1Y Return vs Nifty Z-Score])</f>
        <v>375</v>
      </c>
      <c r="AT368">
        <f>_xlfn.RANK.AVG(Table2[[#This Row],[6M Return vs Nifty Z-Score]],Table2[6M Return vs Nifty Z-Score])</f>
        <v>640</v>
      </c>
      <c r="AU368">
        <f>_xlfn.RANK.AVG(Table2[[#This Row],[Sharpe Ratio Z-Score]],Table2[Sharpe Ratio Z-Score])</f>
        <v>111</v>
      </c>
      <c r="AV368">
        <f>(Table2[[#This Row],[Rank 1Y]]+Table2[[#This Row],[Rank 6M]]+Table2[[#This Row],[Rank Sharpe]])/3</f>
        <v>375.33333333333331</v>
      </c>
    </row>
    <row r="369" spans="1:48" x14ac:dyDescent="0.3">
      <c r="A369" t="s">
        <v>915</v>
      </c>
      <c r="B369" t="s">
        <v>916</v>
      </c>
      <c r="C369" t="s">
        <v>3155</v>
      </c>
      <c r="D369" t="s">
        <v>576</v>
      </c>
      <c r="E369">
        <v>16531.716167639999</v>
      </c>
      <c r="F369">
        <v>527.4</v>
      </c>
      <c r="G369">
        <v>-6.9338777137200696</v>
      </c>
      <c r="H369">
        <f>(Table2[[#This Row],[1Y Return vs Nifty]]-AVERAGE(Table2[1Y Return vs Nifty]))/_xlfn.STDEV.P(Table2[1Y Return vs Nifty])</f>
        <v>-0.46548312484528553</v>
      </c>
      <c r="I369">
        <v>-2.4041772498835199</v>
      </c>
      <c r="J369">
        <f>(Table2[[#This Row],[1M Return vs Nifty]]-AVERAGE(Table2[1M Return vs Nifty]))/_xlfn.STDEV.P(Table2[1M Return vs Nifty])</f>
        <v>-0.20294484722497622</v>
      </c>
      <c r="K369">
        <v>-10.943550196236499</v>
      </c>
      <c r="L369">
        <f>(Table2[[#This Row],[6M Return vs Nifty]]-AVERAGE(Table2[6M Return vs Nifty]))/_xlfn.STDEV.P(Table2[6M Return vs Nifty])</f>
        <v>-0.57549734030947086</v>
      </c>
      <c r="M369">
        <v>5.05517129639472</v>
      </c>
      <c r="N369">
        <f>(Table2[[#This Row],[1W Return vs Nifty]]-AVERAGE(Table2[1W Return vs Nifty]))/_xlfn.STDEV.P(Table2[1W Return vs Nifty])</f>
        <v>1.4173036185334051</v>
      </c>
      <c r="O369">
        <v>516.71</v>
      </c>
      <c r="P369">
        <v>553.83305760722499</v>
      </c>
      <c r="Q369">
        <v>575.73574035665104</v>
      </c>
      <c r="R369">
        <v>60.654261710264002</v>
      </c>
      <c r="S369" s="1">
        <f>(Table2[[#This Row],[Close Price]]-Table2[[#This Row],[20D EMA]])/Table2[[#This Row],[20D EMA]]</f>
        <v>2.0688587408797855E-2</v>
      </c>
      <c r="T369" s="1">
        <f>(Table2[[#This Row],[Close Price]]-Table2[[#This Row],[50D EMA]])/Table2[[#This Row],[50D EMA]]</f>
        <v>-4.7727482576475549E-2</v>
      </c>
      <c r="U369" s="1">
        <f>(Table2[[#This Row],[Close Price]]-Table2[[#This Row],[200D EMA]])/Table2[[#This Row],[200D EMA]]</f>
        <v>-8.3954732993835879E-2</v>
      </c>
      <c r="V369">
        <v>2.12497349083272</v>
      </c>
      <c r="W369">
        <v>511.9</v>
      </c>
      <c r="X369">
        <v>557.70000000000005</v>
      </c>
      <c r="Y369">
        <v>511.9</v>
      </c>
      <c r="Z369">
        <v>557.70000000000005</v>
      </c>
      <c r="AA369">
        <v>478</v>
      </c>
      <c r="AB369">
        <v>569.6</v>
      </c>
      <c r="AC369" s="1">
        <f>(Table2[[#This Row],[Close Price]]/Table2[[#This Row],[Day Low]])-1</f>
        <v>3.0279351435827273E-2</v>
      </c>
      <c r="AD369" s="1">
        <f>(Table2[[#This Row],[Day High]]/Table2[[#This Row],[Close Price]])-1</f>
        <v>5.7451649601820476E-2</v>
      </c>
      <c r="AE369" s="1">
        <f>(Table2[[#This Row],[Close Price]]/Table2[[#This Row],[Current Week Low]])-1</f>
        <v>3.0279351435827273E-2</v>
      </c>
      <c r="AF369" s="1">
        <f>(Table2[[#This Row],[Current Week High]]/Table2[[#This Row],[Close Price]])-1</f>
        <v>5.7451649601820476E-2</v>
      </c>
      <c r="AG369" s="1">
        <f>(Table2[[#This Row],[Close Price]]/Table2[[#This Row],[Current Month Low]])-1</f>
        <v>0.10334728033472795</v>
      </c>
      <c r="AH369" s="1">
        <f>(Table2[[#This Row],[Current Month High]]/Table2[[#This Row],[Close Price]])-1</f>
        <v>8.0015168752370247E-2</v>
      </c>
      <c r="AI369">
        <v>48.321956769055703</v>
      </c>
      <c r="AJ369">
        <v>27.6997578692493</v>
      </c>
      <c r="AK369" t="str">
        <f>IF(AND(Table2[[#This Row],[20D EMA]]&gt;Table2[[#This Row],[50D EMA]],Table2[[#This Row],[50D EMA]]&gt;Table2[[#This Row],[200D EMA]]),"Uptrend","Downtrend/NoTrend")</f>
        <v>Downtrend/NoTrend</v>
      </c>
      <c r="AL369">
        <v>-0.2</v>
      </c>
      <c r="AM369" t="s">
        <v>3184</v>
      </c>
      <c r="AN369">
        <v>10.220000000000001</v>
      </c>
      <c r="AO369" t="s">
        <v>3185</v>
      </c>
      <c r="AP369">
        <v>0.13726309255504801</v>
      </c>
      <c r="AQ369">
        <f>(Table2[[#This Row],[Sharpe Ratio]]-AVERAGE(Table2[Sharpe Ratio]))/_xlfn.STDEV.P(Table2[Sharpe Ratio])</f>
        <v>0.90102906738510347</v>
      </c>
      <c r="AR3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9">
        <f>_xlfn.RANK.AVG(Table2[[#This Row],[1Y Return vs Nifty Z-Score]],Table2[1Y Return vs Nifty Z-Score])</f>
        <v>483</v>
      </c>
      <c r="AT369">
        <f>_xlfn.RANK.AVG(Table2[[#This Row],[6M Return vs Nifty Z-Score]],Table2[6M Return vs Nifty Z-Score])</f>
        <v>513</v>
      </c>
      <c r="AU369">
        <f>_xlfn.RANK.AVG(Table2[[#This Row],[Sharpe Ratio Z-Score]],Table2[Sharpe Ratio Z-Score])</f>
        <v>131</v>
      </c>
      <c r="AV369">
        <f>(Table2[[#This Row],[Rank 1Y]]+Table2[[#This Row],[Rank 6M]]+Table2[[#This Row],[Rank Sharpe]])/3</f>
        <v>375.66666666666669</v>
      </c>
    </row>
    <row r="370" spans="1:48" x14ac:dyDescent="0.3">
      <c r="A370" t="s">
        <v>1903</v>
      </c>
      <c r="B370" t="s">
        <v>1904</v>
      </c>
      <c r="C370" t="s">
        <v>3146</v>
      </c>
      <c r="D370" t="s">
        <v>114</v>
      </c>
      <c r="E370">
        <v>3825.8786615919998</v>
      </c>
      <c r="F370">
        <v>212.29</v>
      </c>
      <c r="G370">
        <v>-5.7788324754661202</v>
      </c>
      <c r="H370">
        <f>(Table2[[#This Row],[1Y Return vs Nifty]]-AVERAGE(Table2[1Y Return vs Nifty]))/_xlfn.STDEV.P(Table2[1Y Return vs Nifty])</f>
        <v>-0.44367791772754944</v>
      </c>
      <c r="I370">
        <v>1.37958110769327</v>
      </c>
      <c r="J370">
        <f>(Table2[[#This Row],[1M Return vs Nifty]]-AVERAGE(Table2[1M Return vs Nifty]))/_xlfn.STDEV.P(Table2[1M Return vs Nifty])</f>
        <v>0.20081261421421165</v>
      </c>
      <c r="K370">
        <v>-4.44246321914998</v>
      </c>
      <c r="L370">
        <f>(Table2[[#This Row],[6M Return vs Nifty]]-AVERAGE(Table2[6M Return vs Nifty]))/_xlfn.STDEV.P(Table2[6M Return vs Nifty])</f>
        <v>-0.35767274393201298</v>
      </c>
      <c r="M370">
        <v>2.9081348022740099</v>
      </c>
      <c r="N370">
        <f>(Table2[[#This Row],[1W Return vs Nifty]]-AVERAGE(Table2[1W Return vs Nifty]))/_xlfn.STDEV.P(Table2[1W Return vs Nifty])</f>
        <v>0.96215973438885449</v>
      </c>
      <c r="O370">
        <v>211.42</v>
      </c>
      <c r="P370">
        <v>216.13766724278199</v>
      </c>
      <c r="Q370">
        <v>214.819796260403</v>
      </c>
      <c r="R370">
        <v>54.150727609219402</v>
      </c>
      <c r="S370" s="1">
        <f>(Table2[[#This Row],[Close Price]]-Table2[[#This Row],[20D EMA]])/Table2[[#This Row],[20D EMA]]</f>
        <v>4.11503169047396E-3</v>
      </c>
      <c r="T370" s="1">
        <f>(Table2[[#This Row],[Close Price]]-Table2[[#This Row],[50D EMA]])/Table2[[#This Row],[50D EMA]]</f>
        <v>-1.7801928242614035E-2</v>
      </c>
      <c r="U370" s="1">
        <f>(Table2[[#This Row],[Close Price]]-Table2[[#This Row],[200D EMA]])/Table2[[#This Row],[200D EMA]]</f>
        <v>-1.1776364676076699E-2</v>
      </c>
      <c r="V370">
        <v>0.52466662578428103</v>
      </c>
      <c r="W370">
        <v>210.15</v>
      </c>
      <c r="X370">
        <v>216.27</v>
      </c>
      <c r="Y370">
        <v>210.15</v>
      </c>
      <c r="Z370">
        <v>216.27</v>
      </c>
      <c r="AA370">
        <v>200.65</v>
      </c>
      <c r="AB370">
        <v>225</v>
      </c>
      <c r="AC370" s="1">
        <f>(Table2[[#This Row],[Close Price]]/Table2[[#This Row],[Day Low]])-1</f>
        <v>1.0183202474423059E-2</v>
      </c>
      <c r="AD370" s="1">
        <f>(Table2[[#This Row],[Day High]]/Table2[[#This Row],[Close Price]])-1</f>
        <v>1.8747939139855951E-2</v>
      </c>
      <c r="AE370" s="1">
        <f>(Table2[[#This Row],[Close Price]]/Table2[[#This Row],[Current Week Low]])-1</f>
        <v>1.0183202474423059E-2</v>
      </c>
      <c r="AF370" s="1">
        <f>(Table2[[#This Row],[Current Week High]]/Table2[[#This Row],[Close Price]])-1</f>
        <v>1.8747939139855951E-2</v>
      </c>
      <c r="AG370" s="1">
        <f>(Table2[[#This Row],[Close Price]]/Table2[[#This Row],[Current Month Low]])-1</f>
        <v>5.8011462746075271E-2</v>
      </c>
      <c r="AH370" s="1">
        <f>(Table2[[#This Row],[Current Month High]]/Table2[[#This Row],[Close Price]])-1</f>
        <v>5.9870931273258376E-2</v>
      </c>
      <c r="AI370">
        <v>29.516227801592098</v>
      </c>
      <c r="AJ370">
        <v>21.308571428571401</v>
      </c>
      <c r="AK370" t="str">
        <f>IF(AND(Table2[[#This Row],[20D EMA]]&gt;Table2[[#This Row],[50D EMA]],Table2[[#This Row],[50D EMA]]&gt;Table2[[#This Row],[200D EMA]]),"Uptrend","Downtrend/NoTrend")</f>
        <v>Downtrend/NoTrend</v>
      </c>
      <c r="AL370">
        <v>-0.08</v>
      </c>
      <c r="AM370" t="s">
        <v>3184</v>
      </c>
      <c r="AN370">
        <v>6.51</v>
      </c>
      <c r="AO370" t="s">
        <v>3185</v>
      </c>
      <c r="AP370">
        <v>9.9319119841648998E-2</v>
      </c>
      <c r="AQ370">
        <f>(Table2[[#This Row],[Sharpe Ratio]]-AVERAGE(Table2[Sharpe Ratio]))/_xlfn.STDEV.P(Table2[Sharpe Ratio])</f>
        <v>0.45270990876748896</v>
      </c>
      <c r="AR3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0">
        <f>_xlfn.RANK.AVG(Table2[[#This Row],[1Y Return vs Nifty Z-Score]],Table2[1Y Return vs Nifty Z-Score])</f>
        <v>470</v>
      </c>
      <c r="AT370">
        <f>_xlfn.RANK.AVG(Table2[[#This Row],[6M Return vs Nifty Z-Score]],Table2[6M Return vs Nifty Z-Score])</f>
        <v>427</v>
      </c>
      <c r="AU370">
        <f>_xlfn.RANK.AVG(Table2[[#This Row],[Sharpe Ratio Z-Score]],Table2[Sharpe Ratio Z-Score])</f>
        <v>231</v>
      </c>
      <c r="AV370">
        <f>(Table2[[#This Row],[Rank 1Y]]+Table2[[#This Row],[Rank 6M]]+Table2[[#This Row],[Rank Sharpe]])/3</f>
        <v>376</v>
      </c>
    </row>
    <row r="371" spans="1:48" x14ac:dyDescent="0.3">
      <c r="A371" t="s">
        <v>855</v>
      </c>
      <c r="B371" t="s">
        <v>856</v>
      </c>
      <c r="C371" t="s">
        <v>3152</v>
      </c>
      <c r="D371" t="s">
        <v>141</v>
      </c>
      <c r="E371">
        <v>18029.629315664999</v>
      </c>
      <c r="F371">
        <v>1283.1500000000001</v>
      </c>
      <c r="G371">
        <v>61.135606242977701</v>
      </c>
      <c r="H371">
        <f>(Table2[[#This Row],[1Y Return vs Nifty]]-AVERAGE(Table2[1Y Return vs Nifty]))/_xlfn.STDEV.P(Table2[1Y Return vs Nifty])</f>
        <v>0.81954809896802494</v>
      </c>
      <c r="I371">
        <v>-12.691299747459301</v>
      </c>
      <c r="J371">
        <f>(Table2[[#This Row],[1M Return vs Nifty]]-AVERAGE(Table2[1M Return vs Nifty]))/_xlfn.STDEV.P(Table2[1M Return vs Nifty])</f>
        <v>-1.3006635894427425</v>
      </c>
      <c r="K371">
        <v>-7.4390611607864203</v>
      </c>
      <c r="L371">
        <f>(Table2[[#This Row],[6M Return vs Nifty]]-AVERAGE(Table2[6M Return vs Nifty]))/_xlfn.STDEV.P(Table2[6M Return vs Nifty])</f>
        <v>-0.45807637480836882</v>
      </c>
      <c r="M371">
        <v>-8.7777871334381192</v>
      </c>
      <c r="N371">
        <f>(Table2[[#This Row],[1W Return vs Nifty]]-AVERAGE(Table2[1W Return vs Nifty]))/_xlfn.STDEV.P(Table2[1W Return vs Nifty])</f>
        <v>-1.515104119390333</v>
      </c>
      <c r="O371">
        <v>1393.1</v>
      </c>
      <c r="P371">
        <v>1440.2437596304201</v>
      </c>
      <c r="Q371">
        <v>1296.56090256528</v>
      </c>
      <c r="R371">
        <v>28.054223689272298</v>
      </c>
      <c r="S371" s="1">
        <f>(Table2[[#This Row],[Close Price]]-Table2[[#This Row],[20D EMA]])/Table2[[#This Row],[20D EMA]]</f>
        <v>-7.8924700308664011E-2</v>
      </c>
      <c r="T371" s="1">
        <f>(Table2[[#This Row],[Close Price]]-Table2[[#This Row],[50D EMA]])/Table2[[#This Row],[50D EMA]]</f>
        <v>-0.10907442478399053</v>
      </c>
      <c r="U371" s="1">
        <f>(Table2[[#This Row],[Close Price]]-Table2[[#This Row],[200D EMA]])/Table2[[#This Row],[200D EMA]]</f>
        <v>-1.0343442054087923E-2</v>
      </c>
      <c r="V371">
        <v>0.75142935459784499</v>
      </c>
      <c r="W371">
        <v>1250</v>
      </c>
      <c r="X371">
        <v>1329.85</v>
      </c>
      <c r="Y371">
        <v>1250</v>
      </c>
      <c r="Z371">
        <v>1329.85</v>
      </c>
      <c r="AA371">
        <v>1250</v>
      </c>
      <c r="AB371">
        <v>1424</v>
      </c>
      <c r="AC371" s="1">
        <f>(Table2[[#This Row],[Close Price]]/Table2[[#This Row],[Day Low]])-1</f>
        <v>2.6520000000000099E-2</v>
      </c>
      <c r="AD371" s="1">
        <f>(Table2[[#This Row],[Day High]]/Table2[[#This Row],[Close Price]])-1</f>
        <v>3.6394809648131465E-2</v>
      </c>
      <c r="AE371" s="1">
        <f>(Table2[[#This Row],[Close Price]]/Table2[[#This Row],[Current Week Low]])-1</f>
        <v>2.6520000000000099E-2</v>
      </c>
      <c r="AF371" s="1">
        <f>(Table2[[#This Row],[Current Week High]]/Table2[[#This Row],[Close Price]])-1</f>
        <v>3.6394809648131465E-2</v>
      </c>
      <c r="AG371" s="1">
        <f>(Table2[[#This Row],[Close Price]]/Table2[[#This Row],[Current Month Low]])-1</f>
        <v>2.6520000000000099E-2</v>
      </c>
      <c r="AH371" s="1">
        <f>(Table2[[#This Row],[Current Month High]]/Table2[[#This Row],[Close Price]])-1</f>
        <v>0.10976892802867932</v>
      </c>
      <c r="AI371">
        <v>28.355998908935</v>
      </c>
      <c r="AJ371">
        <v>87.595029239766006</v>
      </c>
      <c r="AK371" t="str">
        <f>IF(AND(Table2[[#This Row],[20D EMA]]&gt;Table2[[#This Row],[50D EMA]],Table2[[#This Row],[50D EMA]]&gt;Table2[[#This Row],[200D EMA]]),"Uptrend","Downtrend/NoTrend")</f>
        <v>Downtrend/NoTrend</v>
      </c>
      <c r="AL371">
        <v>-0.09</v>
      </c>
      <c r="AM371" t="s">
        <v>3184</v>
      </c>
      <c r="AN371">
        <v>-8.7100000000000009</v>
      </c>
      <c r="AO371" t="s">
        <v>3184</v>
      </c>
      <c r="AQ371">
        <f>(Table2[[#This Row],[Sharpe Ratio]]-AVERAGE(Table2[Sharpe Ratio]))/_xlfn.STDEV.P(Table2[Sharpe Ratio])</f>
        <v>-0.72077460162819162</v>
      </c>
      <c r="AR3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1">
        <f>_xlfn.RANK.AVG(Table2[[#This Row],[1Y Return vs Nifty Z-Score]],Table2[1Y Return vs Nifty Z-Score])</f>
        <v>119</v>
      </c>
      <c r="AT371">
        <f>_xlfn.RANK.AVG(Table2[[#This Row],[6M Return vs Nifty Z-Score]],Table2[6M Return vs Nifty Z-Score])</f>
        <v>467</v>
      </c>
      <c r="AU371">
        <f>_xlfn.RANK.AVG(Table2[[#This Row],[Sharpe Ratio Z-Score]],Table2[Sharpe Ratio Z-Score])</f>
        <v>544.5</v>
      </c>
      <c r="AV371">
        <f>(Table2[[#This Row],[Rank 1Y]]+Table2[[#This Row],[Rank 6M]]+Table2[[#This Row],[Rank Sharpe]])/3</f>
        <v>376.83333333333331</v>
      </c>
    </row>
    <row r="372" spans="1:48" x14ac:dyDescent="0.3">
      <c r="A372" t="s">
        <v>1264</v>
      </c>
      <c r="B372" t="s">
        <v>1265</v>
      </c>
      <c r="C372" t="s">
        <v>3138</v>
      </c>
      <c r="D372" t="s">
        <v>21</v>
      </c>
      <c r="E372">
        <v>9122.5948073</v>
      </c>
      <c r="F372">
        <v>2954.9</v>
      </c>
      <c r="G372">
        <v>7.7469189797949296</v>
      </c>
      <c r="H372">
        <f>(Table2[[#This Row],[1Y Return vs Nifty]]-AVERAGE(Table2[1Y Return vs Nifty]))/_xlfn.STDEV.P(Table2[1Y Return vs Nifty])</f>
        <v>-0.1883357006981731</v>
      </c>
      <c r="I372">
        <v>11.4687362372637</v>
      </c>
      <c r="J372">
        <f>(Table2[[#This Row],[1M Return vs Nifty]]-AVERAGE(Table2[1M Return vs Nifty]))/_xlfn.STDEV.P(Table2[1M Return vs Nifty])</f>
        <v>1.2774066453907511</v>
      </c>
      <c r="K372">
        <v>18.047986180584498</v>
      </c>
      <c r="L372">
        <f>(Table2[[#This Row],[6M Return vs Nifty]]-AVERAGE(Table2[6M Return vs Nifty]))/_xlfn.STDEV.P(Table2[6M Return vs Nifty])</f>
        <v>0.3958894034614206</v>
      </c>
      <c r="M372">
        <v>0.45231078616637599</v>
      </c>
      <c r="N372">
        <f>(Table2[[#This Row],[1W Return vs Nifty]]-AVERAGE(Table2[1W Return vs Nifty]))/_xlfn.STDEV.P(Table2[1W Return vs Nifty])</f>
        <v>0.44155690135482206</v>
      </c>
      <c r="O372">
        <v>2857.35</v>
      </c>
      <c r="P372">
        <v>2807.1264581949999</v>
      </c>
      <c r="Q372">
        <v>2694.6372400987798</v>
      </c>
      <c r="R372">
        <v>63.9345369951725</v>
      </c>
      <c r="S372" s="1">
        <f>(Table2[[#This Row],[Close Price]]-Table2[[#This Row],[20D EMA]])/Table2[[#This Row],[20D EMA]]</f>
        <v>3.4140024848198572E-2</v>
      </c>
      <c r="T372" s="1">
        <f>(Table2[[#This Row],[Close Price]]-Table2[[#This Row],[50D EMA]])/Table2[[#This Row],[50D EMA]]</f>
        <v>5.2642281708968494E-2</v>
      </c>
      <c r="U372" s="1">
        <f>(Table2[[#This Row],[Close Price]]-Table2[[#This Row],[200D EMA]])/Table2[[#This Row],[200D EMA]]</f>
        <v>9.6585453517921249E-2</v>
      </c>
      <c r="V372">
        <v>0.53753282997099205</v>
      </c>
      <c r="W372">
        <v>2870.1</v>
      </c>
      <c r="X372">
        <v>2987.25</v>
      </c>
      <c r="Y372">
        <v>2870.1</v>
      </c>
      <c r="Z372">
        <v>2987.25</v>
      </c>
      <c r="AA372">
        <v>2838.05</v>
      </c>
      <c r="AB372">
        <v>3050</v>
      </c>
      <c r="AC372" s="1">
        <f>(Table2[[#This Row],[Close Price]]/Table2[[#This Row],[Day Low]])-1</f>
        <v>2.9546008849866023E-2</v>
      </c>
      <c r="AD372" s="1">
        <f>(Table2[[#This Row],[Day High]]/Table2[[#This Row],[Close Price]])-1</f>
        <v>1.0947917019188402E-2</v>
      </c>
      <c r="AE372" s="1">
        <f>(Table2[[#This Row],[Close Price]]/Table2[[#This Row],[Current Week Low]])-1</f>
        <v>2.9546008849866023E-2</v>
      </c>
      <c r="AF372" s="1">
        <f>(Table2[[#This Row],[Current Week High]]/Table2[[#This Row],[Close Price]])-1</f>
        <v>1.0947917019188402E-2</v>
      </c>
      <c r="AG372" s="1">
        <f>(Table2[[#This Row],[Close Price]]/Table2[[#This Row],[Current Month Low]])-1</f>
        <v>4.1172636141012298E-2</v>
      </c>
      <c r="AH372" s="1">
        <f>(Table2[[#This Row],[Current Month High]]/Table2[[#This Row],[Close Price]])-1</f>
        <v>3.2183830248062595E-2</v>
      </c>
      <c r="AI372">
        <v>6.4333818403329897</v>
      </c>
      <c r="AJ372">
        <v>38.237702042057499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-0.05</v>
      </c>
      <c r="AM372" t="s">
        <v>3184</v>
      </c>
      <c r="AN372">
        <v>6.61</v>
      </c>
      <c r="AO372" t="s">
        <v>3185</v>
      </c>
      <c r="AP372">
        <v>-2.0561698404699999E-4</v>
      </c>
      <c r="AQ372">
        <f>(Table2[[#This Row],[Sharpe Ratio]]-AVERAGE(Table2[Sharpe Ratio]))/_xlfn.STDEV.P(Table2[Sharpe Ratio])</f>
        <v>-0.72320402655904215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1.2033132229497787</v>
      </c>
      <c r="AS372">
        <f>_xlfn.RANK.AVG(Table2[[#This Row],[1Y Return vs Nifty Z-Score]],Table2[1Y Return vs Nifty Z-Score])</f>
        <v>365</v>
      </c>
      <c r="AT372">
        <f>_xlfn.RANK.AVG(Table2[[#This Row],[6M Return vs Nifty Z-Score]],Table2[6M Return vs Nifty Z-Score])</f>
        <v>196</v>
      </c>
      <c r="AU372">
        <f>_xlfn.RANK.AVG(Table2[[#This Row],[Sharpe Ratio Z-Score]],Table2[Sharpe Ratio Z-Score])</f>
        <v>571</v>
      </c>
      <c r="AV372">
        <f>(Table2[[#This Row],[Rank 1Y]]+Table2[[#This Row],[Rank 6M]]+Table2[[#This Row],[Rank Sharpe]])/3</f>
        <v>377.33333333333331</v>
      </c>
    </row>
    <row r="373" spans="1:48" x14ac:dyDescent="0.3">
      <c r="A373" t="s">
        <v>368</v>
      </c>
      <c r="B373" t="s">
        <v>369</v>
      </c>
      <c r="C373" t="s">
        <v>3148</v>
      </c>
      <c r="D373" t="s">
        <v>194</v>
      </c>
      <c r="E373">
        <v>65875.809509783998</v>
      </c>
      <c r="F373">
        <v>224.34</v>
      </c>
      <c r="G373">
        <v>3.2610766272276202</v>
      </c>
      <c r="H373">
        <f>(Table2[[#This Row],[1Y Return vs Nifty]]-AVERAGE(Table2[1Y Return vs Nifty]))/_xlfn.STDEV.P(Table2[1Y Return vs Nifty])</f>
        <v>-0.27302045446860257</v>
      </c>
      <c r="I373">
        <v>1.9713038936380201</v>
      </c>
      <c r="J373">
        <f>(Table2[[#This Row],[1M Return vs Nifty]]-AVERAGE(Table2[1M Return vs Nifty]))/_xlfn.STDEV.P(Table2[1M Return vs Nifty])</f>
        <v>0.26395419656456598</v>
      </c>
      <c r="K373">
        <v>3.0772007691979999</v>
      </c>
      <c r="L373">
        <f>(Table2[[#This Row],[6M Return vs Nifty]]-AVERAGE(Table2[6M Return vs Nifty]))/_xlfn.STDEV.P(Table2[6M Return vs Nifty])</f>
        <v>-0.10571983529856106</v>
      </c>
      <c r="M373">
        <v>5.3716014477374996</v>
      </c>
      <c r="N373">
        <f>(Table2[[#This Row],[1W Return vs Nifty]]-AVERAGE(Table2[1W Return vs Nifty]))/_xlfn.STDEV.P(Table2[1W Return vs Nifty])</f>
        <v>1.484382705701685</v>
      </c>
      <c r="O373">
        <v>217.77</v>
      </c>
      <c r="P373">
        <v>225.43467224352199</v>
      </c>
      <c r="Q373">
        <v>215.693098717438</v>
      </c>
      <c r="R373">
        <v>72.3457774177527</v>
      </c>
      <c r="S373" s="1">
        <f>(Table2[[#This Row],[Close Price]]-Table2[[#This Row],[20D EMA]])/Table2[[#This Row],[20D EMA]]</f>
        <v>3.016944482711114E-2</v>
      </c>
      <c r="T373" s="1">
        <f>(Table2[[#This Row],[Close Price]]-Table2[[#This Row],[50D EMA]])/Table2[[#This Row],[50D EMA]]</f>
        <v>-4.8558291083967905E-3</v>
      </c>
      <c r="U373" s="1">
        <f>(Table2[[#This Row],[Close Price]]-Table2[[#This Row],[200D EMA]])/Table2[[#This Row],[200D EMA]]</f>
        <v>4.0088910280294134E-2</v>
      </c>
      <c r="V373">
        <v>1.0473481789666901</v>
      </c>
      <c r="W373">
        <v>222.94</v>
      </c>
      <c r="X373">
        <v>230.45</v>
      </c>
      <c r="Y373">
        <v>222.94</v>
      </c>
      <c r="Z373">
        <v>230.45</v>
      </c>
      <c r="AA373">
        <v>202</v>
      </c>
      <c r="AB373">
        <v>230.45</v>
      </c>
      <c r="AC373" s="1">
        <f>(Table2[[#This Row],[Close Price]]/Table2[[#This Row],[Day Low]])-1</f>
        <v>6.2797165156545098E-3</v>
      </c>
      <c r="AD373" s="1">
        <f>(Table2[[#This Row],[Day High]]/Table2[[#This Row],[Close Price]])-1</f>
        <v>2.7235446197735547E-2</v>
      </c>
      <c r="AE373" s="1">
        <f>(Table2[[#This Row],[Close Price]]/Table2[[#This Row],[Current Week Low]])-1</f>
        <v>6.2797165156545098E-3</v>
      </c>
      <c r="AF373" s="1">
        <f>(Table2[[#This Row],[Current Week High]]/Table2[[#This Row],[Close Price]])-1</f>
        <v>2.7235446197735547E-2</v>
      </c>
      <c r="AG373" s="1">
        <f>(Table2[[#This Row],[Close Price]]/Table2[[#This Row],[Current Month Low]])-1</f>
        <v>0.11059405940594069</v>
      </c>
      <c r="AH373" s="1">
        <f>(Table2[[#This Row],[Current Month High]]/Table2[[#This Row],[Close Price]])-1</f>
        <v>2.7235446197735547E-2</v>
      </c>
      <c r="AI373">
        <v>17.968262458767899</v>
      </c>
      <c r="AJ373">
        <v>42.392891145668003</v>
      </c>
      <c r="AK373" t="str">
        <f>IF(AND(Table2[[#This Row],[20D EMA]]&gt;Table2[[#This Row],[50D EMA]],Table2[[#This Row],[50D EMA]]&gt;Table2[[#This Row],[200D EMA]]),"Uptrend","Downtrend/NoTrend")</f>
        <v>Downtrend/NoTrend</v>
      </c>
      <c r="AL373">
        <v>-0.06</v>
      </c>
      <c r="AM373" t="s">
        <v>3184</v>
      </c>
      <c r="AN373">
        <v>3.26</v>
      </c>
      <c r="AO373" t="s">
        <v>3185</v>
      </c>
      <c r="AP373">
        <v>5.0950447686941E-2</v>
      </c>
      <c r="AQ373">
        <f>(Table2[[#This Row],[Sharpe Ratio]]-AVERAGE(Table2[Sharpe Ratio]))/_xlfn.STDEV.P(Table2[Sharpe Ratio])</f>
        <v>-0.11878012912705464</v>
      </c>
      <c r="AR3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3">
        <f>_xlfn.RANK.AVG(Table2[[#This Row],[1Y Return vs Nifty Z-Score]],Table2[1Y Return vs Nifty Z-Score])</f>
        <v>406</v>
      </c>
      <c r="AT373">
        <f>_xlfn.RANK.AVG(Table2[[#This Row],[6M Return vs Nifty Z-Score]],Table2[6M Return vs Nifty Z-Score])</f>
        <v>346</v>
      </c>
      <c r="AU373">
        <f>_xlfn.RANK.AVG(Table2[[#This Row],[Sharpe Ratio Z-Score]],Table2[Sharpe Ratio Z-Score])</f>
        <v>382</v>
      </c>
      <c r="AV373">
        <f>(Table2[[#This Row],[Rank 1Y]]+Table2[[#This Row],[Rank 6M]]+Table2[[#This Row],[Rank Sharpe]])/3</f>
        <v>378</v>
      </c>
    </row>
    <row r="374" spans="1:48" x14ac:dyDescent="0.3">
      <c r="A374" t="s">
        <v>1633</v>
      </c>
      <c r="B374" t="s">
        <v>1634</v>
      </c>
      <c r="C374" t="s">
        <v>3148</v>
      </c>
      <c r="D374" t="s">
        <v>576</v>
      </c>
      <c r="E374">
        <v>5609.1396402</v>
      </c>
      <c r="F374">
        <v>319.60000000000002</v>
      </c>
      <c r="G374">
        <v>-17.601730025721</v>
      </c>
      <c r="H374">
        <f>(Table2[[#This Row],[1Y Return vs Nifty]]-AVERAGE(Table2[1Y Return vs Nifty]))/_xlfn.STDEV.P(Table2[1Y Return vs Nifty])</f>
        <v>-0.66687327084185055</v>
      </c>
      <c r="I374">
        <v>-0.59431060749042097</v>
      </c>
      <c r="J374">
        <f>(Table2[[#This Row],[1M Return vs Nifty]]-AVERAGE(Table2[1M Return vs Nifty]))/_xlfn.STDEV.P(Table2[1M Return vs Nifty])</f>
        <v>-9.8175140238961883E-3</v>
      </c>
      <c r="K374">
        <v>1.7066770017363699</v>
      </c>
      <c r="L374">
        <f>(Table2[[#This Row],[6M Return vs Nifty]]-AVERAGE(Table2[6M Return vs Nifty]))/_xlfn.STDEV.P(Table2[6M Return vs Nifty])</f>
        <v>-0.15164043096590765</v>
      </c>
      <c r="M374">
        <v>-1.4470684911498799</v>
      </c>
      <c r="N374">
        <f>(Table2[[#This Row],[1W Return vs Nifty]]-AVERAGE(Table2[1W Return vs Nifty]))/_xlfn.STDEV.P(Table2[1W Return vs Nifty])</f>
        <v>3.8913134419024706E-2</v>
      </c>
      <c r="O374">
        <v>336.37</v>
      </c>
      <c r="P374">
        <v>346.92010243772302</v>
      </c>
      <c r="Q374">
        <v>335.56370791025802</v>
      </c>
      <c r="R374">
        <v>34.959097405290699</v>
      </c>
      <c r="S374" s="1">
        <f>(Table2[[#This Row],[Close Price]]-Table2[[#This Row],[20D EMA]])/Table2[[#This Row],[20D EMA]]</f>
        <v>-4.9855813538662724E-2</v>
      </c>
      <c r="T374" s="1">
        <f>(Table2[[#This Row],[Close Price]]-Table2[[#This Row],[50D EMA]])/Table2[[#This Row],[50D EMA]]</f>
        <v>-7.8750416149860711E-2</v>
      </c>
      <c r="U374" s="1">
        <f>(Table2[[#This Row],[Close Price]]-Table2[[#This Row],[200D EMA]])/Table2[[#This Row],[200D EMA]]</f>
        <v>-4.7572808184987853E-2</v>
      </c>
      <c r="V374">
        <v>0.389966740391952</v>
      </c>
      <c r="W374">
        <v>318</v>
      </c>
      <c r="X374">
        <v>329.5</v>
      </c>
      <c r="Y374">
        <v>318</v>
      </c>
      <c r="Z374">
        <v>329.5</v>
      </c>
      <c r="AA374">
        <v>318</v>
      </c>
      <c r="AB374">
        <v>346.55</v>
      </c>
      <c r="AC374" s="1">
        <f>(Table2[[#This Row],[Close Price]]/Table2[[#This Row],[Day Low]])-1</f>
        <v>5.031446540880502E-3</v>
      </c>
      <c r="AD374" s="1">
        <f>(Table2[[#This Row],[Day High]]/Table2[[#This Row],[Close Price]])-1</f>
        <v>3.097622027534408E-2</v>
      </c>
      <c r="AE374" s="1">
        <f>(Table2[[#This Row],[Close Price]]/Table2[[#This Row],[Current Week Low]])-1</f>
        <v>5.031446540880502E-3</v>
      </c>
      <c r="AF374" s="1">
        <f>(Table2[[#This Row],[Current Week High]]/Table2[[#This Row],[Close Price]])-1</f>
        <v>3.097622027534408E-2</v>
      </c>
      <c r="AG374" s="1">
        <f>(Table2[[#This Row],[Close Price]]/Table2[[#This Row],[Current Month Low]])-1</f>
        <v>5.031446540880502E-3</v>
      </c>
      <c r="AH374" s="1">
        <f>(Table2[[#This Row],[Current Month High]]/Table2[[#This Row],[Close Price]])-1</f>
        <v>8.4324155193992389E-2</v>
      </c>
      <c r="AI374">
        <v>37.140175219023703</v>
      </c>
      <c r="AJ374">
        <v>28.327645051194501</v>
      </c>
      <c r="AK374" t="str">
        <f>IF(AND(Table2[[#This Row],[20D EMA]]&gt;Table2[[#This Row],[50D EMA]],Table2[[#This Row],[50D EMA]]&gt;Table2[[#This Row],[200D EMA]]),"Uptrend","Downtrend/NoTrend")</f>
        <v>Downtrend/NoTrend</v>
      </c>
      <c r="AL374">
        <v>-0.09</v>
      </c>
      <c r="AM374" t="s">
        <v>3184</v>
      </c>
      <c r="AN374">
        <v>-4.57</v>
      </c>
      <c r="AO374" t="s">
        <v>3184</v>
      </c>
      <c r="AP374">
        <v>0.10883458162991699</v>
      </c>
      <c r="AQ374">
        <f>(Table2[[#This Row],[Sharpe Ratio]]-AVERAGE(Table2[Sharpe Ratio]))/_xlfn.STDEV.P(Table2[Sharpe Ratio])</f>
        <v>0.56513787868503917</v>
      </c>
      <c r="AR3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4">
        <f>_xlfn.RANK.AVG(Table2[[#This Row],[1Y Return vs Nifty Z-Score]],Table2[1Y Return vs Nifty Z-Score])</f>
        <v>571</v>
      </c>
      <c r="AT374">
        <f>_xlfn.RANK.AVG(Table2[[#This Row],[6M Return vs Nifty Z-Score]],Table2[6M Return vs Nifty Z-Score])</f>
        <v>360</v>
      </c>
      <c r="AU374">
        <f>_xlfn.RANK.AVG(Table2[[#This Row],[Sharpe Ratio Z-Score]],Table2[Sharpe Ratio Z-Score])</f>
        <v>203</v>
      </c>
      <c r="AV374">
        <f>(Table2[[#This Row],[Rank 1Y]]+Table2[[#This Row],[Rank 6M]]+Table2[[#This Row],[Rank Sharpe]])/3</f>
        <v>378</v>
      </c>
    </row>
    <row r="375" spans="1:48" x14ac:dyDescent="0.3">
      <c r="A375" t="s">
        <v>1822</v>
      </c>
      <c r="B375" t="s">
        <v>1823</v>
      </c>
      <c r="C375" t="s">
        <v>3153</v>
      </c>
      <c r="D375" t="s">
        <v>472</v>
      </c>
      <c r="E375">
        <v>4238.3514059999998</v>
      </c>
      <c r="F375">
        <v>370</v>
      </c>
      <c r="G375">
        <v>-9.81480711639208</v>
      </c>
      <c r="H375">
        <f>(Table2[[#This Row],[1Y Return vs Nifty]]-AVERAGE(Table2[1Y Return vs Nifty]))/_xlfn.STDEV.P(Table2[1Y Return vs Nifty])</f>
        <v>-0.51986996636138161</v>
      </c>
      <c r="I375">
        <v>-3.6401189058433698</v>
      </c>
      <c r="J375">
        <f>(Table2[[#This Row],[1M Return vs Nifty]]-AVERAGE(Table2[1M Return vs Nifty]))/_xlfn.STDEV.P(Table2[1M Return vs Nifty])</f>
        <v>-0.33482976648733631</v>
      </c>
      <c r="K375">
        <v>-7.75430729446078</v>
      </c>
      <c r="L375">
        <f>(Table2[[#This Row],[6M Return vs Nifty]]-AVERAGE(Table2[6M Return vs Nifty]))/_xlfn.STDEV.P(Table2[6M Return vs Nifty])</f>
        <v>-0.46863897181240793</v>
      </c>
      <c r="M375">
        <v>-1.3282428470516101</v>
      </c>
      <c r="N375">
        <f>(Table2[[#This Row],[1W Return vs Nifty]]-AVERAGE(Table2[1W Return vs Nifty]))/_xlfn.STDEV.P(Table2[1W Return vs Nifty])</f>
        <v>6.4102629492331975E-2</v>
      </c>
      <c r="O375">
        <v>378.75</v>
      </c>
      <c r="P375">
        <v>382.84106603562498</v>
      </c>
      <c r="Q375">
        <v>370.13897131088902</v>
      </c>
      <c r="R375">
        <v>41.470793189432598</v>
      </c>
      <c r="S375" s="1">
        <f>(Table2[[#This Row],[Close Price]]-Table2[[#This Row],[20D EMA]])/Table2[[#This Row],[20D EMA]]</f>
        <v>-2.3102310231023101E-2</v>
      </c>
      <c r="T375" s="1">
        <f>(Table2[[#This Row],[Close Price]]-Table2[[#This Row],[50D EMA]])/Table2[[#This Row],[50D EMA]]</f>
        <v>-3.3541506319047967E-2</v>
      </c>
      <c r="U375" s="1">
        <f>(Table2[[#This Row],[Close Price]]-Table2[[#This Row],[200D EMA]])/Table2[[#This Row],[200D EMA]]</f>
        <v>-3.7545711654419025E-4</v>
      </c>
      <c r="V375">
        <v>0.324162091875836</v>
      </c>
      <c r="W375">
        <v>365</v>
      </c>
      <c r="X375">
        <v>372</v>
      </c>
      <c r="Y375">
        <v>365</v>
      </c>
      <c r="Z375">
        <v>372</v>
      </c>
      <c r="AA375">
        <v>363</v>
      </c>
      <c r="AB375">
        <v>383.9</v>
      </c>
      <c r="AC375" s="1">
        <f>(Table2[[#This Row],[Close Price]]/Table2[[#This Row],[Day Low]])-1</f>
        <v>1.3698630136986356E-2</v>
      </c>
      <c r="AD375" s="1">
        <f>(Table2[[#This Row],[Day High]]/Table2[[#This Row],[Close Price]])-1</f>
        <v>5.4054054054053502E-3</v>
      </c>
      <c r="AE375" s="1">
        <f>(Table2[[#This Row],[Close Price]]/Table2[[#This Row],[Current Week Low]])-1</f>
        <v>1.3698630136986356E-2</v>
      </c>
      <c r="AF375" s="1">
        <f>(Table2[[#This Row],[Current Week High]]/Table2[[#This Row],[Close Price]])-1</f>
        <v>5.4054054054053502E-3</v>
      </c>
      <c r="AG375" s="1">
        <f>(Table2[[#This Row],[Close Price]]/Table2[[#This Row],[Current Month Low]])-1</f>
        <v>1.9283746556473913E-2</v>
      </c>
      <c r="AH375" s="1">
        <f>(Table2[[#This Row],[Current Month High]]/Table2[[#This Row],[Close Price]])-1</f>
        <v>3.7567567567567517E-2</v>
      </c>
      <c r="AI375">
        <v>24.013513513513502</v>
      </c>
      <c r="AJ375">
        <v>21.790651744568802</v>
      </c>
      <c r="AK375" t="str">
        <f>IF(AND(Table2[[#This Row],[20D EMA]]&gt;Table2[[#This Row],[50D EMA]],Table2[[#This Row],[50D EMA]]&gt;Table2[[#This Row],[200D EMA]]),"Uptrend","Downtrend/NoTrend")</f>
        <v>Downtrend/NoTrend</v>
      </c>
      <c r="AL375">
        <v>0.08</v>
      </c>
      <c r="AM375" t="s">
        <v>3185</v>
      </c>
      <c r="AN375">
        <v>-2.06</v>
      </c>
      <c r="AO375" t="s">
        <v>3184</v>
      </c>
      <c r="AP375">
        <v>0.122560629432136</v>
      </c>
      <c r="AQ375">
        <f>(Table2[[#This Row],[Sharpe Ratio]]-AVERAGE(Table2[Sharpe Ratio]))/_xlfn.STDEV.P(Table2[Sharpe Ratio])</f>
        <v>0.72731515643916755</v>
      </c>
      <c r="AR3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5">
        <f>_xlfn.RANK.AVG(Table2[[#This Row],[1Y Return vs Nifty Z-Score]],Table2[1Y Return vs Nifty Z-Score])</f>
        <v>498</v>
      </c>
      <c r="AT375">
        <f>_xlfn.RANK.AVG(Table2[[#This Row],[6M Return vs Nifty Z-Score]],Table2[6M Return vs Nifty Z-Score])</f>
        <v>469</v>
      </c>
      <c r="AU375">
        <f>_xlfn.RANK.AVG(Table2[[#This Row],[Sharpe Ratio Z-Score]],Table2[Sharpe Ratio Z-Score])</f>
        <v>167</v>
      </c>
      <c r="AV375">
        <f>(Table2[[#This Row],[Rank 1Y]]+Table2[[#This Row],[Rank 6M]]+Table2[[#This Row],[Rank Sharpe]])/3</f>
        <v>378</v>
      </c>
    </row>
    <row r="376" spans="1:48" x14ac:dyDescent="0.3">
      <c r="A376" t="s">
        <v>1216</v>
      </c>
      <c r="B376" t="s">
        <v>1217</v>
      </c>
      <c r="C376" t="s">
        <v>3143</v>
      </c>
      <c r="D376" t="s">
        <v>249</v>
      </c>
      <c r="E376">
        <v>9700.4929549000008</v>
      </c>
      <c r="F376">
        <v>1479.5</v>
      </c>
      <c r="G376">
        <v>20.0148954607861</v>
      </c>
      <c r="H376">
        <f>(Table2[[#This Row],[1Y Return vs Nifty]]-AVERAGE(Table2[1Y Return vs Nifty]))/_xlfn.STDEV.P(Table2[1Y Return vs Nifty])</f>
        <v>4.3261953855954084E-2</v>
      </c>
      <c r="I376">
        <v>6.87105946958697</v>
      </c>
      <c r="J376">
        <f>(Table2[[#This Row],[1M Return vs Nifty]]-AVERAGE(Table2[1M Return vs Nifty]))/_xlfn.STDEV.P(Table2[1M Return vs Nifty])</f>
        <v>0.78679754068462049</v>
      </c>
      <c r="K376">
        <v>6.5943285754082899</v>
      </c>
      <c r="L376">
        <f>(Table2[[#This Row],[6M Return vs Nifty]]-AVERAGE(Table2[6M Return vs Nifty]))/_xlfn.STDEV.P(Table2[6M Return vs Nifty])</f>
        <v>1.2124603253932806E-2</v>
      </c>
      <c r="M376">
        <v>4.78676177829528</v>
      </c>
      <c r="N376">
        <f>(Table2[[#This Row],[1W Return vs Nifty]]-AVERAGE(Table2[1W Return vs Nifty]))/_xlfn.STDEV.P(Table2[1W Return vs Nifty])</f>
        <v>1.3604042826610649</v>
      </c>
      <c r="O376">
        <v>1380.91</v>
      </c>
      <c r="P376">
        <v>1364.8694129299199</v>
      </c>
      <c r="Q376">
        <v>1274.66366448904</v>
      </c>
      <c r="R376">
        <v>85.184044179377807</v>
      </c>
      <c r="S376" s="1">
        <f>(Table2[[#This Row],[Close Price]]-Table2[[#This Row],[20D EMA]])/Table2[[#This Row],[20D EMA]]</f>
        <v>7.139494970707716E-2</v>
      </c>
      <c r="T376" s="1">
        <f>(Table2[[#This Row],[Close Price]]-Table2[[#This Row],[50D EMA]])/Table2[[#This Row],[50D EMA]]</f>
        <v>8.3986486900608615E-2</v>
      </c>
      <c r="U376" s="1">
        <f>(Table2[[#This Row],[Close Price]]-Table2[[#This Row],[200D EMA]])/Table2[[#This Row],[200D EMA]]</f>
        <v>0.16069834044659179</v>
      </c>
      <c r="V376">
        <v>0.88603440517063004</v>
      </c>
      <c r="W376">
        <v>1445</v>
      </c>
      <c r="X376">
        <v>1534.85</v>
      </c>
      <c r="Y376">
        <v>1445</v>
      </c>
      <c r="Z376">
        <v>1534.85</v>
      </c>
      <c r="AA376">
        <v>1341.6</v>
      </c>
      <c r="AB376">
        <v>1534.85</v>
      </c>
      <c r="AC376" s="1">
        <f>(Table2[[#This Row],[Close Price]]/Table2[[#This Row],[Day Low]])-1</f>
        <v>2.387543252595159E-2</v>
      </c>
      <c r="AD376" s="1">
        <f>(Table2[[#This Row],[Day High]]/Table2[[#This Row],[Close Price]])-1</f>
        <v>3.7411287597161058E-2</v>
      </c>
      <c r="AE376" s="1">
        <f>(Table2[[#This Row],[Close Price]]/Table2[[#This Row],[Current Week Low]])-1</f>
        <v>2.387543252595159E-2</v>
      </c>
      <c r="AF376" s="1">
        <f>(Table2[[#This Row],[Current Week High]]/Table2[[#This Row],[Close Price]])-1</f>
        <v>3.7411287597161058E-2</v>
      </c>
      <c r="AG376" s="1">
        <f>(Table2[[#This Row],[Close Price]]/Table2[[#This Row],[Current Month Low]])-1</f>
        <v>0.10278771615980919</v>
      </c>
      <c r="AH376" s="1">
        <f>(Table2[[#This Row],[Current Month High]]/Table2[[#This Row],[Close Price]])-1</f>
        <v>3.7411287597161058E-2</v>
      </c>
      <c r="AI376">
        <v>11.7911456573166</v>
      </c>
      <c r="AJ376">
        <v>49.068010075566697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0.13</v>
      </c>
      <c r="AM376" t="s">
        <v>3185</v>
      </c>
      <c r="AN376">
        <v>10.39</v>
      </c>
      <c r="AO376" t="s">
        <v>3185</v>
      </c>
      <c r="AQ376">
        <f>(Table2[[#This Row],[Sharpe Ratio]]-AVERAGE(Table2[Sharpe Ratio]))/_xlfn.STDEV.P(Table2[Sharpe Ratio])</f>
        <v>-0.72077460162819162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1.4818137788273806</v>
      </c>
      <c r="AS376">
        <f>_xlfn.RANK.AVG(Table2[[#This Row],[1Y Return vs Nifty Z-Score]],Table2[1Y Return vs Nifty Z-Score])</f>
        <v>288</v>
      </c>
      <c r="AT376">
        <f>_xlfn.RANK.AVG(Table2[[#This Row],[6M Return vs Nifty Z-Score]],Table2[6M Return vs Nifty Z-Score])</f>
        <v>303</v>
      </c>
      <c r="AU376">
        <f>_xlfn.RANK.AVG(Table2[[#This Row],[Sharpe Ratio Z-Score]],Table2[Sharpe Ratio Z-Score])</f>
        <v>544.5</v>
      </c>
      <c r="AV376">
        <f>(Table2[[#This Row],[Rank 1Y]]+Table2[[#This Row],[Rank 6M]]+Table2[[#This Row],[Rank Sharpe]])/3</f>
        <v>378.5</v>
      </c>
    </row>
    <row r="377" spans="1:48" x14ac:dyDescent="0.3">
      <c r="A377" t="s">
        <v>353</v>
      </c>
      <c r="B377" t="s">
        <v>354</v>
      </c>
      <c r="C377" t="s">
        <v>3146</v>
      </c>
      <c r="D377" t="s">
        <v>355</v>
      </c>
      <c r="E377">
        <v>68262.602064050006</v>
      </c>
      <c r="F377">
        <v>232.93</v>
      </c>
      <c r="G377">
        <v>10.8721078310015</v>
      </c>
      <c r="H377">
        <f>(Table2[[#This Row],[1Y Return vs Nifty]]-AVERAGE(Table2[1Y Return vs Nifty]))/_xlfn.STDEV.P(Table2[1Y Return vs Nifty])</f>
        <v>-0.12933767367231172</v>
      </c>
      <c r="I377">
        <v>6.9193842065047102</v>
      </c>
      <c r="J377">
        <f>(Table2[[#This Row],[1M Return vs Nifty]]-AVERAGE(Table2[1M Return vs Nifty]))/_xlfn.STDEV.P(Table2[1M Return vs Nifty])</f>
        <v>0.79195417894180531</v>
      </c>
      <c r="K377">
        <v>-18.3813165381505</v>
      </c>
      <c r="L377">
        <f>(Table2[[#This Row],[6M Return vs Nifty]]-AVERAGE(Table2[6M Return vs Nifty]))/_xlfn.STDEV.P(Table2[6M Return vs Nifty])</f>
        <v>-0.82470619678031976</v>
      </c>
      <c r="M377">
        <v>4.7119981705783598</v>
      </c>
      <c r="N377">
        <f>(Table2[[#This Row],[1W Return vs Nifty]]-AVERAGE(Table2[1W Return vs Nifty]))/_xlfn.STDEV.P(Table2[1W Return vs Nifty])</f>
        <v>1.3445553677021813</v>
      </c>
      <c r="O377">
        <v>229.34</v>
      </c>
      <c r="P377">
        <v>227.96651150591299</v>
      </c>
      <c r="Q377">
        <v>222.68757754719101</v>
      </c>
      <c r="R377">
        <v>54.673759836168301</v>
      </c>
      <c r="S377" s="1">
        <f>(Table2[[#This Row],[Close Price]]-Table2[[#This Row],[20D EMA]])/Table2[[#This Row],[20D EMA]]</f>
        <v>1.5653614720502324E-2</v>
      </c>
      <c r="T377" s="1">
        <f>(Table2[[#This Row],[Close Price]]-Table2[[#This Row],[50D EMA]])/Table2[[#This Row],[50D EMA]]</f>
        <v>2.1772884364896172E-2</v>
      </c>
      <c r="U377" s="1">
        <f>(Table2[[#This Row],[Close Price]]-Table2[[#This Row],[200D EMA]])/Table2[[#This Row],[200D EMA]]</f>
        <v>4.5994583827373418E-2</v>
      </c>
      <c r="V377">
        <v>1.0704423473734299</v>
      </c>
      <c r="W377">
        <v>227.05</v>
      </c>
      <c r="X377">
        <v>234.79</v>
      </c>
      <c r="Y377">
        <v>227.05</v>
      </c>
      <c r="Z377">
        <v>234.79</v>
      </c>
      <c r="AA377">
        <v>221.7</v>
      </c>
      <c r="AB377">
        <v>246.24</v>
      </c>
      <c r="AC377" s="1">
        <f>(Table2[[#This Row],[Close Price]]/Table2[[#This Row],[Day Low]])-1</f>
        <v>2.5897379431843115E-2</v>
      </c>
      <c r="AD377" s="1">
        <f>(Table2[[#This Row],[Day High]]/Table2[[#This Row],[Close Price]])-1</f>
        <v>7.9852316146480362E-3</v>
      </c>
      <c r="AE377" s="1">
        <f>(Table2[[#This Row],[Close Price]]/Table2[[#This Row],[Current Week Low]])-1</f>
        <v>2.5897379431843115E-2</v>
      </c>
      <c r="AF377" s="1">
        <f>(Table2[[#This Row],[Current Week High]]/Table2[[#This Row],[Close Price]])-1</f>
        <v>7.9852316146480362E-3</v>
      </c>
      <c r="AG377" s="1">
        <f>(Table2[[#This Row],[Close Price]]/Table2[[#This Row],[Current Month Low]])-1</f>
        <v>5.0654036986919282E-2</v>
      </c>
      <c r="AH377" s="1">
        <f>(Table2[[#This Row],[Current Month High]]/Table2[[#This Row],[Close Price]])-1</f>
        <v>5.7141630532778098E-2</v>
      </c>
      <c r="AI377">
        <v>22.933928648091701</v>
      </c>
      <c r="AJ377">
        <v>39.688155922038902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0.06</v>
      </c>
      <c r="AM377" t="s">
        <v>3185</v>
      </c>
      <c r="AN377">
        <v>7.91</v>
      </c>
      <c r="AO377" t="s">
        <v>3185</v>
      </c>
      <c r="AP377">
        <v>0.111978028534349</v>
      </c>
      <c r="AQ377">
        <f>(Table2[[#This Row],[Sharpe Ratio]]-AVERAGE(Table2[Sharpe Ratio]))/_xlfn.STDEV.P(Table2[Sharpe Ratio])</f>
        <v>0.60227862517457198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1.784744301365927</v>
      </c>
      <c r="AS377">
        <f>_xlfn.RANK.AVG(Table2[[#This Row],[1Y Return vs Nifty Z-Score]],Table2[1Y Return vs Nifty Z-Score])</f>
        <v>340</v>
      </c>
      <c r="AT377">
        <f>_xlfn.RANK.AVG(Table2[[#This Row],[6M Return vs Nifty Z-Score]],Table2[6M Return vs Nifty Z-Score])</f>
        <v>611</v>
      </c>
      <c r="AU377">
        <f>_xlfn.RANK.AVG(Table2[[#This Row],[Sharpe Ratio Z-Score]],Table2[Sharpe Ratio Z-Score])</f>
        <v>191</v>
      </c>
      <c r="AV377">
        <f>(Table2[[#This Row],[Rank 1Y]]+Table2[[#This Row],[Rank 6M]]+Table2[[#This Row],[Rank Sharpe]])/3</f>
        <v>380.66666666666669</v>
      </c>
    </row>
    <row r="378" spans="1:48" x14ac:dyDescent="0.3">
      <c r="A378" t="s">
        <v>1001</v>
      </c>
      <c r="B378" t="s">
        <v>1002</v>
      </c>
      <c r="C378" t="s">
        <v>3137</v>
      </c>
      <c r="D378" t="s">
        <v>191</v>
      </c>
      <c r="E378">
        <v>13843.7055867</v>
      </c>
      <c r="F378">
        <v>1401.5</v>
      </c>
      <c r="G378">
        <v>10.3334694914504</v>
      </c>
      <c r="H378">
        <f>(Table2[[#This Row],[1Y Return vs Nifty]]-AVERAGE(Table2[1Y Return vs Nifty]))/_xlfn.STDEV.P(Table2[1Y Return vs Nifty])</f>
        <v>-0.13950621094382154</v>
      </c>
      <c r="I378">
        <v>-20.3343312483142</v>
      </c>
      <c r="J378">
        <f>(Table2[[#This Row],[1M Return vs Nifty]]-AVERAGE(Table2[1M Return vs Nifty]))/_xlfn.STDEV.P(Table2[1M Return vs Nifty])</f>
        <v>-2.116236547558711</v>
      </c>
      <c r="K378">
        <v>-0.46025138661262399</v>
      </c>
      <c r="L378">
        <f>(Table2[[#This Row],[6M Return vs Nifty]]-AVERAGE(Table2[6M Return vs Nifty]))/_xlfn.STDEV.P(Table2[6M Return vs Nifty])</f>
        <v>-0.22424525893307751</v>
      </c>
      <c r="M378">
        <v>-1.5005709170435899</v>
      </c>
      <c r="N378">
        <f>(Table2[[#This Row],[1W Return vs Nifty]]-AVERAGE(Table2[1W Return vs Nifty]))/_xlfn.STDEV.P(Table2[1W Return vs Nifty])</f>
        <v>2.7571314194216691E-2</v>
      </c>
      <c r="O378">
        <v>1516.63</v>
      </c>
      <c r="P378">
        <v>1642.2940996100599</v>
      </c>
      <c r="Q378">
        <v>1556.1274728420899</v>
      </c>
      <c r="R378">
        <v>30.505760623075801</v>
      </c>
      <c r="S378" s="1">
        <f>(Table2[[#This Row],[Close Price]]-Table2[[#This Row],[20D EMA]])/Table2[[#This Row],[20D EMA]]</f>
        <v>-7.5911725338414837E-2</v>
      </c>
      <c r="T378" s="1">
        <f>(Table2[[#This Row],[Close Price]]-Table2[[#This Row],[50D EMA]])/Table2[[#This Row],[50D EMA]]</f>
        <v>-0.14662057159386566</v>
      </c>
      <c r="U378" s="1">
        <f>(Table2[[#This Row],[Close Price]]-Table2[[#This Row],[200D EMA]])/Table2[[#This Row],[200D EMA]]</f>
        <v>-9.9366842074756517E-2</v>
      </c>
      <c r="V378">
        <v>0.88783137586968197</v>
      </c>
      <c r="W378">
        <v>1397</v>
      </c>
      <c r="X378">
        <v>1420.35</v>
      </c>
      <c r="Y378">
        <v>1397</v>
      </c>
      <c r="Z378">
        <v>1420.35</v>
      </c>
      <c r="AA378">
        <v>1350</v>
      </c>
      <c r="AB378">
        <v>1460.5</v>
      </c>
      <c r="AC378" s="1">
        <f>(Table2[[#This Row],[Close Price]]/Table2[[#This Row],[Day Low]])-1</f>
        <v>3.2211882605583941E-3</v>
      </c>
      <c r="AD378" s="1">
        <f>(Table2[[#This Row],[Day High]]/Table2[[#This Row],[Close Price]])-1</f>
        <v>1.3449875133785261E-2</v>
      </c>
      <c r="AE378" s="1">
        <f>(Table2[[#This Row],[Close Price]]/Table2[[#This Row],[Current Week Low]])-1</f>
        <v>3.2211882605583941E-3</v>
      </c>
      <c r="AF378" s="1">
        <f>(Table2[[#This Row],[Current Week High]]/Table2[[#This Row],[Close Price]])-1</f>
        <v>1.3449875133785261E-2</v>
      </c>
      <c r="AG378" s="1">
        <f>(Table2[[#This Row],[Close Price]]/Table2[[#This Row],[Current Month Low]])-1</f>
        <v>3.8148148148148042E-2</v>
      </c>
      <c r="AH378" s="1">
        <f>(Table2[[#This Row],[Current Month High]]/Table2[[#This Row],[Close Price]])-1</f>
        <v>4.209775240813407E-2</v>
      </c>
      <c r="AI378">
        <v>41.848019978594301</v>
      </c>
      <c r="AJ378">
        <v>38.556599110232298</v>
      </c>
      <c r="AK378" t="str">
        <f>IF(AND(Table2[[#This Row],[20D EMA]]&gt;Table2[[#This Row],[50D EMA]],Table2[[#This Row],[50D EMA]]&gt;Table2[[#This Row],[200D EMA]]),"Uptrend","Downtrend/NoTrend")</f>
        <v>Downtrend/NoTrend</v>
      </c>
      <c r="AL378">
        <v>-0.1</v>
      </c>
      <c r="AM378" t="s">
        <v>3184</v>
      </c>
      <c r="AN378">
        <v>-9.17</v>
      </c>
      <c r="AO378" t="s">
        <v>3184</v>
      </c>
      <c r="AP378">
        <v>3.6757680345037999E-2</v>
      </c>
      <c r="AQ378">
        <f>(Table2[[#This Row],[Sharpe Ratio]]-AVERAGE(Table2[Sharpe Ratio]))/_xlfn.STDEV.P(Table2[Sharpe Ratio])</f>
        <v>-0.28647183503350043</v>
      </c>
      <c r="AR3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8">
        <f>_xlfn.RANK.AVG(Table2[[#This Row],[1Y Return vs Nifty Z-Score]],Table2[1Y Return vs Nifty Z-Score])</f>
        <v>344</v>
      </c>
      <c r="AT378">
        <f>_xlfn.RANK.AVG(Table2[[#This Row],[6M Return vs Nifty Z-Score]],Table2[6M Return vs Nifty Z-Score])</f>
        <v>385</v>
      </c>
      <c r="AU378">
        <f>_xlfn.RANK.AVG(Table2[[#This Row],[Sharpe Ratio Z-Score]],Table2[Sharpe Ratio Z-Score])</f>
        <v>416</v>
      </c>
      <c r="AV378">
        <f>(Table2[[#This Row],[Rank 1Y]]+Table2[[#This Row],[Rank 6M]]+Table2[[#This Row],[Rank Sharpe]])/3</f>
        <v>381.66666666666669</v>
      </c>
    </row>
    <row r="379" spans="1:48" x14ac:dyDescent="0.3">
      <c r="A379" t="s">
        <v>1483</v>
      </c>
      <c r="B379" t="s">
        <v>1484</v>
      </c>
      <c r="C379" t="s">
        <v>3145</v>
      </c>
      <c r="D379" t="s">
        <v>206</v>
      </c>
      <c r="E379">
        <v>6893.2193716499996</v>
      </c>
      <c r="F379">
        <v>502.9</v>
      </c>
      <c r="G379">
        <v>11.0563946931362</v>
      </c>
      <c r="H379">
        <f>(Table2[[#This Row],[1Y Return vs Nifty]]-AVERAGE(Table2[1Y Return vs Nifty]))/_xlfn.STDEV.P(Table2[1Y Return vs Nifty])</f>
        <v>-0.12585866430987383</v>
      </c>
      <c r="I379">
        <v>4.91658711590095</v>
      </c>
      <c r="J379">
        <f>(Table2[[#This Row],[1M Return vs Nifty]]-AVERAGE(Table2[1M Return vs Nifty]))/_xlfn.STDEV.P(Table2[1M Return vs Nifty])</f>
        <v>0.57823961456940165</v>
      </c>
      <c r="K379">
        <v>14.0737612562192</v>
      </c>
      <c r="L379">
        <f>(Table2[[#This Row],[6M Return vs Nifty]]-AVERAGE(Table2[6M Return vs Nifty]))/_xlfn.STDEV.P(Table2[6M Return vs Nifty])</f>
        <v>0.26272952679552447</v>
      </c>
      <c r="M379">
        <v>-1.8656818948534899</v>
      </c>
      <c r="N379">
        <f>(Table2[[#This Row],[1W Return vs Nifty]]-AVERAGE(Table2[1W Return vs Nifty]))/_xlfn.STDEV.P(Table2[1W Return vs Nifty])</f>
        <v>-4.9827476669032582E-2</v>
      </c>
      <c r="O379">
        <v>510.38</v>
      </c>
      <c r="P379">
        <v>513.16178869581699</v>
      </c>
      <c r="Q379">
        <v>479.94491428149098</v>
      </c>
      <c r="R379">
        <v>42.099155510395498</v>
      </c>
      <c r="S379" s="1">
        <f>(Table2[[#This Row],[Close Price]]-Table2[[#This Row],[20D EMA]])/Table2[[#This Row],[20D EMA]]</f>
        <v>-1.4655746698538379E-2</v>
      </c>
      <c r="T379" s="1">
        <f>(Table2[[#This Row],[Close Price]]-Table2[[#This Row],[50D EMA]])/Table2[[#This Row],[50D EMA]]</f>
        <v>-1.999718007433289E-2</v>
      </c>
      <c r="U379" s="1">
        <f>(Table2[[#This Row],[Close Price]]-Table2[[#This Row],[200D EMA]])/Table2[[#This Row],[200D EMA]]</f>
        <v>4.7828584146733306E-2</v>
      </c>
      <c r="V379">
        <v>0.21350152681550999</v>
      </c>
      <c r="W379">
        <v>500</v>
      </c>
      <c r="X379">
        <v>515</v>
      </c>
      <c r="Y379">
        <v>500</v>
      </c>
      <c r="Z379">
        <v>515</v>
      </c>
      <c r="AA379">
        <v>500</v>
      </c>
      <c r="AB379">
        <v>535.5</v>
      </c>
      <c r="AC379" s="1">
        <f>(Table2[[#This Row],[Close Price]]/Table2[[#This Row],[Day Low]])-1</f>
        <v>5.8000000000000274E-3</v>
      </c>
      <c r="AD379" s="1">
        <f>(Table2[[#This Row],[Day High]]/Table2[[#This Row],[Close Price]])-1</f>
        <v>2.4060449393517702E-2</v>
      </c>
      <c r="AE379" s="1">
        <f>(Table2[[#This Row],[Close Price]]/Table2[[#This Row],[Current Week Low]])-1</f>
        <v>5.8000000000000274E-3</v>
      </c>
      <c r="AF379" s="1">
        <f>(Table2[[#This Row],[Current Week High]]/Table2[[#This Row],[Close Price]])-1</f>
        <v>2.4060449393517702E-2</v>
      </c>
      <c r="AG379" s="1">
        <f>(Table2[[#This Row],[Close Price]]/Table2[[#This Row],[Current Month Low]])-1</f>
        <v>5.8000000000000274E-3</v>
      </c>
      <c r="AH379" s="1">
        <f>(Table2[[#This Row],[Current Month High]]/Table2[[#This Row],[Close Price]])-1</f>
        <v>6.4824020680055661E-2</v>
      </c>
      <c r="AI379">
        <v>27.1823424139988</v>
      </c>
      <c r="AJ379">
        <v>40.631991051454101</v>
      </c>
      <c r="AK379" t="str">
        <f>IF(AND(Table2[[#This Row],[20D EMA]]&gt;Table2[[#This Row],[50D EMA]],Table2[[#This Row],[50D EMA]]&gt;Table2[[#This Row],[200D EMA]]),"Uptrend","Downtrend/NoTrend")</f>
        <v>Downtrend/NoTrend</v>
      </c>
      <c r="AL379">
        <v>-0.03</v>
      </c>
      <c r="AM379" t="s">
        <v>3184</v>
      </c>
      <c r="AN379">
        <v>2.74</v>
      </c>
      <c r="AO379" t="s">
        <v>3185</v>
      </c>
      <c r="AP379">
        <v>-1.613169098347E-3</v>
      </c>
      <c r="AQ379">
        <f>(Table2[[#This Row],[Sharpe Ratio]]-AVERAGE(Table2[Sharpe Ratio]))/_xlfn.STDEV.P(Table2[Sharpe Ratio])</f>
        <v>-0.7398346673293108</v>
      </c>
      <c r="AR3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9">
        <f>_xlfn.RANK.AVG(Table2[[#This Row],[1Y Return vs Nifty Z-Score]],Table2[1Y Return vs Nifty Z-Score])</f>
        <v>339</v>
      </c>
      <c r="AT379">
        <f>_xlfn.RANK.AVG(Table2[[#This Row],[6M Return vs Nifty Z-Score]],Table2[6M Return vs Nifty Z-Score])</f>
        <v>232</v>
      </c>
      <c r="AU379">
        <f>_xlfn.RANK.AVG(Table2[[#This Row],[Sharpe Ratio Z-Score]],Table2[Sharpe Ratio Z-Score])</f>
        <v>575</v>
      </c>
      <c r="AV379">
        <f>(Table2[[#This Row],[Rank 1Y]]+Table2[[#This Row],[Rank 6M]]+Table2[[#This Row],[Rank Sharpe]])/3</f>
        <v>382</v>
      </c>
    </row>
    <row r="380" spans="1:48" x14ac:dyDescent="0.3">
      <c r="A380" t="s">
        <v>1359</v>
      </c>
      <c r="B380" t="s">
        <v>1360</v>
      </c>
      <c r="C380" t="s">
        <v>3141</v>
      </c>
      <c r="D380" t="s">
        <v>362</v>
      </c>
      <c r="E380">
        <v>8107.9774412999996</v>
      </c>
      <c r="F380">
        <v>595.1</v>
      </c>
      <c r="G380">
        <v>24.441932839689699</v>
      </c>
      <c r="H380">
        <f>(Table2[[#This Row],[1Y Return vs Nifty]]-AVERAGE(Table2[1Y Return vs Nifty]))/_xlfn.STDEV.P(Table2[1Y Return vs Nifty])</f>
        <v>0.12683657393826187</v>
      </c>
      <c r="I380">
        <v>-1.0610186457820401</v>
      </c>
      <c r="J380">
        <f>(Table2[[#This Row],[1M Return vs Nifty]]-AVERAGE(Table2[1M Return vs Nifty]))/_xlfn.STDEV.P(Table2[1M Return vs Nifty])</f>
        <v>-5.9619016912301287E-2</v>
      </c>
      <c r="K380">
        <v>7.2735113954457402</v>
      </c>
      <c r="L380">
        <f>(Table2[[#This Row],[6M Return vs Nifty]]-AVERAGE(Table2[6M Return vs Nifty]))/_xlfn.STDEV.P(Table2[6M Return vs Nifty])</f>
        <v>3.4881216749890406E-2</v>
      </c>
      <c r="M380">
        <v>-2.6243377221045501</v>
      </c>
      <c r="N380">
        <f>(Table2[[#This Row],[1W Return vs Nifty]]-AVERAGE(Table2[1W Return vs Nifty]))/_xlfn.STDEV.P(Table2[1W Return vs Nifty])</f>
        <v>-0.21065267032059967</v>
      </c>
      <c r="O380">
        <v>592.75</v>
      </c>
      <c r="P380">
        <v>614.02987149185299</v>
      </c>
      <c r="Q380">
        <v>582.36516847348798</v>
      </c>
      <c r="R380">
        <v>54.369099880248598</v>
      </c>
      <c r="S380" s="1">
        <f>(Table2[[#This Row],[Close Price]]-Table2[[#This Row],[20D EMA]])/Table2[[#This Row],[20D EMA]]</f>
        <v>3.9645719105862887E-3</v>
      </c>
      <c r="T380" s="1">
        <f>(Table2[[#This Row],[Close Price]]-Table2[[#This Row],[50D EMA]])/Table2[[#This Row],[50D EMA]]</f>
        <v>-3.0828909749717491E-2</v>
      </c>
      <c r="U380" s="1">
        <f>(Table2[[#This Row],[Close Price]]-Table2[[#This Row],[200D EMA]])/Table2[[#This Row],[200D EMA]]</f>
        <v>2.1867433383581197E-2</v>
      </c>
      <c r="V380">
        <v>0.23574931225082499</v>
      </c>
      <c r="W380">
        <v>565.5</v>
      </c>
      <c r="X380">
        <v>599.29999999999995</v>
      </c>
      <c r="Y380">
        <v>565.5</v>
      </c>
      <c r="Z380">
        <v>599.29999999999995</v>
      </c>
      <c r="AA380">
        <v>565.5</v>
      </c>
      <c r="AB380">
        <v>606.9</v>
      </c>
      <c r="AC380" s="1">
        <f>(Table2[[#This Row],[Close Price]]/Table2[[#This Row],[Day Low]])-1</f>
        <v>5.2343059239611023E-2</v>
      </c>
      <c r="AD380" s="1">
        <f>(Table2[[#This Row],[Day High]]/Table2[[#This Row],[Close Price]])-1</f>
        <v>7.0576373718702623E-3</v>
      </c>
      <c r="AE380" s="1">
        <f>(Table2[[#This Row],[Close Price]]/Table2[[#This Row],[Current Week Low]])-1</f>
        <v>5.2343059239611023E-2</v>
      </c>
      <c r="AF380" s="1">
        <f>(Table2[[#This Row],[Current Week High]]/Table2[[#This Row],[Close Price]])-1</f>
        <v>7.0576373718702623E-3</v>
      </c>
      <c r="AG380" s="1">
        <f>(Table2[[#This Row],[Close Price]]/Table2[[#This Row],[Current Month Low]])-1</f>
        <v>5.2343059239611023E-2</v>
      </c>
      <c r="AH380" s="1">
        <f>(Table2[[#This Row],[Current Month High]]/Table2[[#This Row],[Close Price]])-1</f>
        <v>1.9828600235254568E-2</v>
      </c>
      <c r="AI380">
        <v>33.254915140312498</v>
      </c>
      <c r="AJ380">
        <v>53.951623334626802</v>
      </c>
      <c r="AK380" t="str">
        <f>IF(AND(Table2[[#This Row],[20D EMA]]&gt;Table2[[#This Row],[50D EMA]],Table2[[#This Row],[50D EMA]]&gt;Table2[[#This Row],[200D EMA]]),"Uptrend","Downtrend/NoTrend")</f>
        <v>Downtrend/NoTrend</v>
      </c>
      <c r="AL380">
        <v>-0.06</v>
      </c>
      <c r="AM380" t="s">
        <v>3184</v>
      </c>
      <c r="AN380">
        <v>3.77</v>
      </c>
      <c r="AO380" t="s">
        <v>3185</v>
      </c>
      <c r="AP380">
        <v>-9.6370169267660007E-3</v>
      </c>
      <c r="AQ380">
        <f>(Table2[[#This Row],[Sharpe Ratio]]-AVERAGE(Table2[Sharpe Ratio]))/_xlfn.STDEV.P(Table2[Sharpe Ratio])</f>
        <v>-0.83463878113372281</v>
      </c>
      <c r="AR3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0">
        <f>_xlfn.RANK.AVG(Table2[[#This Row],[1Y Return vs Nifty Z-Score]],Table2[1Y Return vs Nifty Z-Score])</f>
        <v>262</v>
      </c>
      <c r="AT380">
        <f>_xlfn.RANK.AVG(Table2[[#This Row],[6M Return vs Nifty Z-Score]],Table2[6M Return vs Nifty Z-Score])</f>
        <v>296</v>
      </c>
      <c r="AU380">
        <f>_xlfn.RANK.AVG(Table2[[#This Row],[Sharpe Ratio Z-Score]],Table2[Sharpe Ratio Z-Score])</f>
        <v>589</v>
      </c>
      <c r="AV380">
        <f>(Table2[[#This Row],[Rank 1Y]]+Table2[[#This Row],[Rank 6M]]+Table2[[#This Row],[Rank Sharpe]])/3</f>
        <v>382.33333333333331</v>
      </c>
    </row>
    <row r="381" spans="1:48" x14ac:dyDescent="0.3">
      <c r="A381" t="s">
        <v>1075</v>
      </c>
      <c r="B381" t="s">
        <v>1076</v>
      </c>
      <c r="C381" t="s">
        <v>3145</v>
      </c>
      <c r="D381" t="s">
        <v>258</v>
      </c>
      <c r="E381">
        <v>11852.288579804999</v>
      </c>
      <c r="F381">
        <v>4968.3500000000004</v>
      </c>
      <c r="G381">
        <v>-23.6178298854364</v>
      </c>
      <c r="H381">
        <f>(Table2[[#This Row],[1Y Return vs Nifty]]-AVERAGE(Table2[1Y Return vs Nifty]))/_xlfn.STDEV.P(Table2[1Y Return vs Nifty])</f>
        <v>-0.78044657441252474</v>
      </c>
      <c r="I381">
        <v>-16.551922231951199</v>
      </c>
      <c r="J381">
        <f>(Table2[[#This Row],[1M Return vs Nifty]]-AVERAGE(Table2[1M Return vs Nifty]))/_xlfn.STDEV.P(Table2[1M Return vs Nifty])</f>
        <v>-1.7126230716840356</v>
      </c>
      <c r="K381">
        <v>5.4059808107834399</v>
      </c>
      <c r="L381">
        <f>(Table2[[#This Row],[6M Return vs Nifty]]-AVERAGE(Table2[6M Return vs Nifty]))/_xlfn.STDEV.P(Table2[6M Return vs Nifty])</f>
        <v>-2.7692026349362745E-2</v>
      </c>
      <c r="M381">
        <v>-5.27162826073749</v>
      </c>
      <c r="N381">
        <f>(Table2[[#This Row],[1W Return vs Nifty]]-AVERAGE(Table2[1W Return vs Nifty]))/_xlfn.STDEV.P(Table2[1W Return vs Nifty])</f>
        <v>-0.77184392231464927</v>
      </c>
      <c r="O381">
        <v>5321.07</v>
      </c>
      <c r="P381">
        <v>5610.8967622206101</v>
      </c>
      <c r="Q381">
        <v>5220.6492189416203</v>
      </c>
      <c r="R381">
        <v>27.303790056646299</v>
      </c>
      <c r="S381" s="1">
        <f>(Table2[[#This Row],[Close Price]]-Table2[[#This Row],[20D EMA]])/Table2[[#This Row],[20D EMA]]</f>
        <v>-6.6287419635524314E-2</v>
      </c>
      <c r="T381" s="1">
        <f>(Table2[[#This Row],[Close Price]]-Table2[[#This Row],[50D EMA]])/Table2[[#This Row],[50D EMA]]</f>
        <v>-0.11451765902146284</v>
      </c>
      <c r="U381" s="1">
        <f>(Table2[[#This Row],[Close Price]]-Table2[[#This Row],[200D EMA]])/Table2[[#This Row],[200D EMA]]</f>
        <v>-4.8327173184941258E-2</v>
      </c>
      <c r="V381">
        <v>0.47151420646611802</v>
      </c>
      <c r="W381">
        <v>4910</v>
      </c>
      <c r="X381">
        <v>5006.8</v>
      </c>
      <c r="Y381">
        <v>4910</v>
      </c>
      <c r="Z381">
        <v>5006.8</v>
      </c>
      <c r="AA381">
        <v>4910</v>
      </c>
      <c r="AB381">
        <v>5279</v>
      </c>
      <c r="AC381" s="1">
        <f>(Table2[[#This Row],[Close Price]]/Table2[[#This Row],[Day Low]])-1</f>
        <v>1.1883910386965457E-2</v>
      </c>
      <c r="AD381" s="1">
        <f>(Table2[[#This Row],[Day High]]/Table2[[#This Row],[Close Price]])-1</f>
        <v>7.7389877927278583E-3</v>
      </c>
      <c r="AE381" s="1">
        <f>(Table2[[#This Row],[Close Price]]/Table2[[#This Row],[Current Week Low]])-1</f>
        <v>1.1883910386965457E-2</v>
      </c>
      <c r="AF381" s="1">
        <f>(Table2[[#This Row],[Current Week High]]/Table2[[#This Row],[Close Price]])-1</f>
        <v>7.7389877927278583E-3</v>
      </c>
      <c r="AG381" s="1">
        <f>(Table2[[#This Row],[Close Price]]/Table2[[#This Row],[Current Month Low]])-1</f>
        <v>1.1883910386965457E-2</v>
      </c>
      <c r="AH381" s="1">
        <f>(Table2[[#This Row],[Current Month High]]/Table2[[#This Row],[Close Price]])-1</f>
        <v>6.2525788239556235E-2</v>
      </c>
      <c r="AI381">
        <v>43.332293417331599</v>
      </c>
      <c r="AJ381">
        <v>31.366586903927701</v>
      </c>
      <c r="AK381" t="str">
        <f>IF(AND(Table2[[#This Row],[20D EMA]]&gt;Table2[[#This Row],[50D EMA]],Table2[[#This Row],[50D EMA]]&gt;Table2[[#This Row],[200D EMA]]),"Uptrend","Downtrend/NoTrend")</f>
        <v>Downtrend/NoTrend</v>
      </c>
      <c r="AL381">
        <v>-0.08</v>
      </c>
      <c r="AM381" t="s">
        <v>3184</v>
      </c>
      <c r="AN381">
        <v>-6.34</v>
      </c>
      <c r="AO381" t="s">
        <v>3184</v>
      </c>
      <c r="AP381">
        <v>9.5923669295401998E-2</v>
      </c>
      <c r="AQ381">
        <f>(Table2[[#This Row],[Sharpe Ratio]]-AVERAGE(Table2[Sharpe Ratio]))/_xlfn.STDEV.P(Table2[Sharpe Ratio])</f>
        <v>0.41259166539009928</v>
      </c>
      <c r="AR3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1">
        <f>_xlfn.RANK.AVG(Table2[[#This Row],[1Y Return vs Nifty Z-Score]],Table2[1Y Return vs Nifty Z-Score])</f>
        <v>595</v>
      </c>
      <c r="AT381">
        <f>_xlfn.RANK.AVG(Table2[[#This Row],[6M Return vs Nifty Z-Score]],Table2[6M Return vs Nifty Z-Score])</f>
        <v>315</v>
      </c>
      <c r="AU381">
        <f>_xlfn.RANK.AVG(Table2[[#This Row],[Sharpe Ratio Z-Score]],Table2[Sharpe Ratio Z-Score])</f>
        <v>238</v>
      </c>
      <c r="AV381">
        <f>(Table2[[#This Row],[Rank 1Y]]+Table2[[#This Row],[Rank 6M]]+Table2[[#This Row],[Rank Sharpe]])/3</f>
        <v>382.66666666666669</v>
      </c>
    </row>
    <row r="382" spans="1:48" x14ac:dyDescent="0.3">
      <c r="A382" t="s">
        <v>299</v>
      </c>
      <c r="B382" t="s">
        <v>300</v>
      </c>
      <c r="C382" t="s">
        <v>3140</v>
      </c>
      <c r="D382" t="s">
        <v>301</v>
      </c>
      <c r="E382">
        <v>85744.521615719903</v>
      </c>
      <c r="F382">
        <v>325.05</v>
      </c>
      <c r="G382">
        <v>50.105749761348399</v>
      </c>
      <c r="H382">
        <f>(Table2[[#This Row],[1Y Return vs Nifty]]-AVERAGE(Table2[1Y Return vs Nifty]))/_xlfn.STDEV.P(Table2[1Y Return vs Nifty])</f>
        <v>0.61132395579558885</v>
      </c>
      <c r="I382">
        <v>-11.1203822200365</v>
      </c>
      <c r="J382">
        <f>(Table2[[#This Row],[1M Return vs Nifty]]-AVERAGE(Table2[1M Return vs Nifty]))/_xlfn.STDEV.P(Table2[1M Return vs Nifty])</f>
        <v>-1.1330340494293161</v>
      </c>
      <c r="K382">
        <v>-10.448488607661099</v>
      </c>
      <c r="L382">
        <f>(Table2[[#This Row],[6M Return vs Nifty]]-AVERAGE(Table2[6M Return vs Nifty]))/_xlfn.STDEV.P(Table2[6M Return vs Nifty])</f>
        <v>-0.55890986946136556</v>
      </c>
      <c r="M382">
        <v>-5.7274982280871098</v>
      </c>
      <c r="N382">
        <f>(Table2[[#This Row],[1W Return vs Nifty]]-AVERAGE(Table2[1W Return vs Nifty]))/_xlfn.STDEV.P(Table2[1W Return vs Nifty])</f>
        <v>-0.86848244158179788</v>
      </c>
      <c r="O382">
        <v>350.07</v>
      </c>
      <c r="P382">
        <v>372.034297546951</v>
      </c>
      <c r="Q382">
        <v>343.60512647824498</v>
      </c>
      <c r="R382">
        <v>22.143049976614599</v>
      </c>
      <c r="S382" s="1">
        <f>(Table2[[#This Row],[Close Price]]-Table2[[#This Row],[20D EMA]])/Table2[[#This Row],[20D EMA]]</f>
        <v>-7.1471420001713887E-2</v>
      </c>
      <c r="T382" s="1">
        <f>(Table2[[#This Row],[Close Price]]-Table2[[#This Row],[50D EMA]])/Table2[[#This Row],[50D EMA]]</f>
        <v>-0.12629023145647353</v>
      </c>
      <c r="U382" s="1">
        <f>(Table2[[#This Row],[Close Price]]-Table2[[#This Row],[200D EMA]])/Table2[[#This Row],[200D EMA]]</f>
        <v>-5.4001308619648233E-2</v>
      </c>
      <c r="V382">
        <v>0.61695202927731696</v>
      </c>
      <c r="W382">
        <v>315.5</v>
      </c>
      <c r="X382">
        <v>328.2</v>
      </c>
      <c r="Y382">
        <v>315.5</v>
      </c>
      <c r="Z382">
        <v>328.2</v>
      </c>
      <c r="AA382">
        <v>315.5</v>
      </c>
      <c r="AB382">
        <v>350</v>
      </c>
      <c r="AC382" s="1">
        <f>(Table2[[#This Row],[Close Price]]/Table2[[#This Row],[Day Low]])-1</f>
        <v>3.0269413629160136E-2</v>
      </c>
      <c r="AD382" s="1">
        <f>(Table2[[#This Row],[Day High]]/Table2[[#This Row],[Close Price]])-1</f>
        <v>9.69081679741568E-3</v>
      </c>
      <c r="AE382" s="1">
        <f>(Table2[[#This Row],[Close Price]]/Table2[[#This Row],[Current Week Low]])-1</f>
        <v>3.0269413629160136E-2</v>
      </c>
      <c r="AF382" s="1">
        <f>(Table2[[#This Row],[Current Week High]]/Table2[[#This Row],[Close Price]])-1</f>
        <v>9.69081679741568E-3</v>
      </c>
      <c r="AG382" s="1">
        <f>(Table2[[#This Row],[Close Price]]/Table2[[#This Row],[Current Month Low]])-1</f>
        <v>3.0269413629160136E-2</v>
      </c>
      <c r="AH382" s="1">
        <f>(Table2[[#This Row],[Current Month High]]/Table2[[#This Row],[Close Price]])-1</f>
        <v>7.6757421935086834E-2</v>
      </c>
      <c r="AI382">
        <v>41.624365482233401</v>
      </c>
      <c r="AJ382">
        <v>84.112149532710205</v>
      </c>
      <c r="AK382" t="str">
        <f>IF(AND(Table2[[#This Row],[20D EMA]]&gt;Table2[[#This Row],[50D EMA]],Table2[[#This Row],[50D EMA]]&gt;Table2[[#This Row],[200D EMA]]),"Uptrend","Downtrend/NoTrend")</f>
        <v>Downtrend/NoTrend</v>
      </c>
      <c r="AL382">
        <v>-0.26</v>
      </c>
      <c r="AM382" t="s">
        <v>3184</v>
      </c>
      <c r="AN382">
        <v>-7.19</v>
      </c>
      <c r="AO382" t="s">
        <v>3184</v>
      </c>
      <c r="AP382">
        <v>5.2526937236179998E-3</v>
      </c>
      <c r="AQ382">
        <f>(Table2[[#This Row],[Sharpe Ratio]]-AVERAGE(Table2[Sharpe Ratio]))/_xlfn.STDEV.P(Table2[Sharpe Ratio])</f>
        <v>-0.65871248577027897</v>
      </c>
      <c r="AR3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2">
        <f>_xlfn.RANK.AVG(Table2[[#This Row],[1Y Return vs Nifty Z-Score]],Table2[1Y Return vs Nifty Z-Score])</f>
        <v>143</v>
      </c>
      <c r="AT382">
        <f>_xlfn.RANK.AVG(Table2[[#This Row],[6M Return vs Nifty Z-Score]],Table2[6M Return vs Nifty Z-Score])</f>
        <v>505</v>
      </c>
      <c r="AU382">
        <f>_xlfn.RANK.AVG(Table2[[#This Row],[Sharpe Ratio Z-Score]],Table2[Sharpe Ratio Z-Score])</f>
        <v>505</v>
      </c>
      <c r="AV382">
        <f>(Table2[[#This Row],[Rank 1Y]]+Table2[[#This Row],[Rank 6M]]+Table2[[#This Row],[Rank Sharpe]])/3</f>
        <v>384.33333333333331</v>
      </c>
    </row>
    <row r="383" spans="1:48" x14ac:dyDescent="0.3">
      <c r="A383" t="s">
        <v>1266</v>
      </c>
      <c r="B383" t="s">
        <v>1267</v>
      </c>
      <c r="C383" t="s">
        <v>3151</v>
      </c>
      <c r="D383" t="s">
        <v>867</v>
      </c>
      <c r="E383">
        <v>9118.476117876</v>
      </c>
      <c r="F383">
        <v>195.87</v>
      </c>
      <c r="G383">
        <v>7.7105731709940697</v>
      </c>
      <c r="H383">
        <f>(Table2[[#This Row],[1Y Return vs Nifty]]-AVERAGE(Table2[1Y Return vs Nifty]))/_xlfn.STDEV.P(Table2[1Y Return vs Nifty])</f>
        <v>-0.18902184515599749</v>
      </c>
      <c r="I383">
        <v>4.7275121104756996</v>
      </c>
      <c r="J383">
        <f>(Table2[[#This Row],[1M Return vs Nifty]]-AVERAGE(Table2[1M Return vs Nifty]))/_xlfn.STDEV.P(Table2[1M Return vs Nifty])</f>
        <v>0.55806379016475072</v>
      </c>
      <c r="K383">
        <v>-17.4576009813951</v>
      </c>
      <c r="L383">
        <f>(Table2[[#This Row],[6M Return vs Nifty]]-AVERAGE(Table2[6M Return vs Nifty]))/_xlfn.STDEV.P(Table2[6M Return vs Nifty])</f>
        <v>-0.7937563003973005</v>
      </c>
      <c r="M383">
        <v>-6.7398926443423907E-2</v>
      </c>
      <c r="N383">
        <f>(Table2[[#This Row],[1W Return vs Nifty]]-AVERAGE(Table2[1W Return vs Nifty]))/_xlfn.STDEV.P(Table2[1W Return vs Nifty])</f>
        <v>0.33138518425890678</v>
      </c>
      <c r="O383">
        <v>193.34</v>
      </c>
      <c r="P383">
        <v>199.541407195587</v>
      </c>
      <c r="Q383">
        <v>194.08793063044399</v>
      </c>
      <c r="R383">
        <v>56.009899339007902</v>
      </c>
      <c r="S383" s="1">
        <f>(Table2[[#This Row],[Close Price]]-Table2[[#This Row],[20D EMA]])/Table2[[#This Row],[20D EMA]]</f>
        <v>1.3085755663597813E-2</v>
      </c>
      <c r="T383" s="1">
        <f>(Table2[[#This Row],[Close Price]]-Table2[[#This Row],[50D EMA]])/Table2[[#This Row],[50D EMA]]</f>
        <v>-1.8399224738293765E-2</v>
      </c>
      <c r="U383" s="1">
        <f>(Table2[[#This Row],[Close Price]]-Table2[[#This Row],[200D EMA]])/Table2[[#This Row],[200D EMA]]</f>
        <v>9.1817629451116569E-3</v>
      </c>
      <c r="V383">
        <v>0.60680034358891799</v>
      </c>
      <c r="W383">
        <v>189.47</v>
      </c>
      <c r="X383">
        <v>204.75</v>
      </c>
      <c r="Y383">
        <v>189.47</v>
      </c>
      <c r="Z383">
        <v>204.75</v>
      </c>
      <c r="AA383">
        <v>186.1</v>
      </c>
      <c r="AB383">
        <v>204.75</v>
      </c>
      <c r="AC383" s="1">
        <f>(Table2[[#This Row],[Close Price]]/Table2[[#This Row],[Day Low]])-1</f>
        <v>3.3778434580672423E-2</v>
      </c>
      <c r="AD383" s="1">
        <f>(Table2[[#This Row],[Day High]]/Table2[[#This Row],[Close Price]])-1</f>
        <v>4.5336192372491979E-2</v>
      </c>
      <c r="AE383" s="1">
        <f>(Table2[[#This Row],[Close Price]]/Table2[[#This Row],[Current Week Low]])-1</f>
        <v>3.3778434580672423E-2</v>
      </c>
      <c r="AF383" s="1">
        <f>(Table2[[#This Row],[Current Week High]]/Table2[[#This Row],[Close Price]])-1</f>
        <v>4.5336192372491979E-2</v>
      </c>
      <c r="AG383" s="1">
        <f>(Table2[[#This Row],[Close Price]]/Table2[[#This Row],[Current Month Low]])-1</f>
        <v>5.2498656636217111E-2</v>
      </c>
      <c r="AH383" s="1">
        <f>(Table2[[#This Row],[Current Month High]]/Table2[[#This Row],[Close Price]])-1</f>
        <v>4.5336192372491979E-2</v>
      </c>
      <c r="AI383">
        <v>34.783274620922001</v>
      </c>
      <c r="AJ383">
        <v>45.412026726057903</v>
      </c>
      <c r="AK383" t="str">
        <f>IF(AND(Table2[[#This Row],[20D EMA]]&gt;Table2[[#This Row],[50D EMA]],Table2[[#This Row],[50D EMA]]&gt;Table2[[#This Row],[200D EMA]]),"Uptrend","Downtrend/NoTrend")</f>
        <v>Downtrend/NoTrend</v>
      </c>
      <c r="AL383">
        <v>-0.1</v>
      </c>
      <c r="AM383" t="s">
        <v>3184</v>
      </c>
      <c r="AN383">
        <v>6.69</v>
      </c>
      <c r="AO383" t="s">
        <v>3185</v>
      </c>
      <c r="AP383">
        <v>0.112155754270164</v>
      </c>
      <c r="AQ383">
        <f>(Table2[[#This Row],[Sharpe Ratio]]-AVERAGE(Table2[Sharpe Ratio]))/_xlfn.STDEV.P(Table2[Sharpe Ratio])</f>
        <v>0.60437850683290817</v>
      </c>
      <c r="AR3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3">
        <f>_xlfn.RANK.AVG(Table2[[#This Row],[1Y Return vs Nifty Z-Score]],Table2[1Y Return vs Nifty Z-Score])</f>
        <v>366</v>
      </c>
      <c r="AT383">
        <f>_xlfn.RANK.AVG(Table2[[#This Row],[6M Return vs Nifty Z-Score]],Table2[6M Return vs Nifty Z-Score])</f>
        <v>597</v>
      </c>
      <c r="AU383">
        <f>_xlfn.RANK.AVG(Table2[[#This Row],[Sharpe Ratio Z-Score]],Table2[Sharpe Ratio Z-Score])</f>
        <v>190</v>
      </c>
      <c r="AV383">
        <f>(Table2[[#This Row],[Rank 1Y]]+Table2[[#This Row],[Rank 6M]]+Table2[[#This Row],[Rank Sharpe]])/3</f>
        <v>384.33333333333331</v>
      </c>
    </row>
    <row r="384" spans="1:48" x14ac:dyDescent="0.3">
      <c r="A384" t="s">
        <v>370</v>
      </c>
      <c r="B384" t="s">
        <v>371</v>
      </c>
      <c r="C384" t="s">
        <v>3145</v>
      </c>
      <c r="D384" t="s">
        <v>114</v>
      </c>
      <c r="E384">
        <v>65066.011321999998</v>
      </c>
      <c r="F384">
        <v>1397.5</v>
      </c>
      <c r="G384">
        <v>9.3716290560926794</v>
      </c>
      <c r="H384">
        <f>(Table2[[#This Row],[1Y Return vs Nifty]]-AVERAGE(Table2[1Y Return vs Nifty]))/_xlfn.STDEV.P(Table2[1Y Return vs Nifty])</f>
        <v>-0.15766405378198869</v>
      </c>
      <c r="I384">
        <v>-2.0839497376237301</v>
      </c>
      <c r="J384">
        <f>(Table2[[#This Row],[1M Return vs Nifty]]-AVERAGE(Table2[1M Return vs Nifty]))/_xlfn.STDEV.P(Table2[1M Return vs Nifty])</f>
        <v>-0.1687739950683913</v>
      </c>
      <c r="K384">
        <v>-10.7650375647092</v>
      </c>
      <c r="L384">
        <f>(Table2[[#This Row],[6M Return vs Nifty]]-AVERAGE(Table2[6M Return vs Nifty]))/_xlfn.STDEV.P(Table2[6M Return vs Nifty])</f>
        <v>-0.56951611870025964</v>
      </c>
      <c r="M384">
        <v>-0.74537364873938605</v>
      </c>
      <c r="N384">
        <f>(Table2[[#This Row],[1W Return vs Nifty]]-AVERAGE(Table2[1W Return vs Nifty]))/_xlfn.STDEV.P(Table2[1W Return vs Nifty])</f>
        <v>0.18766333821549308</v>
      </c>
      <c r="O384">
        <v>1439.25</v>
      </c>
      <c r="P384">
        <v>1484.4793749712401</v>
      </c>
      <c r="Q384">
        <v>1426.42649828966</v>
      </c>
      <c r="R384">
        <v>37.663711626313599</v>
      </c>
      <c r="S384" s="1">
        <f>(Table2[[#This Row],[Close Price]]-Table2[[#This Row],[20D EMA]])/Table2[[#This Row],[20D EMA]]</f>
        <v>-2.9008163974292168E-2</v>
      </c>
      <c r="T384" s="1">
        <f>(Table2[[#This Row],[Close Price]]-Table2[[#This Row],[50D EMA]])/Table2[[#This Row],[50D EMA]]</f>
        <v>-5.8592511581998366E-2</v>
      </c>
      <c r="U384" s="1">
        <f>(Table2[[#This Row],[Close Price]]-Table2[[#This Row],[200D EMA]])/Table2[[#This Row],[200D EMA]]</f>
        <v>-2.0278996726676057E-2</v>
      </c>
      <c r="V384">
        <v>0.90322443938389696</v>
      </c>
      <c r="W384">
        <v>1380.2</v>
      </c>
      <c r="X384">
        <v>1420.05</v>
      </c>
      <c r="Y384">
        <v>1380.2</v>
      </c>
      <c r="Z384">
        <v>1420.05</v>
      </c>
      <c r="AA384">
        <v>1380.2</v>
      </c>
      <c r="AB384">
        <v>1482.9</v>
      </c>
      <c r="AC384" s="1">
        <f>(Table2[[#This Row],[Close Price]]/Table2[[#This Row],[Day Low]])-1</f>
        <v>1.2534415302130064E-2</v>
      </c>
      <c r="AD384" s="1">
        <f>(Table2[[#This Row],[Day High]]/Table2[[#This Row],[Close Price]])-1</f>
        <v>1.6135957066189643E-2</v>
      </c>
      <c r="AE384" s="1">
        <f>(Table2[[#This Row],[Close Price]]/Table2[[#This Row],[Current Week Low]])-1</f>
        <v>1.2534415302130064E-2</v>
      </c>
      <c r="AF384" s="1">
        <f>(Table2[[#This Row],[Current Week High]]/Table2[[#This Row],[Close Price]])-1</f>
        <v>1.6135957066189643E-2</v>
      </c>
      <c r="AG384" s="1">
        <f>(Table2[[#This Row],[Close Price]]/Table2[[#This Row],[Current Month Low]])-1</f>
        <v>1.2534415302130064E-2</v>
      </c>
      <c r="AH384" s="1">
        <f>(Table2[[#This Row],[Current Month High]]/Table2[[#This Row],[Close Price]])-1</f>
        <v>6.1109123434704982E-2</v>
      </c>
      <c r="AI384">
        <v>29.12343470483</v>
      </c>
      <c r="AJ384">
        <v>35.930356969166397</v>
      </c>
      <c r="AK384" t="str">
        <f>IF(AND(Table2[[#This Row],[20D EMA]]&gt;Table2[[#This Row],[50D EMA]],Table2[[#This Row],[50D EMA]]&gt;Table2[[#This Row],[200D EMA]]),"Uptrend","Downtrend/NoTrend")</f>
        <v>Downtrend/NoTrend</v>
      </c>
      <c r="AL384">
        <v>-0.06</v>
      </c>
      <c r="AM384" t="s">
        <v>3184</v>
      </c>
      <c r="AN384">
        <v>-2.25</v>
      </c>
      <c r="AO384" t="s">
        <v>3184</v>
      </c>
      <c r="AP384">
        <v>7.6015455116180006E-2</v>
      </c>
      <c r="AQ384">
        <f>(Table2[[#This Row],[Sharpe Ratio]]-AVERAGE(Table2[Sharpe Ratio]))/_xlfn.STDEV.P(Table2[Sharpe Ratio])</f>
        <v>0.17737027995893348</v>
      </c>
      <c r="AR3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4">
        <f>_xlfn.RANK.AVG(Table2[[#This Row],[1Y Return vs Nifty Z-Score]],Table2[1Y Return vs Nifty Z-Score])</f>
        <v>349</v>
      </c>
      <c r="AT384">
        <f>_xlfn.RANK.AVG(Table2[[#This Row],[6M Return vs Nifty Z-Score]],Table2[6M Return vs Nifty Z-Score])</f>
        <v>508</v>
      </c>
      <c r="AU384">
        <f>_xlfn.RANK.AVG(Table2[[#This Row],[Sharpe Ratio Z-Score]],Table2[Sharpe Ratio Z-Score])</f>
        <v>297</v>
      </c>
      <c r="AV384">
        <f>(Table2[[#This Row],[Rank 1Y]]+Table2[[#This Row],[Rank 6M]]+Table2[[#This Row],[Rank Sharpe]])/3</f>
        <v>384.66666666666669</v>
      </c>
    </row>
    <row r="385" spans="1:48" x14ac:dyDescent="0.3">
      <c r="A385" t="s">
        <v>79</v>
      </c>
      <c r="B385" t="s">
        <v>80</v>
      </c>
      <c r="C385" t="s">
        <v>3138</v>
      </c>
      <c r="D385" t="s">
        <v>21</v>
      </c>
      <c r="E385">
        <v>299699.73064924998</v>
      </c>
      <c r="F385">
        <v>573.5</v>
      </c>
      <c r="G385">
        <v>25.676944935673401</v>
      </c>
      <c r="H385">
        <f>(Table2[[#This Row],[1Y Return vs Nifty]]-AVERAGE(Table2[1Y Return vs Nifty]))/_xlfn.STDEV.P(Table2[1Y Return vs Nifty])</f>
        <v>0.15015141361202469</v>
      </c>
      <c r="I385">
        <v>11.5640432701076</v>
      </c>
      <c r="J385">
        <f>(Table2[[#This Row],[1M Return vs Nifty]]-AVERAGE(Table2[1M Return vs Nifty]))/_xlfn.STDEV.P(Table2[1M Return vs Nifty])</f>
        <v>1.2875766726498381</v>
      </c>
      <c r="K385">
        <v>17.436027593616</v>
      </c>
      <c r="L385">
        <f>(Table2[[#This Row],[6M Return vs Nifty]]-AVERAGE(Table2[6M Return vs Nifty]))/_xlfn.STDEV.P(Table2[6M Return vs Nifty])</f>
        <v>0.37538519659940572</v>
      </c>
      <c r="M385">
        <v>2.7617271774737602</v>
      </c>
      <c r="N385">
        <f>(Table2[[#This Row],[1W Return vs Nifty]]-AVERAGE(Table2[1W Return vs Nifty]))/_xlfn.STDEV.P(Table2[1W Return vs Nifty])</f>
        <v>0.93112321721626023</v>
      </c>
      <c r="O385">
        <v>552.99</v>
      </c>
      <c r="P385">
        <v>541.60125297316097</v>
      </c>
      <c r="Q385">
        <v>504.574834142302</v>
      </c>
      <c r="R385">
        <v>70.311903389050997</v>
      </c>
      <c r="S385" s="1">
        <f>(Table2[[#This Row],[Close Price]]-Table2[[#This Row],[20D EMA]])/Table2[[#This Row],[20D EMA]]</f>
        <v>3.7089278287129948E-2</v>
      </c>
      <c r="T385" s="1">
        <f>(Table2[[#This Row],[Close Price]]-Table2[[#This Row],[50D EMA]])/Table2[[#This Row],[50D EMA]]</f>
        <v>5.8897107146130945E-2</v>
      </c>
      <c r="U385" s="1">
        <f>(Table2[[#This Row],[Close Price]]-Table2[[#This Row],[200D EMA]])/Table2[[#This Row],[200D EMA]]</f>
        <v>0.13660048261197957</v>
      </c>
      <c r="V385">
        <v>0.87209330963591303</v>
      </c>
      <c r="W385">
        <v>566.04999999999995</v>
      </c>
      <c r="X385">
        <v>583.20000000000005</v>
      </c>
      <c r="Y385">
        <v>566.04999999999995</v>
      </c>
      <c r="Z385">
        <v>583.20000000000005</v>
      </c>
      <c r="AA385">
        <v>534.20000000000005</v>
      </c>
      <c r="AB385">
        <v>583.20000000000005</v>
      </c>
      <c r="AC385" s="1">
        <f>(Table2[[#This Row],[Close Price]]/Table2[[#This Row],[Day Low]])-1</f>
        <v>1.3161381503400849E-2</v>
      </c>
      <c r="AD385" s="1">
        <f>(Table2[[#This Row],[Day High]]/Table2[[#This Row],[Close Price]])-1</f>
        <v>1.6913687881429995E-2</v>
      </c>
      <c r="AE385" s="1">
        <f>(Table2[[#This Row],[Close Price]]/Table2[[#This Row],[Current Week Low]])-1</f>
        <v>1.3161381503400849E-2</v>
      </c>
      <c r="AF385" s="1">
        <f>(Table2[[#This Row],[Current Week High]]/Table2[[#This Row],[Close Price]])-1</f>
        <v>1.6913687881429995E-2</v>
      </c>
      <c r="AG385" s="1">
        <f>(Table2[[#This Row],[Close Price]]/Table2[[#This Row],[Current Month Low]])-1</f>
        <v>7.3567952077873366E-2</v>
      </c>
      <c r="AH385" s="1">
        <f>(Table2[[#This Row],[Current Month High]]/Table2[[#This Row],[Close Price]])-1</f>
        <v>1.6913687881429995E-2</v>
      </c>
      <c r="AI385">
        <v>1.69136878814299</v>
      </c>
      <c r="AJ385">
        <v>50.921052631578902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0.08</v>
      </c>
      <c r="AM385" t="s">
        <v>3185</v>
      </c>
      <c r="AN385">
        <v>4.8600000000000003</v>
      </c>
      <c r="AO385" t="s">
        <v>3185</v>
      </c>
      <c r="AP385">
        <v>-8.0530410440454003E-2</v>
      </c>
      <c r="AQ385">
        <f>(Table2[[#This Row],[Sharpe Ratio]]-AVERAGE(Table2[Sharpe Ratio]))/_xlfn.STDEV.P(Table2[Sharpe Ratio])</f>
        <v>-1.6722650036610409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1.0719714964164879</v>
      </c>
      <c r="AS385">
        <f>_xlfn.RANK.AVG(Table2[[#This Row],[1Y Return vs Nifty Z-Score]],Table2[1Y Return vs Nifty Z-Score])</f>
        <v>255</v>
      </c>
      <c r="AT385">
        <f>_xlfn.RANK.AVG(Table2[[#This Row],[6M Return vs Nifty Z-Score]],Table2[6M Return vs Nifty Z-Score])</f>
        <v>200</v>
      </c>
      <c r="AU385">
        <f>_xlfn.RANK.AVG(Table2[[#This Row],[Sharpe Ratio Z-Score]],Table2[Sharpe Ratio Z-Score])</f>
        <v>702</v>
      </c>
      <c r="AV385">
        <f>(Table2[[#This Row],[Rank 1Y]]+Table2[[#This Row],[Rank 6M]]+Table2[[#This Row],[Rank Sharpe]])/3</f>
        <v>385.66666666666669</v>
      </c>
    </row>
    <row r="386" spans="1:48" x14ac:dyDescent="0.3">
      <c r="A386" t="s">
        <v>852</v>
      </c>
      <c r="B386" t="s">
        <v>853</v>
      </c>
      <c r="C386" t="s">
        <v>3150</v>
      </c>
      <c r="D386" t="s">
        <v>854</v>
      </c>
      <c r="E386">
        <v>18117.096469550001</v>
      </c>
      <c r="F386">
        <v>815.45</v>
      </c>
      <c r="G386">
        <v>0.86849751728493896</v>
      </c>
      <c r="H386">
        <f>(Table2[[#This Row],[1Y Return vs Nifty]]-AVERAGE(Table2[1Y Return vs Nifty]))/_xlfn.STDEV.P(Table2[1Y Return vs Nifty])</f>
        <v>-0.31818810791630114</v>
      </c>
      <c r="I386">
        <v>-5.7230938280957302</v>
      </c>
      <c r="J386">
        <f>(Table2[[#This Row],[1M Return vs Nifty]]-AVERAGE(Table2[1M Return vs Nifty]))/_xlfn.STDEV.P(Table2[1M Return vs Nifty])</f>
        <v>-0.55709995061947271</v>
      </c>
      <c r="K386">
        <v>13.6468340065672</v>
      </c>
      <c r="L386">
        <f>(Table2[[#This Row],[6M Return vs Nifty]]-AVERAGE(Table2[6M Return vs Nifty]))/_xlfn.STDEV.P(Table2[6M Return vs Nifty])</f>
        <v>0.2484249564727842</v>
      </c>
      <c r="M386">
        <v>-1.76800616066108</v>
      </c>
      <c r="N386">
        <f>(Table2[[#This Row],[1W Return vs Nifty]]-AVERAGE(Table2[1W Return vs Nifty]))/_xlfn.STDEV.P(Table2[1W Return vs Nifty])</f>
        <v>-2.9121488126806743E-2</v>
      </c>
      <c r="O386">
        <v>851.32</v>
      </c>
      <c r="P386">
        <v>840.37649639754204</v>
      </c>
      <c r="Q386">
        <v>757.26041583692995</v>
      </c>
      <c r="R386">
        <v>23.407813072825</v>
      </c>
      <c r="S386" s="1">
        <f>(Table2[[#This Row],[Close Price]]-Table2[[#This Row],[20D EMA]])/Table2[[#This Row],[20D EMA]]</f>
        <v>-4.2134567495183954E-2</v>
      </c>
      <c r="T386" s="1">
        <f>(Table2[[#This Row],[Close Price]]-Table2[[#This Row],[50D EMA]])/Table2[[#This Row],[50D EMA]]</f>
        <v>-2.9661106068999889E-2</v>
      </c>
      <c r="U386" s="1">
        <f>(Table2[[#This Row],[Close Price]]-Table2[[#This Row],[200D EMA]])/Table2[[#This Row],[200D EMA]]</f>
        <v>7.6842236760465712E-2</v>
      </c>
      <c r="V386">
        <v>0.213368332394861</v>
      </c>
      <c r="W386">
        <v>806</v>
      </c>
      <c r="X386">
        <v>839.35</v>
      </c>
      <c r="Y386">
        <v>806</v>
      </c>
      <c r="Z386">
        <v>839.35</v>
      </c>
      <c r="AA386">
        <v>806</v>
      </c>
      <c r="AB386">
        <v>862</v>
      </c>
      <c r="AC386" s="1">
        <f>(Table2[[#This Row],[Close Price]]/Table2[[#This Row],[Day Low]])-1</f>
        <v>1.1724565756823901E-2</v>
      </c>
      <c r="AD386" s="1">
        <f>(Table2[[#This Row],[Day High]]/Table2[[#This Row],[Close Price]])-1</f>
        <v>2.9308970507081922E-2</v>
      </c>
      <c r="AE386" s="1">
        <f>(Table2[[#This Row],[Close Price]]/Table2[[#This Row],[Current Week Low]])-1</f>
        <v>1.1724565756823901E-2</v>
      </c>
      <c r="AF386" s="1">
        <f>(Table2[[#This Row],[Current Week High]]/Table2[[#This Row],[Close Price]])-1</f>
        <v>2.9308970507081922E-2</v>
      </c>
      <c r="AG386" s="1">
        <f>(Table2[[#This Row],[Close Price]]/Table2[[#This Row],[Current Month Low]])-1</f>
        <v>1.1724565756823901E-2</v>
      </c>
      <c r="AH386" s="1">
        <f>(Table2[[#This Row],[Current Month High]]/Table2[[#This Row],[Close Price]])-1</f>
        <v>5.7085045067140738E-2</v>
      </c>
      <c r="AI386">
        <v>14.660616837329</v>
      </c>
      <c r="AJ386">
        <v>31.080212184536201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0.16</v>
      </c>
      <c r="AM386" t="s">
        <v>3185</v>
      </c>
      <c r="AN386">
        <v>-5.62</v>
      </c>
      <c r="AO386" t="s">
        <v>3184</v>
      </c>
      <c r="AP386">
        <v>6.407096700842E-3</v>
      </c>
      <c r="AQ386">
        <f>(Table2[[#This Row],[Sharpe Ratio]]-AVERAGE(Table2[Sharpe Ratio]))/_xlfn.STDEV.P(Table2[Sharpe Ratio])</f>
        <v>-0.64507287625010934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-1.3010574664399055</v>
      </c>
      <c r="AS386">
        <f>_xlfn.RANK.AVG(Table2[[#This Row],[1Y Return vs Nifty Z-Score]],Table2[1Y Return vs Nifty Z-Score])</f>
        <v>420</v>
      </c>
      <c r="AT386">
        <f>_xlfn.RANK.AVG(Table2[[#This Row],[6M Return vs Nifty Z-Score]],Table2[6M Return vs Nifty Z-Score])</f>
        <v>234</v>
      </c>
      <c r="AU386">
        <f>_xlfn.RANK.AVG(Table2[[#This Row],[Sharpe Ratio Z-Score]],Table2[Sharpe Ratio Z-Score])</f>
        <v>503</v>
      </c>
      <c r="AV386">
        <f>(Table2[[#This Row],[Rank 1Y]]+Table2[[#This Row],[Rank 6M]]+Table2[[#This Row],[Rank Sharpe]])/3</f>
        <v>385.66666666666669</v>
      </c>
    </row>
    <row r="387" spans="1:48" x14ac:dyDescent="0.3">
      <c r="A387" t="s">
        <v>358</v>
      </c>
      <c r="B387" t="s">
        <v>359</v>
      </c>
      <c r="C387" t="s">
        <v>3143</v>
      </c>
      <c r="D387" t="s">
        <v>51</v>
      </c>
      <c r="E387">
        <v>67241.562525000001</v>
      </c>
      <c r="F387">
        <v>5623.85</v>
      </c>
      <c r="G387">
        <v>6.0190280225275297</v>
      </c>
      <c r="H387">
        <f>(Table2[[#This Row],[1Y Return vs Nifty]]-AVERAGE(Table2[1Y Return vs Nifty]))/_xlfn.STDEV.P(Table2[1Y Return vs Nifty])</f>
        <v>-0.22095521978907409</v>
      </c>
      <c r="I387">
        <v>-3.8295448845979898</v>
      </c>
      <c r="J387">
        <f>(Table2[[#This Row],[1M Return vs Nifty]]-AVERAGE(Table2[1M Return vs Nifty]))/_xlfn.STDEV.P(Table2[1M Return vs Nifty])</f>
        <v>-0.35504304257021491</v>
      </c>
      <c r="K387">
        <v>-1.5244847897637299</v>
      </c>
      <c r="L387">
        <f>(Table2[[#This Row],[6M Return vs Nifty]]-AVERAGE(Table2[6M Return vs Nifty]))/_xlfn.STDEV.P(Table2[6M Return vs Nifty])</f>
        <v>-0.25990332846973324</v>
      </c>
      <c r="M387">
        <v>-1.3751193468951199</v>
      </c>
      <c r="N387">
        <f>(Table2[[#This Row],[1W Return vs Nifty]]-AVERAGE(Table2[1W Return vs Nifty]))/_xlfn.STDEV.P(Table2[1W Return vs Nifty])</f>
        <v>5.4165419634791018E-2</v>
      </c>
      <c r="O387">
        <v>5873.86</v>
      </c>
      <c r="P387">
        <v>5923.0109164032301</v>
      </c>
      <c r="Q387">
        <v>5401.4127515044102</v>
      </c>
      <c r="R387">
        <v>32.165163649443997</v>
      </c>
      <c r="S387" s="1">
        <f>(Table2[[#This Row],[Close Price]]-Table2[[#This Row],[20D EMA]])/Table2[[#This Row],[20D EMA]]</f>
        <v>-4.2563152679839039E-2</v>
      </c>
      <c r="T387" s="1">
        <f>(Table2[[#This Row],[Close Price]]-Table2[[#This Row],[50D EMA]])/Table2[[#This Row],[50D EMA]]</f>
        <v>-5.0508250048084714E-2</v>
      </c>
      <c r="U387" s="1">
        <f>(Table2[[#This Row],[Close Price]]-Table2[[#This Row],[200D EMA]])/Table2[[#This Row],[200D EMA]]</f>
        <v>4.1181309173907631E-2</v>
      </c>
      <c r="V387">
        <v>0.81276990758853995</v>
      </c>
      <c r="W387">
        <v>5571.05</v>
      </c>
      <c r="X387">
        <v>5745.1</v>
      </c>
      <c r="Y387">
        <v>5571.05</v>
      </c>
      <c r="Z387">
        <v>5745.1</v>
      </c>
      <c r="AA387">
        <v>5571.05</v>
      </c>
      <c r="AB387">
        <v>5958.9</v>
      </c>
      <c r="AC387" s="1">
        <f>(Table2[[#This Row],[Close Price]]/Table2[[#This Row],[Day Low]])-1</f>
        <v>9.4775670654545507E-3</v>
      </c>
      <c r="AD387" s="1">
        <f>(Table2[[#This Row],[Day High]]/Table2[[#This Row],[Close Price]])-1</f>
        <v>2.1559963370288981E-2</v>
      </c>
      <c r="AE387" s="1">
        <f>(Table2[[#This Row],[Close Price]]/Table2[[#This Row],[Current Week Low]])-1</f>
        <v>9.4775670654545507E-3</v>
      </c>
      <c r="AF387" s="1">
        <f>(Table2[[#This Row],[Current Week High]]/Table2[[#This Row],[Close Price]])-1</f>
        <v>2.1559963370288981E-2</v>
      </c>
      <c r="AG387" s="1">
        <f>(Table2[[#This Row],[Close Price]]/Table2[[#This Row],[Current Month Low]])-1</f>
        <v>9.4775670654545507E-3</v>
      </c>
      <c r="AH387" s="1">
        <f>(Table2[[#This Row],[Current Month High]]/Table2[[#This Row],[Close Price]])-1</f>
        <v>5.9576624554353197E-2</v>
      </c>
      <c r="AI387">
        <v>14.5105221511953</v>
      </c>
      <c r="AJ387">
        <v>31.118053693622301</v>
      </c>
      <c r="AK387" t="str">
        <f>IF(AND(Table2[[#This Row],[20D EMA]]&gt;Table2[[#This Row],[50D EMA]],Table2[[#This Row],[50D EMA]]&gt;Table2[[#This Row],[200D EMA]]),"Uptrend","Downtrend/NoTrend")</f>
        <v>Downtrend/NoTrend</v>
      </c>
      <c r="AL387">
        <v>-0.01</v>
      </c>
      <c r="AM387" t="s">
        <v>3184</v>
      </c>
      <c r="AN387">
        <v>-5.66</v>
      </c>
      <c r="AO387" t="s">
        <v>3184</v>
      </c>
      <c r="AP387">
        <v>5.1920356573873998E-2</v>
      </c>
      <c r="AQ387">
        <f>(Table2[[#This Row],[Sharpe Ratio]]-AVERAGE(Table2[Sharpe Ratio]))/_xlfn.STDEV.P(Table2[Sharpe Ratio])</f>
        <v>-0.107320371357094</v>
      </c>
      <c r="AR3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7">
        <f>_xlfn.RANK.AVG(Table2[[#This Row],[1Y Return vs Nifty Z-Score]],Table2[1Y Return vs Nifty Z-Score])</f>
        <v>377</v>
      </c>
      <c r="AT387">
        <f>_xlfn.RANK.AVG(Table2[[#This Row],[6M Return vs Nifty Z-Score]],Table2[6M Return vs Nifty Z-Score])</f>
        <v>402</v>
      </c>
      <c r="AU387">
        <f>_xlfn.RANK.AVG(Table2[[#This Row],[Sharpe Ratio Z-Score]],Table2[Sharpe Ratio Z-Score])</f>
        <v>379</v>
      </c>
      <c r="AV387">
        <f>(Table2[[#This Row],[Rank 1Y]]+Table2[[#This Row],[Rank 6M]]+Table2[[#This Row],[Rank Sharpe]])/3</f>
        <v>386</v>
      </c>
    </row>
    <row r="388" spans="1:48" x14ac:dyDescent="0.3">
      <c r="A388" t="s">
        <v>1314</v>
      </c>
      <c r="B388" t="s">
        <v>1315</v>
      </c>
      <c r="C388" t="s">
        <v>3141</v>
      </c>
      <c r="D388" t="s">
        <v>987</v>
      </c>
      <c r="E388">
        <v>8671.6430023199991</v>
      </c>
      <c r="F388">
        <v>396.15</v>
      </c>
      <c r="G388">
        <v>-15.054799516776599</v>
      </c>
      <c r="H388">
        <f>(Table2[[#This Row],[1Y Return vs Nifty]]-AVERAGE(Table2[1Y Return vs Nifty]))/_xlfn.STDEV.P(Table2[1Y Return vs Nifty])</f>
        <v>-0.61879173652379527</v>
      </c>
      <c r="I388">
        <v>-3.8889772613588498</v>
      </c>
      <c r="J388">
        <f>(Table2[[#This Row],[1M Return vs Nifty]]-AVERAGE(Table2[1M Return vs Nifty]))/_xlfn.STDEV.P(Table2[1M Return vs Nifty])</f>
        <v>-0.36138495537239235</v>
      </c>
      <c r="K388">
        <v>4.9530119570024</v>
      </c>
      <c r="L388">
        <f>(Table2[[#This Row],[6M Return vs Nifty]]-AVERAGE(Table2[6M Return vs Nifty]))/_xlfn.STDEV.P(Table2[6M Return vs Nifty])</f>
        <v>-4.2869143359821969E-2</v>
      </c>
      <c r="M388">
        <v>-3.8046992100349701</v>
      </c>
      <c r="N388">
        <f>(Table2[[#This Row],[1W Return vs Nifty]]-AVERAGE(Table2[1W Return vs Nifty]))/_xlfn.STDEV.P(Table2[1W Return vs Nifty])</f>
        <v>-0.46087399342452284</v>
      </c>
      <c r="O388">
        <v>414.56</v>
      </c>
      <c r="P388">
        <v>427.10258068484302</v>
      </c>
      <c r="Q388">
        <v>396.523564244017</v>
      </c>
      <c r="R388">
        <v>37.290954178433701</v>
      </c>
      <c r="S388" s="1">
        <f>(Table2[[#This Row],[Close Price]]-Table2[[#This Row],[20D EMA]])/Table2[[#This Row],[20D EMA]]</f>
        <v>-4.4408529525279877E-2</v>
      </c>
      <c r="T388" s="1">
        <f>(Table2[[#This Row],[Close Price]]-Table2[[#This Row],[50D EMA]])/Table2[[#This Row],[50D EMA]]</f>
        <v>-7.2471069210613845E-2</v>
      </c>
      <c r="U388" s="1">
        <f>(Table2[[#This Row],[Close Price]]-Table2[[#This Row],[200D EMA]])/Table2[[#This Row],[200D EMA]]</f>
        <v>-9.4209847207751341E-4</v>
      </c>
      <c r="V388">
        <v>0.28964268549239702</v>
      </c>
      <c r="W388">
        <v>394.8</v>
      </c>
      <c r="X388">
        <v>405.45</v>
      </c>
      <c r="Y388">
        <v>394.8</v>
      </c>
      <c r="Z388">
        <v>405.45</v>
      </c>
      <c r="AA388">
        <v>394.6</v>
      </c>
      <c r="AB388">
        <v>423</v>
      </c>
      <c r="AC388" s="1">
        <f>(Table2[[#This Row],[Close Price]]/Table2[[#This Row],[Day Low]])-1</f>
        <v>3.419452887537977E-3</v>
      </c>
      <c r="AD388" s="1">
        <f>(Table2[[#This Row],[Day High]]/Table2[[#This Row],[Close Price]])-1</f>
        <v>2.3475956077243509E-2</v>
      </c>
      <c r="AE388" s="1">
        <f>(Table2[[#This Row],[Close Price]]/Table2[[#This Row],[Current Week Low]])-1</f>
        <v>3.419452887537977E-3</v>
      </c>
      <c r="AF388" s="1">
        <f>(Table2[[#This Row],[Current Week High]]/Table2[[#This Row],[Close Price]])-1</f>
        <v>2.3475956077243509E-2</v>
      </c>
      <c r="AG388" s="1">
        <f>(Table2[[#This Row],[Close Price]]/Table2[[#This Row],[Current Month Low]])-1</f>
        <v>3.9280283831726326E-3</v>
      </c>
      <c r="AH388" s="1">
        <f>(Table2[[#This Row],[Current Month High]]/Table2[[#This Row],[Close Price]])-1</f>
        <v>6.7777357061719057E-2</v>
      </c>
      <c r="AI388">
        <v>30.758551053893701</v>
      </c>
      <c r="AJ388">
        <v>48.093457943925202</v>
      </c>
      <c r="AK388" t="str">
        <f>IF(AND(Table2[[#This Row],[20D EMA]]&gt;Table2[[#This Row],[50D EMA]],Table2[[#This Row],[50D EMA]]&gt;Table2[[#This Row],[200D EMA]]),"Uptrend","Downtrend/NoTrend")</f>
        <v>Downtrend/NoTrend</v>
      </c>
      <c r="AL388">
        <v>-0.04</v>
      </c>
      <c r="AM388" t="s">
        <v>3184</v>
      </c>
      <c r="AN388">
        <v>-1.87</v>
      </c>
      <c r="AO388" t="s">
        <v>3184</v>
      </c>
      <c r="AP388">
        <v>7.7634842229722001E-2</v>
      </c>
      <c r="AQ388">
        <f>(Table2[[#This Row],[Sharpe Ratio]]-AVERAGE(Table2[Sharpe Ratio]))/_xlfn.STDEV.P(Table2[Sharpe Ratio])</f>
        <v>0.19650381333202133</v>
      </c>
      <c r="AR3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8">
        <f>_xlfn.RANK.AVG(Table2[[#This Row],[1Y Return vs Nifty Z-Score]],Table2[1Y Return vs Nifty Z-Score])</f>
        <v>548</v>
      </c>
      <c r="AT388">
        <f>_xlfn.RANK.AVG(Table2[[#This Row],[6M Return vs Nifty Z-Score]],Table2[6M Return vs Nifty Z-Score])</f>
        <v>319</v>
      </c>
      <c r="AU388">
        <f>_xlfn.RANK.AVG(Table2[[#This Row],[Sharpe Ratio Z-Score]],Table2[Sharpe Ratio Z-Score])</f>
        <v>291</v>
      </c>
      <c r="AV388">
        <f>(Table2[[#This Row],[Rank 1Y]]+Table2[[#This Row],[Rank 6M]]+Table2[[#This Row],[Rank Sharpe]])/3</f>
        <v>386</v>
      </c>
    </row>
    <row r="389" spans="1:48" x14ac:dyDescent="0.3">
      <c r="A389" t="s">
        <v>636</v>
      </c>
      <c r="B389" t="s">
        <v>637</v>
      </c>
      <c r="C389" t="s">
        <v>3153</v>
      </c>
      <c r="D389" t="s">
        <v>403</v>
      </c>
      <c r="E389">
        <v>28706.311844079999</v>
      </c>
      <c r="F389">
        <v>6387.4</v>
      </c>
      <c r="G389">
        <v>-3.5613908535343999</v>
      </c>
      <c r="H389">
        <f>(Table2[[#This Row],[1Y Return vs Nifty]]-AVERAGE(Table2[1Y Return vs Nifty]))/_xlfn.STDEV.P(Table2[1Y Return vs Nifty])</f>
        <v>-0.40181654967342723</v>
      </c>
      <c r="I389">
        <v>0.80427454719228297</v>
      </c>
      <c r="J389">
        <f>(Table2[[#This Row],[1M Return vs Nifty]]-AVERAGE(Table2[1M Return vs Nifty]))/_xlfn.STDEV.P(Table2[1M Return vs Nifty])</f>
        <v>0.13942277520611243</v>
      </c>
      <c r="K389">
        <v>12.952345007135699</v>
      </c>
      <c r="L389">
        <f>(Table2[[#This Row],[6M Return vs Nifty]]-AVERAGE(Table2[6M Return vs Nifty]))/_xlfn.STDEV.P(Table2[6M Return vs Nifty])</f>
        <v>0.22515549606978766</v>
      </c>
      <c r="M389">
        <v>-2.3941831271144598</v>
      </c>
      <c r="N389">
        <f>(Table2[[#This Row],[1W Return vs Nifty]]-AVERAGE(Table2[1W Return vs Nifty]))/_xlfn.STDEV.P(Table2[1W Return vs Nifty])</f>
        <v>-0.16186288188227782</v>
      </c>
      <c r="O389">
        <v>6561.04</v>
      </c>
      <c r="P389">
        <v>6511.2244582282501</v>
      </c>
      <c r="Q389">
        <v>6096.9602990612502</v>
      </c>
      <c r="R389">
        <v>34.874832352288102</v>
      </c>
      <c r="S389" s="1">
        <f>(Table2[[#This Row],[Close Price]]-Table2[[#This Row],[20D EMA]])/Table2[[#This Row],[20D EMA]]</f>
        <v>-2.6465316474217553E-2</v>
      </c>
      <c r="T389" s="1">
        <f>(Table2[[#This Row],[Close Price]]-Table2[[#This Row],[50D EMA]])/Table2[[#This Row],[50D EMA]]</f>
        <v>-1.9017077206081142E-2</v>
      </c>
      <c r="U389" s="1">
        <f>(Table2[[#This Row],[Close Price]]-Table2[[#This Row],[200D EMA]])/Table2[[#This Row],[200D EMA]]</f>
        <v>4.7636803700930846E-2</v>
      </c>
      <c r="V389">
        <v>0.52628064456121404</v>
      </c>
      <c r="W389">
        <v>6365.35</v>
      </c>
      <c r="X389">
        <v>6631.1</v>
      </c>
      <c r="Y389">
        <v>6365.35</v>
      </c>
      <c r="Z389">
        <v>6631.1</v>
      </c>
      <c r="AA389">
        <v>6365.35</v>
      </c>
      <c r="AB389">
        <v>6862.25</v>
      </c>
      <c r="AC389" s="1">
        <f>(Table2[[#This Row],[Close Price]]/Table2[[#This Row],[Day Low]])-1</f>
        <v>3.4640671761960729E-3</v>
      </c>
      <c r="AD389" s="1">
        <f>(Table2[[#This Row],[Day High]]/Table2[[#This Row],[Close Price]])-1</f>
        <v>3.8153239189654853E-2</v>
      </c>
      <c r="AE389" s="1">
        <f>(Table2[[#This Row],[Close Price]]/Table2[[#This Row],[Current Week Low]])-1</f>
        <v>3.4640671761960729E-3</v>
      </c>
      <c r="AF389" s="1">
        <f>(Table2[[#This Row],[Current Week High]]/Table2[[#This Row],[Close Price]])-1</f>
        <v>3.8153239189654853E-2</v>
      </c>
      <c r="AG389" s="1">
        <f>(Table2[[#This Row],[Close Price]]/Table2[[#This Row],[Current Month Low]])-1</f>
        <v>3.4640671761960729E-3</v>
      </c>
      <c r="AH389" s="1">
        <f>(Table2[[#This Row],[Current Month High]]/Table2[[#This Row],[Close Price]])-1</f>
        <v>7.434167266806524E-2</v>
      </c>
      <c r="AI389">
        <v>12.6726054419638</v>
      </c>
      <c r="AJ389">
        <v>30.323186158491701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0.1</v>
      </c>
      <c r="AM389" t="s">
        <v>3185</v>
      </c>
      <c r="AN389">
        <v>0.51</v>
      </c>
      <c r="AO389" t="s">
        <v>3185</v>
      </c>
      <c r="AP389">
        <v>1.9790411582449999E-2</v>
      </c>
      <c r="AQ389">
        <f>(Table2[[#This Row],[Sharpe Ratio]]-AVERAGE(Table2[Sharpe Ratio]))/_xlfn.STDEV.P(Table2[Sharpe Ratio])</f>
        <v>-0.48694508840468059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-0.68604624868448549</v>
      </c>
      <c r="AS389">
        <f>_xlfn.RANK.AVG(Table2[[#This Row],[1Y Return vs Nifty Z-Score]],Table2[1Y Return vs Nifty Z-Score])</f>
        <v>453</v>
      </c>
      <c r="AT389">
        <f>_xlfn.RANK.AVG(Table2[[#This Row],[6M Return vs Nifty Z-Score]],Table2[6M Return vs Nifty Z-Score])</f>
        <v>240</v>
      </c>
      <c r="AU389">
        <f>_xlfn.RANK.AVG(Table2[[#This Row],[Sharpe Ratio Z-Score]],Table2[Sharpe Ratio Z-Score])</f>
        <v>467</v>
      </c>
      <c r="AV389">
        <f>(Table2[[#This Row],[Rank 1Y]]+Table2[[#This Row],[Rank 6M]]+Table2[[#This Row],[Rank Sharpe]])/3</f>
        <v>386.66666666666669</v>
      </c>
    </row>
    <row r="390" spans="1:48" x14ac:dyDescent="0.3">
      <c r="A390" t="s">
        <v>686</v>
      </c>
      <c r="B390" t="s">
        <v>687</v>
      </c>
      <c r="C390" t="s">
        <v>3143</v>
      </c>
      <c r="D390" t="s">
        <v>249</v>
      </c>
      <c r="E390">
        <v>26271.979156425001</v>
      </c>
      <c r="F390">
        <v>1293.55</v>
      </c>
      <c r="G390">
        <v>-5.5049165840176597</v>
      </c>
      <c r="H390">
        <f>(Table2[[#This Row],[1Y Return vs Nifty]]-AVERAGE(Table2[1Y Return vs Nifty]))/_xlfn.STDEV.P(Table2[1Y Return vs Nifty])</f>
        <v>-0.43850687113295728</v>
      </c>
      <c r="I390">
        <v>7.9794527111167604</v>
      </c>
      <c r="J390">
        <f>(Table2[[#This Row],[1M Return vs Nifty]]-AVERAGE(Table2[1M Return vs Nifty]))/_xlfn.STDEV.P(Table2[1M Return vs Nifty])</f>
        <v>0.90507201785367131</v>
      </c>
      <c r="K390">
        <v>-6.5631022954662503</v>
      </c>
      <c r="L390">
        <f>(Table2[[#This Row],[6M Return vs Nifty]]-AVERAGE(Table2[6M Return vs Nifty]))/_xlfn.STDEV.P(Table2[6M Return vs Nifty])</f>
        <v>-0.42872660807641655</v>
      </c>
      <c r="M390">
        <v>4.1639034013759204</v>
      </c>
      <c r="N390">
        <f>(Table2[[#This Row],[1W Return vs Nifty]]-AVERAGE(Table2[1W Return vs Nifty]))/_xlfn.STDEV.P(Table2[1W Return vs Nifty])</f>
        <v>1.2283663868361281</v>
      </c>
      <c r="O390">
        <v>1253.17</v>
      </c>
      <c r="P390">
        <v>1252.7212256559101</v>
      </c>
      <c r="Q390">
        <v>1226.35211523629</v>
      </c>
      <c r="R390">
        <v>64.754180081939893</v>
      </c>
      <c r="S390" s="1">
        <f>(Table2[[#This Row],[Close Price]]-Table2[[#This Row],[20D EMA]])/Table2[[#This Row],[20D EMA]]</f>
        <v>3.2222284287047952E-2</v>
      </c>
      <c r="T390" s="1">
        <f>(Table2[[#This Row],[Close Price]]-Table2[[#This Row],[50D EMA]])/Table2[[#This Row],[50D EMA]]</f>
        <v>3.2592067179760938E-2</v>
      </c>
      <c r="U390" s="1">
        <f>(Table2[[#This Row],[Close Price]]-Table2[[#This Row],[200D EMA]])/Table2[[#This Row],[200D EMA]]</f>
        <v>5.4794935262750706E-2</v>
      </c>
      <c r="V390">
        <v>0.85593208444751001</v>
      </c>
      <c r="W390">
        <v>1284.4000000000001</v>
      </c>
      <c r="X390">
        <v>1319</v>
      </c>
      <c r="Y390">
        <v>1284.4000000000001</v>
      </c>
      <c r="Z390">
        <v>1319</v>
      </c>
      <c r="AA390">
        <v>1185</v>
      </c>
      <c r="AB390">
        <v>1319</v>
      </c>
      <c r="AC390" s="1">
        <f>(Table2[[#This Row],[Close Price]]/Table2[[#This Row],[Day Low]])-1</f>
        <v>7.1239489255683353E-3</v>
      </c>
      <c r="AD390" s="1">
        <f>(Table2[[#This Row],[Day High]]/Table2[[#This Row],[Close Price]])-1</f>
        <v>1.9674539059178375E-2</v>
      </c>
      <c r="AE390" s="1">
        <f>(Table2[[#This Row],[Close Price]]/Table2[[#This Row],[Current Week Low]])-1</f>
        <v>7.1239489255683353E-3</v>
      </c>
      <c r="AF390" s="1">
        <f>(Table2[[#This Row],[Current Week High]]/Table2[[#This Row],[Close Price]])-1</f>
        <v>1.9674539059178375E-2</v>
      </c>
      <c r="AG390" s="1">
        <f>(Table2[[#This Row],[Close Price]]/Table2[[#This Row],[Current Month Low]])-1</f>
        <v>9.1603375527426145E-2</v>
      </c>
      <c r="AH390" s="1">
        <f>(Table2[[#This Row],[Current Month High]]/Table2[[#This Row],[Close Price]])-1</f>
        <v>1.9674539059178375E-2</v>
      </c>
      <c r="AI390">
        <v>11.700359475860999</v>
      </c>
      <c r="AJ390">
        <v>20.2184014869888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0.03</v>
      </c>
      <c r="AM390" t="s">
        <v>3185</v>
      </c>
      <c r="AN390">
        <v>4.7</v>
      </c>
      <c r="AO390" t="s">
        <v>3185</v>
      </c>
      <c r="AP390">
        <v>9.8182066811225002E-2</v>
      </c>
      <c r="AQ390">
        <f>(Table2[[#This Row],[Sharpe Ratio]]-AVERAGE(Table2[Sharpe Ratio]))/_xlfn.STDEV.P(Table2[Sharpe Ratio])</f>
        <v>0.43927529395386183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1.7054802194342875</v>
      </c>
      <c r="AS390">
        <f>_xlfn.RANK.AVG(Table2[[#This Row],[1Y Return vs Nifty Z-Score]],Table2[1Y Return vs Nifty Z-Score])</f>
        <v>468</v>
      </c>
      <c r="AT390">
        <f>_xlfn.RANK.AVG(Table2[[#This Row],[6M Return vs Nifty Z-Score]],Table2[6M Return vs Nifty Z-Score])</f>
        <v>460</v>
      </c>
      <c r="AU390">
        <f>_xlfn.RANK.AVG(Table2[[#This Row],[Sharpe Ratio Z-Score]],Table2[Sharpe Ratio Z-Score])</f>
        <v>233</v>
      </c>
      <c r="AV390">
        <f>(Table2[[#This Row],[Rank 1Y]]+Table2[[#This Row],[Rank 6M]]+Table2[[#This Row],[Rank Sharpe]])/3</f>
        <v>387</v>
      </c>
    </row>
    <row r="391" spans="1:48" x14ac:dyDescent="0.3">
      <c r="A391" t="s">
        <v>617</v>
      </c>
      <c r="B391" t="s">
        <v>618</v>
      </c>
      <c r="C391" t="s">
        <v>3145</v>
      </c>
      <c r="D391" t="s">
        <v>416</v>
      </c>
      <c r="E391">
        <v>30691.25321545</v>
      </c>
      <c r="F391">
        <v>483.25</v>
      </c>
      <c r="G391">
        <v>-9.0119426487134895</v>
      </c>
      <c r="H391">
        <f>(Table2[[#This Row],[1Y Return vs Nifty]]-AVERAGE(Table2[1Y Return vs Nifty]))/_xlfn.STDEV.P(Table2[1Y Return vs Nifty])</f>
        <v>-0.50471330805450265</v>
      </c>
      <c r="I391">
        <v>0.150557407546445</v>
      </c>
      <c r="J391">
        <f>(Table2[[#This Row],[1M Return vs Nifty]]-AVERAGE(Table2[1M Return vs Nifty]))/_xlfn.STDEV.P(Table2[1M Return vs Nifty])</f>
        <v>6.9665896500008637E-2</v>
      </c>
      <c r="K391">
        <v>-8.3284786547139493</v>
      </c>
      <c r="L391">
        <f>(Table2[[#This Row],[6M Return vs Nifty]]-AVERAGE(Table2[6M Return vs Nifty]))/_xlfn.STDEV.P(Table2[6M Return vs Nifty])</f>
        <v>-0.48787708464483953</v>
      </c>
      <c r="M391">
        <v>-2.4669417578140802</v>
      </c>
      <c r="N391">
        <f>(Table2[[#This Row],[1W Return vs Nifty]]-AVERAGE(Table2[1W Return vs Nifty]))/_xlfn.STDEV.P(Table2[1W Return vs Nifty])</f>
        <v>-0.17728676772322449</v>
      </c>
      <c r="O391">
        <v>496.64</v>
      </c>
      <c r="P391">
        <v>504.8466163196</v>
      </c>
      <c r="Q391">
        <v>492.03315331757301</v>
      </c>
      <c r="R391">
        <v>38.779877703108497</v>
      </c>
      <c r="S391" s="1">
        <f>(Table2[[#This Row],[Close Price]]-Table2[[#This Row],[20D EMA]])/Table2[[#This Row],[20D EMA]]</f>
        <v>-2.6961179123711314E-2</v>
      </c>
      <c r="T391" s="1">
        <f>(Table2[[#This Row],[Close Price]]-Table2[[#This Row],[50D EMA]])/Table2[[#This Row],[50D EMA]]</f>
        <v>-4.2778570008138811E-2</v>
      </c>
      <c r="U391" s="1">
        <f>(Table2[[#This Row],[Close Price]]-Table2[[#This Row],[200D EMA]])/Table2[[#This Row],[200D EMA]]</f>
        <v>-1.7850734769297341E-2</v>
      </c>
      <c r="V391">
        <v>0.58263540057502095</v>
      </c>
      <c r="W391">
        <v>481.05</v>
      </c>
      <c r="X391">
        <v>493.45</v>
      </c>
      <c r="Y391">
        <v>481.05</v>
      </c>
      <c r="Z391">
        <v>493.45</v>
      </c>
      <c r="AA391">
        <v>474.75</v>
      </c>
      <c r="AB391">
        <v>505.5</v>
      </c>
      <c r="AC391" s="1">
        <f>(Table2[[#This Row],[Close Price]]/Table2[[#This Row],[Day Low]])-1</f>
        <v>4.5733291757612538E-3</v>
      </c>
      <c r="AD391" s="1">
        <f>(Table2[[#This Row],[Day High]]/Table2[[#This Row],[Close Price]])-1</f>
        <v>2.1107087428867022E-2</v>
      </c>
      <c r="AE391" s="1">
        <f>(Table2[[#This Row],[Close Price]]/Table2[[#This Row],[Current Week Low]])-1</f>
        <v>4.5733291757612538E-3</v>
      </c>
      <c r="AF391" s="1">
        <f>(Table2[[#This Row],[Current Week High]]/Table2[[#This Row],[Close Price]])-1</f>
        <v>2.1107087428867022E-2</v>
      </c>
      <c r="AG391" s="1">
        <f>(Table2[[#This Row],[Close Price]]/Table2[[#This Row],[Current Month Low]])-1</f>
        <v>1.7904160084254883E-2</v>
      </c>
      <c r="AH391" s="1">
        <f>(Table2[[#This Row],[Current Month High]]/Table2[[#This Row],[Close Price]])-1</f>
        <v>4.6042421107087339E-2</v>
      </c>
      <c r="AI391">
        <v>21.034661148473798</v>
      </c>
      <c r="AJ391">
        <v>16.741152313081201</v>
      </c>
      <c r="AK391" t="str">
        <f>IF(AND(Table2[[#This Row],[20D EMA]]&gt;Table2[[#This Row],[50D EMA]],Table2[[#This Row],[50D EMA]]&gt;Table2[[#This Row],[200D EMA]]),"Uptrend","Downtrend/NoTrend")</f>
        <v>Downtrend/NoTrend</v>
      </c>
      <c r="AL391">
        <v>0.04</v>
      </c>
      <c r="AM391" t="s">
        <v>3185</v>
      </c>
      <c r="AN391">
        <v>-0.87</v>
      </c>
      <c r="AO391" t="s">
        <v>3184</v>
      </c>
      <c r="AP391">
        <v>0.111765527996702</v>
      </c>
      <c r="AQ391">
        <f>(Table2[[#This Row],[Sharpe Ratio]]-AVERAGE(Table2[Sharpe Ratio]))/_xlfn.STDEV.P(Table2[Sharpe Ratio])</f>
        <v>0.599767869040435</v>
      </c>
      <c r="AR3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1">
        <f>_xlfn.RANK.AVG(Table2[[#This Row],[1Y Return vs Nifty Z-Score]],Table2[1Y Return vs Nifty Z-Score])</f>
        <v>492</v>
      </c>
      <c r="AT391">
        <f>_xlfn.RANK.AVG(Table2[[#This Row],[6M Return vs Nifty Z-Score]],Table2[6M Return vs Nifty Z-Score])</f>
        <v>478</v>
      </c>
      <c r="AU391">
        <f>_xlfn.RANK.AVG(Table2[[#This Row],[Sharpe Ratio Z-Score]],Table2[Sharpe Ratio Z-Score])</f>
        <v>192</v>
      </c>
      <c r="AV391">
        <f>(Table2[[#This Row],[Rank 1Y]]+Table2[[#This Row],[Rank 6M]]+Table2[[#This Row],[Rank Sharpe]])/3</f>
        <v>387.33333333333331</v>
      </c>
    </row>
    <row r="392" spans="1:48" x14ac:dyDescent="0.3">
      <c r="A392" t="s">
        <v>1385</v>
      </c>
      <c r="B392" t="s">
        <v>1386</v>
      </c>
      <c r="C392" t="s">
        <v>3152</v>
      </c>
      <c r="D392" t="s">
        <v>141</v>
      </c>
      <c r="E392">
        <v>7806.2612685100003</v>
      </c>
      <c r="F392">
        <v>532.9</v>
      </c>
      <c r="G392">
        <v>-6.0521171938216796</v>
      </c>
      <c r="H392">
        <f>(Table2[[#This Row],[1Y Return vs Nifty]]-AVERAGE(Table2[1Y Return vs Nifty]))/_xlfn.STDEV.P(Table2[1Y Return vs Nifty])</f>
        <v>-0.44883704889271769</v>
      </c>
      <c r="I392">
        <v>-0.58603661731013601</v>
      </c>
      <c r="J392">
        <f>(Table2[[#This Row],[1M Return vs Nifty]]-AVERAGE(Table2[1M Return vs Nifty]))/_xlfn.STDEV.P(Table2[1M Return vs Nifty])</f>
        <v>-8.9346126978971149E-3</v>
      </c>
      <c r="K392">
        <v>20.295538013159</v>
      </c>
      <c r="L392">
        <f>(Table2[[#This Row],[6M Return vs Nifty]]-AVERAGE(Table2[6M Return vs Nifty]))/_xlfn.STDEV.P(Table2[6M Return vs Nifty])</f>
        <v>0.47119559033347497</v>
      </c>
      <c r="M392">
        <v>-3.5898532737611402</v>
      </c>
      <c r="N392">
        <f>(Table2[[#This Row],[1W Return vs Nifty]]-AVERAGE(Table2[1W Return vs Nifty]))/_xlfn.STDEV.P(Table2[1W Return vs Nifty])</f>
        <v>-0.41532944204120298</v>
      </c>
      <c r="O392">
        <v>555.53</v>
      </c>
      <c r="P392">
        <v>563.38684914316195</v>
      </c>
      <c r="Q392">
        <v>524.64962155144201</v>
      </c>
      <c r="R392">
        <v>33.893894640393498</v>
      </c>
      <c r="S392" s="1">
        <f>(Table2[[#This Row],[Close Price]]-Table2[[#This Row],[20D EMA]])/Table2[[#This Row],[20D EMA]]</f>
        <v>-4.0735873850197106E-2</v>
      </c>
      <c r="T392" s="1">
        <f>(Table2[[#This Row],[Close Price]]-Table2[[#This Row],[50D EMA]])/Table2[[#This Row],[50D EMA]]</f>
        <v>-5.4113526415337003E-2</v>
      </c>
      <c r="U392" s="1">
        <f>(Table2[[#This Row],[Close Price]]-Table2[[#This Row],[200D EMA]])/Table2[[#This Row],[200D EMA]]</f>
        <v>1.5725501572193577E-2</v>
      </c>
      <c r="V392">
        <v>0.22051906138527699</v>
      </c>
      <c r="W392">
        <v>527.54999999999995</v>
      </c>
      <c r="X392">
        <v>547.70000000000005</v>
      </c>
      <c r="Y392">
        <v>527.54999999999995</v>
      </c>
      <c r="Z392">
        <v>547.70000000000005</v>
      </c>
      <c r="AA392">
        <v>527.54999999999995</v>
      </c>
      <c r="AB392">
        <v>570</v>
      </c>
      <c r="AC392" s="1">
        <f>(Table2[[#This Row],[Close Price]]/Table2[[#This Row],[Day Low]])-1</f>
        <v>1.0141218841815958E-2</v>
      </c>
      <c r="AD392" s="1">
        <f>(Table2[[#This Row],[Day High]]/Table2[[#This Row],[Close Price]])-1</f>
        <v>2.7772565209232658E-2</v>
      </c>
      <c r="AE392" s="1">
        <f>(Table2[[#This Row],[Close Price]]/Table2[[#This Row],[Current Week Low]])-1</f>
        <v>1.0141218841815958E-2</v>
      </c>
      <c r="AF392" s="1">
        <f>(Table2[[#This Row],[Current Week High]]/Table2[[#This Row],[Close Price]])-1</f>
        <v>2.7772565209232658E-2</v>
      </c>
      <c r="AG392" s="1">
        <f>(Table2[[#This Row],[Close Price]]/Table2[[#This Row],[Current Month Low]])-1</f>
        <v>1.0141218841815958E-2</v>
      </c>
      <c r="AH392" s="1">
        <f>(Table2[[#This Row],[Current Month High]]/Table2[[#This Row],[Close Price]])-1</f>
        <v>6.9619065490711174E-2</v>
      </c>
      <c r="AI392">
        <v>31.169074873334502</v>
      </c>
      <c r="AJ392">
        <v>40.218392316800397</v>
      </c>
      <c r="AK392" t="str">
        <f>IF(AND(Table2[[#This Row],[20D EMA]]&gt;Table2[[#This Row],[50D EMA]],Table2[[#This Row],[50D EMA]]&gt;Table2[[#This Row],[200D EMA]]),"Uptrend","Downtrend/NoTrend")</f>
        <v>Downtrend/NoTrend</v>
      </c>
      <c r="AL392">
        <v>-0.1</v>
      </c>
      <c r="AM392" t="s">
        <v>3184</v>
      </c>
      <c r="AN392">
        <v>-3.42</v>
      </c>
      <c r="AO392" t="s">
        <v>3184</v>
      </c>
      <c r="AP392">
        <v>5.1714314112520001E-3</v>
      </c>
      <c r="AQ392">
        <f>(Table2[[#This Row],[Sharpe Ratio]]-AVERAGE(Table2[Sharpe Ratio]))/_xlfn.STDEV.P(Table2[Sharpe Ratio])</f>
        <v>-0.65967262380807545</v>
      </c>
      <c r="AR3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2">
        <f>_xlfn.RANK.AVG(Table2[[#This Row],[1Y Return vs Nifty Z-Score]],Table2[1Y Return vs Nifty Z-Score])</f>
        <v>476</v>
      </c>
      <c r="AT392">
        <f>_xlfn.RANK.AVG(Table2[[#This Row],[6M Return vs Nifty Z-Score]],Table2[6M Return vs Nifty Z-Score])</f>
        <v>183</v>
      </c>
      <c r="AU392">
        <f>_xlfn.RANK.AVG(Table2[[#This Row],[Sharpe Ratio Z-Score]],Table2[Sharpe Ratio Z-Score])</f>
        <v>506</v>
      </c>
      <c r="AV392">
        <f>(Table2[[#This Row],[Rank 1Y]]+Table2[[#This Row],[Rank 6M]]+Table2[[#This Row],[Rank Sharpe]])/3</f>
        <v>388.33333333333331</v>
      </c>
    </row>
    <row r="393" spans="1:48" x14ac:dyDescent="0.3">
      <c r="A393" t="s">
        <v>73</v>
      </c>
      <c r="B393" t="s">
        <v>74</v>
      </c>
      <c r="C393" t="s">
        <v>3147</v>
      </c>
      <c r="D393" t="s">
        <v>75</v>
      </c>
      <c r="E393">
        <v>316173.31338181498</v>
      </c>
      <c r="F393">
        <v>10970.45</v>
      </c>
      <c r="G393">
        <v>1.6591514495797399</v>
      </c>
      <c r="H393">
        <f>(Table2[[#This Row],[1Y Return vs Nifty]]-AVERAGE(Table2[1Y Return vs Nifty]))/_xlfn.STDEV.P(Table2[1Y Return vs Nifty])</f>
        <v>-0.30326196287785889</v>
      </c>
      <c r="I393">
        <v>0.346782052654662</v>
      </c>
      <c r="J393">
        <f>(Table2[[#This Row],[1M Return vs Nifty]]-AVERAGE(Table2[1M Return vs Nifty]))/_xlfn.STDEV.P(Table2[1M Return vs Nifty])</f>
        <v>9.0604644985902497E-2</v>
      </c>
      <c r="K393">
        <v>5.3972414248067198</v>
      </c>
      <c r="L393">
        <f>(Table2[[#This Row],[6M Return vs Nifty]]-AVERAGE(Table2[6M Return vs Nifty]))/_xlfn.STDEV.P(Table2[6M Return vs Nifty])</f>
        <v>-2.7984847108364345E-2</v>
      </c>
      <c r="M393">
        <v>-1.50786235959693</v>
      </c>
      <c r="N393">
        <f>(Table2[[#This Row],[1W Return vs Nifty]]-AVERAGE(Table2[1W Return vs Nifty]))/_xlfn.STDEV.P(Table2[1W Return vs Nifty])</f>
        <v>2.602562296175201E-2</v>
      </c>
      <c r="O393">
        <v>11136.41</v>
      </c>
      <c r="P393">
        <v>11258.6923722518</v>
      </c>
      <c r="Q393">
        <v>10673.36097374</v>
      </c>
      <c r="R393">
        <v>40.981632473167402</v>
      </c>
      <c r="S393" s="1">
        <f>(Table2[[#This Row],[Close Price]]-Table2[[#This Row],[20D EMA]])/Table2[[#This Row],[20D EMA]]</f>
        <v>-1.490246856931445E-2</v>
      </c>
      <c r="T393" s="1">
        <f>(Table2[[#This Row],[Close Price]]-Table2[[#This Row],[50D EMA]])/Table2[[#This Row],[50D EMA]]</f>
        <v>-2.560176286210666E-2</v>
      </c>
      <c r="U393" s="1">
        <f>(Table2[[#This Row],[Close Price]]-Table2[[#This Row],[200D EMA]])/Table2[[#This Row],[200D EMA]]</f>
        <v>2.783462744218413E-2</v>
      </c>
      <c r="V393">
        <v>0.79708808531414799</v>
      </c>
      <c r="W393">
        <v>10896.05</v>
      </c>
      <c r="X393">
        <v>11109.95</v>
      </c>
      <c r="Y393">
        <v>10896.05</v>
      </c>
      <c r="Z393">
        <v>11109.95</v>
      </c>
      <c r="AA393">
        <v>10896.05</v>
      </c>
      <c r="AB393">
        <v>11306.9</v>
      </c>
      <c r="AC393" s="1">
        <f>(Table2[[#This Row],[Close Price]]/Table2[[#This Row],[Day Low]])-1</f>
        <v>6.8281624992545531E-3</v>
      </c>
      <c r="AD393" s="1">
        <f>(Table2[[#This Row],[Day High]]/Table2[[#This Row],[Close Price]])-1</f>
        <v>1.2715977922510113E-2</v>
      </c>
      <c r="AE393" s="1">
        <f>(Table2[[#This Row],[Close Price]]/Table2[[#This Row],[Current Week Low]])-1</f>
        <v>6.8281624992545531E-3</v>
      </c>
      <c r="AF393" s="1">
        <f>(Table2[[#This Row],[Current Week High]]/Table2[[#This Row],[Close Price]])-1</f>
        <v>1.2715977922510113E-2</v>
      </c>
      <c r="AG393" s="1">
        <f>(Table2[[#This Row],[Close Price]]/Table2[[#This Row],[Current Month Low]])-1</f>
        <v>6.8281624992545531E-3</v>
      </c>
      <c r="AH393" s="1">
        <f>(Table2[[#This Row],[Current Month High]]/Table2[[#This Row],[Close Price]])-1</f>
        <v>3.0668751053967602E-2</v>
      </c>
      <c r="AI393">
        <v>10.642681020377401</v>
      </c>
      <c r="AJ393">
        <v>28.383684121216302</v>
      </c>
      <c r="AK393" t="str">
        <f>IF(AND(Table2[[#This Row],[20D EMA]]&gt;Table2[[#This Row],[50D EMA]],Table2[[#This Row],[50D EMA]]&gt;Table2[[#This Row],[200D EMA]]),"Uptrend","Downtrend/NoTrend")</f>
        <v>Downtrend/NoTrend</v>
      </c>
      <c r="AL393">
        <v>0.04</v>
      </c>
      <c r="AM393" t="s">
        <v>3185</v>
      </c>
      <c r="AN393">
        <v>-0.66</v>
      </c>
      <c r="AO393" t="s">
        <v>3184</v>
      </c>
      <c r="AP393">
        <v>3.1731207195198001E-2</v>
      </c>
      <c r="AQ393">
        <f>(Table2[[#This Row],[Sharpe Ratio]]-AVERAGE(Table2[Sharpe Ratio]))/_xlfn.STDEV.P(Table2[Sharpe Ratio])</f>
        <v>-0.34586108850917935</v>
      </c>
      <c r="AR3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3">
        <f>_xlfn.RANK.AVG(Table2[[#This Row],[1Y Return vs Nifty Z-Score]],Table2[1Y Return vs Nifty Z-Score])</f>
        <v>418</v>
      </c>
      <c r="AT393">
        <f>_xlfn.RANK.AVG(Table2[[#This Row],[6M Return vs Nifty Z-Score]],Table2[6M Return vs Nifty Z-Score])</f>
        <v>316</v>
      </c>
      <c r="AU393">
        <f>_xlfn.RANK.AVG(Table2[[#This Row],[Sharpe Ratio Z-Score]],Table2[Sharpe Ratio Z-Score])</f>
        <v>435</v>
      </c>
      <c r="AV393">
        <f>(Table2[[#This Row],[Rank 1Y]]+Table2[[#This Row],[Rank 6M]]+Table2[[#This Row],[Rank Sharpe]])/3</f>
        <v>389.66666666666669</v>
      </c>
    </row>
    <row r="394" spans="1:48" x14ac:dyDescent="0.3">
      <c r="A394" t="s">
        <v>423</v>
      </c>
      <c r="B394" t="s">
        <v>424</v>
      </c>
      <c r="C394" t="s">
        <v>576</v>
      </c>
      <c r="D394" t="s">
        <v>425</v>
      </c>
      <c r="E394">
        <v>52808.35106922</v>
      </c>
      <c r="F394">
        <v>47345.3</v>
      </c>
      <c r="G394">
        <v>-0.83903769707841003</v>
      </c>
      <c r="H394">
        <f>(Table2[[#This Row],[1Y Return vs Nifty]]-AVERAGE(Table2[1Y Return vs Nifty]))/_xlfn.STDEV.P(Table2[1Y Return vs Nifty])</f>
        <v>-0.35042334665578562</v>
      </c>
      <c r="I394">
        <v>10.3802316924913</v>
      </c>
      <c r="J394">
        <f>(Table2[[#This Row],[1M Return vs Nifty]]-AVERAGE(Table2[1M Return vs Nifty]))/_xlfn.STDEV.P(Table2[1M Return vs Nifty])</f>
        <v>1.1612544521931432</v>
      </c>
      <c r="K394">
        <v>25.2464449009513</v>
      </c>
      <c r="L394">
        <f>(Table2[[#This Row],[6M Return vs Nifty]]-AVERAGE(Table2[6M Return vs Nifty]))/_xlfn.STDEV.P(Table2[6M Return vs Nifty])</f>
        <v>0.63708004909194482</v>
      </c>
      <c r="M394">
        <v>9.9796807597399102</v>
      </c>
      <c r="N394">
        <f>(Table2[[#This Row],[1W Return vs Nifty]]-AVERAGE(Table2[1W Return vs Nifty]))/_xlfn.STDEV.P(Table2[1W Return vs Nifty])</f>
        <v>2.4612357411550314</v>
      </c>
      <c r="O394">
        <v>44419.839999999997</v>
      </c>
      <c r="P394">
        <v>43378.797903134197</v>
      </c>
      <c r="Q394">
        <v>40450.114396785502</v>
      </c>
      <c r="R394">
        <v>74.317747994399994</v>
      </c>
      <c r="S394" s="1">
        <f>(Table2[[#This Row],[Close Price]]-Table2[[#This Row],[20D EMA]])/Table2[[#This Row],[20D EMA]]</f>
        <v>6.5859309713857742E-2</v>
      </c>
      <c r="T394" s="1">
        <f>(Table2[[#This Row],[Close Price]]-Table2[[#This Row],[50D EMA]])/Table2[[#This Row],[50D EMA]]</f>
        <v>9.1438727871691883E-2</v>
      </c>
      <c r="U394" s="1">
        <f>(Table2[[#This Row],[Close Price]]-Table2[[#This Row],[200D EMA]])/Table2[[#This Row],[200D EMA]]</f>
        <v>0.17046146113649677</v>
      </c>
      <c r="V394">
        <v>1.31784494496143</v>
      </c>
      <c r="W394">
        <v>47240.65</v>
      </c>
      <c r="X394">
        <v>48393.7</v>
      </c>
      <c r="Y394">
        <v>47240.65</v>
      </c>
      <c r="Z394">
        <v>48393.7</v>
      </c>
      <c r="AA394">
        <v>42621.05</v>
      </c>
      <c r="AB394">
        <v>48393.7</v>
      </c>
      <c r="AC394" s="1">
        <f>(Table2[[#This Row],[Close Price]]/Table2[[#This Row],[Day Low]])-1</f>
        <v>2.2152531770838202E-3</v>
      </c>
      <c r="AD394" s="1">
        <f>(Table2[[#This Row],[Day High]]/Table2[[#This Row],[Close Price]])-1</f>
        <v>2.2143697473666846E-2</v>
      </c>
      <c r="AE394" s="1">
        <f>(Table2[[#This Row],[Close Price]]/Table2[[#This Row],[Current Week Low]])-1</f>
        <v>2.2152531770838202E-3</v>
      </c>
      <c r="AF394" s="1">
        <f>(Table2[[#This Row],[Current Week High]]/Table2[[#This Row],[Close Price]])-1</f>
        <v>2.2143697473666846E-2</v>
      </c>
      <c r="AG394" s="1">
        <f>(Table2[[#This Row],[Close Price]]/Table2[[#This Row],[Current Month Low]])-1</f>
        <v>0.11084311625358834</v>
      </c>
      <c r="AH394" s="1">
        <f>(Table2[[#This Row],[Current Month High]]/Table2[[#This Row],[Close Price]])-1</f>
        <v>2.2143697473666846E-2</v>
      </c>
      <c r="AI394">
        <v>2.2143697473666801</v>
      </c>
      <c r="AJ394">
        <v>43.166702197305398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0.2</v>
      </c>
      <c r="AM394" t="s">
        <v>3185</v>
      </c>
      <c r="AN394">
        <v>8.99</v>
      </c>
      <c r="AO394" t="s">
        <v>3185</v>
      </c>
      <c r="AP394">
        <v>-1.1299589893094E-2</v>
      </c>
      <c r="AQ394">
        <f>(Table2[[#This Row],[Sharpe Ratio]]-AVERAGE(Table2[Sharpe Ratio]))/_xlfn.STDEV.P(Table2[Sharpe Ratio])</f>
        <v>-0.85428256801483016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3.0548643277695033</v>
      </c>
      <c r="AS394">
        <f>_xlfn.RANK.AVG(Table2[[#This Row],[1Y Return vs Nifty Z-Score]],Table2[1Y Return vs Nifty Z-Score])</f>
        <v>437</v>
      </c>
      <c r="AT394">
        <f>_xlfn.RANK.AVG(Table2[[#This Row],[6M Return vs Nifty Z-Score]],Table2[6M Return vs Nifty Z-Score])</f>
        <v>141</v>
      </c>
      <c r="AU394">
        <f>_xlfn.RANK.AVG(Table2[[#This Row],[Sharpe Ratio Z-Score]],Table2[Sharpe Ratio Z-Score])</f>
        <v>592</v>
      </c>
      <c r="AV394">
        <f>(Table2[[#This Row],[Rank 1Y]]+Table2[[#This Row],[Rank 6M]]+Table2[[#This Row],[Rank Sharpe]])/3</f>
        <v>390</v>
      </c>
    </row>
    <row r="395" spans="1:48" x14ac:dyDescent="0.3">
      <c r="A395" t="s">
        <v>876</v>
      </c>
      <c r="B395" t="s">
        <v>877</v>
      </c>
      <c r="C395" t="s">
        <v>3148</v>
      </c>
      <c r="D395" t="s">
        <v>477</v>
      </c>
      <c r="E395">
        <v>17408.627995275001</v>
      </c>
      <c r="F395">
        <v>281.55</v>
      </c>
      <c r="G395">
        <v>20.404100289999601</v>
      </c>
      <c r="H395">
        <f>(Table2[[#This Row],[1Y Return vs Nifty]]-AVERAGE(Table2[1Y Return vs Nifty]))/_xlfn.STDEV.P(Table2[1Y Return vs Nifty])</f>
        <v>5.060945127956374E-2</v>
      </c>
      <c r="I395">
        <v>1.3380671485564899</v>
      </c>
      <c r="J395">
        <f>(Table2[[#This Row],[1M Return vs Nifty]]-AVERAGE(Table2[1M Return vs Nifty]))/_xlfn.STDEV.P(Table2[1M Return vs Nifty])</f>
        <v>0.19638274074679207</v>
      </c>
      <c r="K395">
        <v>-5.6230249921864397</v>
      </c>
      <c r="L395">
        <f>(Table2[[#This Row],[6M Return vs Nifty]]-AVERAGE(Table2[6M Return vs Nifty]))/_xlfn.STDEV.P(Table2[6M Return vs Nifty])</f>
        <v>-0.39722849708785957</v>
      </c>
      <c r="M395">
        <v>-6.2002402232405096</v>
      </c>
      <c r="N395">
        <f>(Table2[[#This Row],[1W Return vs Nifty]]-AVERAGE(Table2[1W Return vs Nifty]))/_xlfn.STDEV.P(Table2[1W Return vs Nifty])</f>
        <v>-0.96869761186956749</v>
      </c>
      <c r="O395">
        <v>297.27999999999997</v>
      </c>
      <c r="P395">
        <v>298.97573636528301</v>
      </c>
      <c r="Q395">
        <v>281.730351641428</v>
      </c>
      <c r="R395">
        <v>30.2642820941815</v>
      </c>
      <c r="S395" s="1">
        <f>(Table2[[#This Row],[Close Price]]-Table2[[#This Row],[20D EMA]])/Table2[[#This Row],[20D EMA]]</f>
        <v>-5.2913078579117208E-2</v>
      </c>
      <c r="T395" s="1">
        <f>(Table2[[#This Row],[Close Price]]-Table2[[#This Row],[50D EMA]])/Table2[[#This Row],[50D EMA]]</f>
        <v>-5.8284784501684644E-2</v>
      </c>
      <c r="U395" s="1">
        <f>(Table2[[#This Row],[Close Price]]-Table2[[#This Row],[200D EMA]])/Table2[[#This Row],[200D EMA]]</f>
        <v>-6.4015694573629799E-4</v>
      </c>
      <c r="V395">
        <v>0.41784730303072298</v>
      </c>
      <c r="W395">
        <v>280.75</v>
      </c>
      <c r="X395">
        <v>288.89999999999998</v>
      </c>
      <c r="Y395">
        <v>280.75</v>
      </c>
      <c r="Z395">
        <v>288.89999999999998</v>
      </c>
      <c r="AA395">
        <v>280.75</v>
      </c>
      <c r="AB395">
        <v>311.35000000000002</v>
      </c>
      <c r="AC395" s="1">
        <f>(Table2[[#This Row],[Close Price]]/Table2[[#This Row],[Day Low]])-1</f>
        <v>2.8495102404275663E-3</v>
      </c>
      <c r="AD395" s="1">
        <f>(Table2[[#This Row],[Day High]]/Table2[[#This Row],[Close Price]])-1</f>
        <v>2.6105487480021283E-2</v>
      </c>
      <c r="AE395" s="1">
        <f>(Table2[[#This Row],[Close Price]]/Table2[[#This Row],[Current Week Low]])-1</f>
        <v>2.8495102404275663E-3</v>
      </c>
      <c r="AF395" s="1">
        <f>(Table2[[#This Row],[Current Week High]]/Table2[[#This Row],[Close Price]])-1</f>
        <v>2.6105487480021283E-2</v>
      </c>
      <c r="AG395" s="1">
        <f>(Table2[[#This Row],[Close Price]]/Table2[[#This Row],[Current Month Low]])-1</f>
        <v>2.8495102404275663E-3</v>
      </c>
      <c r="AH395" s="1">
        <f>(Table2[[#This Row],[Current Month High]]/Table2[[#This Row],[Close Price]])-1</f>
        <v>0.105842656721719</v>
      </c>
      <c r="AI395">
        <v>26.407387675368401</v>
      </c>
      <c r="AJ395">
        <v>48.184210526315702</v>
      </c>
      <c r="AK395" t="str">
        <f>IF(AND(Table2[[#This Row],[20D EMA]]&gt;Table2[[#This Row],[50D EMA]],Table2[[#This Row],[50D EMA]]&gt;Table2[[#This Row],[200D EMA]]),"Uptrend","Downtrend/NoTrend")</f>
        <v>Downtrend/NoTrend</v>
      </c>
      <c r="AL395">
        <v>0.03</v>
      </c>
      <c r="AM395" t="s">
        <v>3185</v>
      </c>
      <c r="AN395">
        <v>-6.35</v>
      </c>
      <c r="AO395" t="s">
        <v>3184</v>
      </c>
      <c r="AP395">
        <v>2.5371374160809E-2</v>
      </c>
      <c r="AQ395">
        <f>(Table2[[#This Row],[Sharpe Ratio]]-AVERAGE(Table2[Sharpe Ratio]))/_xlfn.STDEV.P(Table2[Sharpe Ratio])</f>
        <v>-0.42100437981559918</v>
      </c>
      <c r="AR3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5">
        <f>_xlfn.RANK.AVG(Table2[[#This Row],[1Y Return vs Nifty Z-Score]],Table2[1Y Return vs Nifty Z-Score])</f>
        <v>284</v>
      </c>
      <c r="AT395">
        <f>_xlfn.RANK.AVG(Table2[[#This Row],[6M Return vs Nifty Z-Score]],Table2[6M Return vs Nifty Z-Score])</f>
        <v>440</v>
      </c>
      <c r="AU395">
        <f>_xlfn.RANK.AVG(Table2[[#This Row],[Sharpe Ratio Z-Score]],Table2[Sharpe Ratio Z-Score])</f>
        <v>447</v>
      </c>
      <c r="AV395">
        <f>(Table2[[#This Row],[Rank 1Y]]+Table2[[#This Row],[Rank 6M]]+Table2[[#This Row],[Rank Sharpe]])/3</f>
        <v>390.33333333333331</v>
      </c>
    </row>
    <row r="396" spans="1:48" x14ac:dyDescent="0.3">
      <c r="A396" t="s">
        <v>774</v>
      </c>
      <c r="B396" t="s">
        <v>775</v>
      </c>
      <c r="C396" t="s">
        <v>3143</v>
      </c>
      <c r="D396" t="s">
        <v>51</v>
      </c>
      <c r="E396">
        <v>20286.297212419999</v>
      </c>
      <c r="F396">
        <v>1032.05</v>
      </c>
      <c r="G396">
        <v>15.557402097149099</v>
      </c>
      <c r="H396">
        <f>(Table2[[#This Row],[1Y Return vs Nifty]]-AVERAGE(Table2[1Y Return vs Nifty]))/_xlfn.STDEV.P(Table2[1Y Return vs Nifty])</f>
        <v>-4.088762124377826E-2</v>
      </c>
      <c r="I396">
        <v>-9.7957344363229399</v>
      </c>
      <c r="J396">
        <f>(Table2[[#This Row],[1M Return vs Nifty]]-AVERAGE(Table2[1M Return vs Nifty]))/_xlfn.STDEV.P(Table2[1M Return vs Nifty])</f>
        <v>-0.99168347259286194</v>
      </c>
      <c r="K396">
        <v>-1.1977620406746601</v>
      </c>
      <c r="L396">
        <f>(Table2[[#This Row],[6M Return vs Nifty]]-AVERAGE(Table2[6M Return vs Nifty]))/_xlfn.STDEV.P(Table2[6M Return vs Nifty])</f>
        <v>-0.24895619744402983</v>
      </c>
      <c r="M396">
        <v>-8.4875684903524107</v>
      </c>
      <c r="N396">
        <f>(Table2[[#This Row],[1W Return vs Nifty]]-AVERAGE(Table2[1W Return vs Nifty]))/_xlfn.STDEV.P(Table2[1W Return vs Nifty])</f>
        <v>-1.453581531941587</v>
      </c>
      <c r="O396">
        <v>1107.08</v>
      </c>
      <c r="P396">
        <v>1124.43189877196</v>
      </c>
      <c r="Q396">
        <v>1029.6301197477201</v>
      </c>
      <c r="R396">
        <v>27.211455913856401</v>
      </c>
      <c r="S396" s="1">
        <f>(Table2[[#This Row],[Close Price]]-Table2[[#This Row],[20D EMA]])/Table2[[#This Row],[20D EMA]]</f>
        <v>-6.7772880008671446E-2</v>
      </c>
      <c r="T396" s="1">
        <f>(Table2[[#This Row],[Close Price]]-Table2[[#This Row],[50D EMA]])/Table2[[#This Row],[50D EMA]]</f>
        <v>-8.2158731776334606E-2</v>
      </c>
      <c r="U396" s="1">
        <f>(Table2[[#This Row],[Close Price]]-Table2[[#This Row],[200D EMA]])/Table2[[#This Row],[200D EMA]]</f>
        <v>2.3502422917394843E-3</v>
      </c>
      <c r="V396">
        <v>0.41138595929614902</v>
      </c>
      <c r="W396">
        <v>1011</v>
      </c>
      <c r="X396">
        <v>1062.7</v>
      </c>
      <c r="Y396">
        <v>1011</v>
      </c>
      <c r="Z396">
        <v>1062.7</v>
      </c>
      <c r="AA396">
        <v>1011</v>
      </c>
      <c r="AB396">
        <v>1156</v>
      </c>
      <c r="AC396" s="1">
        <f>(Table2[[#This Row],[Close Price]]/Table2[[#This Row],[Day Low]])-1</f>
        <v>2.082096933728983E-2</v>
      </c>
      <c r="AD396" s="1">
        <f>(Table2[[#This Row],[Day High]]/Table2[[#This Row],[Close Price]])-1</f>
        <v>2.9698173538103889E-2</v>
      </c>
      <c r="AE396" s="1">
        <f>(Table2[[#This Row],[Close Price]]/Table2[[#This Row],[Current Week Low]])-1</f>
        <v>2.082096933728983E-2</v>
      </c>
      <c r="AF396" s="1">
        <f>(Table2[[#This Row],[Current Week High]]/Table2[[#This Row],[Close Price]])-1</f>
        <v>2.9698173538103889E-2</v>
      </c>
      <c r="AG396" s="1">
        <f>(Table2[[#This Row],[Close Price]]/Table2[[#This Row],[Current Month Low]])-1</f>
        <v>2.082096933728983E-2</v>
      </c>
      <c r="AH396" s="1">
        <f>(Table2[[#This Row],[Current Month High]]/Table2[[#This Row],[Close Price]])-1</f>
        <v>0.120100770311516</v>
      </c>
      <c r="AI396">
        <v>26.3407780630783</v>
      </c>
      <c r="AJ396">
        <v>45.307990144315298</v>
      </c>
      <c r="AK396" t="str">
        <f>IF(AND(Table2[[#This Row],[20D EMA]]&gt;Table2[[#This Row],[50D EMA]],Table2[[#This Row],[50D EMA]]&gt;Table2[[#This Row],[200D EMA]]),"Uptrend","Downtrend/NoTrend")</f>
        <v>Downtrend/NoTrend</v>
      </c>
      <c r="AL396">
        <v>-0.06</v>
      </c>
      <c r="AM396" t="s">
        <v>3184</v>
      </c>
      <c r="AN396">
        <v>-3.09</v>
      </c>
      <c r="AO396" t="s">
        <v>3184</v>
      </c>
      <c r="AP396">
        <v>2.0521783324518001E-2</v>
      </c>
      <c r="AQ396">
        <f>(Table2[[#This Row],[Sharpe Ratio]]-AVERAGE(Table2[Sharpe Ratio]))/_xlfn.STDEV.P(Table2[Sharpe Ratio])</f>
        <v>-0.47830371691421358</v>
      </c>
      <c r="AR3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6">
        <f>_xlfn.RANK.AVG(Table2[[#This Row],[1Y Return vs Nifty Z-Score]],Table2[1Y Return vs Nifty Z-Score])</f>
        <v>311</v>
      </c>
      <c r="AT396">
        <f>_xlfn.RANK.AVG(Table2[[#This Row],[6M Return vs Nifty Z-Score]],Table2[6M Return vs Nifty Z-Score])</f>
        <v>398</v>
      </c>
      <c r="AU396">
        <f>_xlfn.RANK.AVG(Table2[[#This Row],[Sharpe Ratio Z-Score]],Table2[Sharpe Ratio Z-Score])</f>
        <v>465</v>
      </c>
      <c r="AV396">
        <f>(Table2[[#This Row],[Rank 1Y]]+Table2[[#This Row],[Rank 6M]]+Table2[[#This Row],[Rank Sharpe]])/3</f>
        <v>391.33333333333331</v>
      </c>
    </row>
    <row r="397" spans="1:48" x14ac:dyDescent="0.3">
      <c r="A397" t="s">
        <v>30</v>
      </c>
      <c r="B397" t="s">
        <v>31</v>
      </c>
      <c r="C397" t="s">
        <v>3138</v>
      </c>
      <c r="D397" t="s">
        <v>21</v>
      </c>
      <c r="E397">
        <v>770438.92070650996</v>
      </c>
      <c r="F397">
        <v>1860.1</v>
      </c>
      <c r="G397">
        <v>9.7163634068324303</v>
      </c>
      <c r="H397">
        <f>(Table2[[#This Row],[1Y Return vs Nifty]]-AVERAGE(Table2[1Y Return vs Nifty]))/_xlfn.STDEV.P(Table2[1Y Return vs Nifty])</f>
        <v>-0.15115608018102236</v>
      </c>
      <c r="I397">
        <v>-1.12727101094235</v>
      </c>
      <c r="J397">
        <f>(Table2[[#This Row],[1M Return vs Nifty]]-AVERAGE(Table2[1M Return vs Nifty]))/_xlfn.STDEV.P(Table2[1M Return vs Nifty])</f>
        <v>-6.6688677351346898E-2</v>
      </c>
      <c r="K397">
        <v>21.2169311759945</v>
      </c>
      <c r="L397">
        <f>(Table2[[#This Row],[6M Return vs Nifty]]-AVERAGE(Table2[6M Return vs Nifty]))/_xlfn.STDEV.P(Table2[6M Return vs Nifty])</f>
        <v>0.50206767288012888</v>
      </c>
      <c r="M397">
        <v>4.7429373486881596</v>
      </c>
      <c r="N397">
        <f>(Table2[[#This Row],[1W Return vs Nifty]]-AVERAGE(Table2[1W Return vs Nifty]))/_xlfn.STDEV.P(Table2[1W Return vs Nifty])</f>
        <v>1.3511140721004042</v>
      </c>
      <c r="O397">
        <v>1837.92</v>
      </c>
      <c r="P397">
        <v>1852.81914552478</v>
      </c>
      <c r="Q397">
        <v>1713.75703972769</v>
      </c>
      <c r="R397">
        <v>60.069942021808899</v>
      </c>
      <c r="S397" s="1">
        <f>(Table2[[#This Row],[Close Price]]-Table2[[#This Row],[20D EMA]])/Table2[[#This Row],[20D EMA]]</f>
        <v>1.2067989901627838E-2</v>
      </c>
      <c r="T397" s="1">
        <f>(Table2[[#This Row],[Close Price]]-Table2[[#This Row],[50D EMA]])/Table2[[#This Row],[50D EMA]]</f>
        <v>3.9296088303091012E-3</v>
      </c>
      <c r="U397" s="1">
        <f>(Table2[[#This Row],[Close Price]]-Table2[[#This Row],[200D EMA]])/Table2[[#This Row],[200D EMA]]</f>
        <v>8.5393061489955027E-2</v>
      </c>
      <c r="V397">
        <v>0.93301102731444496</v>
      </c>
      <c r="W397">
        <v>1822.55</v>
      </c>
      <c r="X397">
        <v>1868</v>
      </c>
      <c r="Y397">
        <v>1822.55</v>
      </c>
      <c r="Z397">
        <v>1868</v>
      </c>
      <c r="AA397">
        <v>1718</v>
      </c>
      <c r="AB397">
        <v>1868</v>
      </c>
      <c r="AC397" s="1">
        <f>(Table2[[#This Row],[Close Price]]/Table2[[#This Row],[Day Low]])-1</f>
        <v>2.060300128940229E-2</v>
      </c>
      <c r="AD397" s="1">
        <f>(Table2[[#This Row],[Day High]]/Table2[[#This Row],[Close Price]])-1</f>
        <v>4.2470834901349175E-3</v>
      </c>
      <c r="AE397" s="1">
        <f>(Table2[[#This Row],[Close Price]]/Table2[[#This Row],[Current Week Low]])-1</f>
        <v>2.060300128940229E-2</v>
      </c>
      <c r="AF397" s="1">
        <f>(Table2[[#This Row],[Current Week High]]/Table2[[#This Row],[Close Price]])-1</f>
        <v>4.2470834901349175E-3</v>
      </c>
      <c r="AG397" s="1">
        <f>(Table2[[#This Row],[Close Price]]/Table2[[#This Row],[Current Month Low]])-1</f>
        <v>8.2712456344586682E-2</v>
      </c>
      <c r="AH397" s="1">
        <f>(Table2[[#This Row],[Current Month High]]/Table2[[#This Row],[Close Price]])-1</f>
        <v>4.2470834901349175E-3</v>
      </c>
      <c r="AI397">
        <v>7.0614483092307001</v>
      </c>
      <c r="AJ397">
        <v>36.938197077336397</v>
      </c>
      <c r="AK397" t="str">
        <f>IF(AND(Table2[[#This Row],[20D EMA]]&gt;Table2[[#This Row],[50D EMA]],Table2[[#This Row],[50D EMA]]&gt;Table2[[#This Row],[200D EMA]]),"Uptrend","Downtrend/NoTrend")</f>
        <v>Downtrend/NoTrend</v>
      </c>
      <c r="AL397">
        <v>-0.04</v>
      </c>
      <c r="AM397" t="s">
        <v>3184</v>
      </c>
      <c r="AN397">
        <v>-0.17</v>
      </c>
      <c r="AO397" t="s">
        <v>3184</v>
      </c>
      <c r="AP397">
        <v>-4.0847002667025997E-2</v>
      </c>
      <c r="AQ397">
        <f>(Table2[[#This Row],[Sharpe Ratio]]-AVERAGE(Table2[Sharpe Ratio]))/_xlfn.STDEV.P(Table2[Sharpe Ratio])</f>
        <v>-1.2033939099977111</v>
      </c>
      <c r="AR3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7">
        <f>_xlfn.RANK.AVG(Table2[[#This Row],[1Y Return vs Nifty Z-Score]],Table2[1Y Return vs Nifty Z-Score])</f>
        <v>345</v>
      </c>
      <c r="AT397">
        <f>_xlfn.RANK.AVG(Table2[[#This Row],[6M Return vs Nifty Z-Score]],Table2[6M Return vs Nifty Z-Score])</f>
        <v>176</v>
      </c>
      <c r="AU397">
        <f>_xlfn.RANK.AVG(Table2[[#This Row],[Sharpe Ratio Z-Score]],Table2[Sharpe Ratio Z-Score])</f>
        <v>657</v>
      </c>
      <c r="AV397">
        <f>(Table2[[#This Row],[Rank 1Y]]+Table2[[#This Row],[Rank 6M]]+Table2[[#This Row],[Rank Sharpe]])/3</f>
        <v>392.66666666666669</v>
      </c>
    </row>
    <row r="398" spans="1:48" x14ac:dyDescent="0.3">
      <c r="A398" t="s">
        <v>207</v>
      </c>
      <c r="B398" t="s">
        <v>208</v>
      </c>
      <c r="C398" t="s">
        <v>3139</v>
      </c>
      <c r="D398" t="s">
        <v>34</v>
      </c>
      <c r="E398">
        <v>120836.805519752</v>
      </c>
      <c r="F398">
        <v>105.14</v>
      </c>
      <c r="G398">
        <v>13.430626585101599</v>
      </c>
      <c r="H398">
        <f>(Table2[[#This Row],[1Y Return vs Nifty]]-AVERAGE(Table2[1Y Return vs Nifty]))/_xlfn.STDEV.P(Table2[1Y Return vs Nifty])</f>
        <v>-8.103737382249844E-2</v>
      </c>
      <c r="I398">
        <v>3.9593382225343099</v>
      </c>
      <c r="J398">
        <f>(Table2[[#This Row],[1M Return vs Nifty]]-AVERAGE(Table2[1M Return vs Nifty]))/_xlfn.STDEV.P(Table2[1M Return vs Nifty])</f>
        <v>0.47609345547939352</v>
      </c>
      <c r="K398">
        <v>-24.048304808739299</v>
      </c>
      <c r="L398">
        <f>(Table2[[#This Row],[6M Return vs Nifty]]-AVERAGE(Table2[6M Return vs Nifty]))/_xlfn.STDEV.P(Table2[6M Return vs Nifty])</f>
        <v>-1.0145835876024307</v>
      </c>
      <c r="M398">
        <v>3.6189304173207599</v>
      </c>
      <c r="N398">
        <f>(Table2[[#This Row],[1W Return vs Nifty]]-AVERAGE(Table2[1W Return vs Nifty]))/_xlfn.STDEV.P(Table2[1W Return vs Nifty])</f>
        <v>1.1128391839236811</v>
      </c>
      <c r="O398">
        <v>103.19</v>
      </c>
      <c r="P398">
        <v>105.926201250633</v>
      </c>
      <c r="Q398">
        <v>108.81735856639899</v>
      </c>
      <c r="R398">
        <v>58.407991320785001</v>
      </c>
      <c r="S398" s="1">
        <f>(Table2[[#This Row],[Close Price]]-Table2[[#This Row],[20D EMA]])/Table2[[#This Row],[20D EMA]]</f>
        <v>1.8897179959298408E-2</v>
      </c>
      <c r="T398" s="1">
        <f>(Table2[[#This Row],[Close Price]]-Table2[[#This Row],[50D EMA]])/Table2[[#This Row],[50D EMA]]</f>
        <v>-7.4221603470208527E-3</v>
      </c>
      <c r="U398" s="1">
        <f>(Table2[[#This Row],[Close Price]]-Table2[[#This Row],[200D EMA]])/Table2[[#This Row],[200D EMA]]</f>
        <v>-3.3793859866163865E-2</v>
      </c>
      <c r="V398">
        <v>1.76367712032704</v>
      </c>
      <c r="W398">
        <v>103.25</v>
      </c>
      <c r="X398">
        <v>106.1</v>
      </c>
      <c r="Y398">
        <v>103.25</v>
      </c>
      <c r="Z398">
        <v>106.1</v>
      </c>
      <c r="AA398">
        <v>98.61</v>
      </c>
      <c r="AB398">
        <v>107.9</v>
      </c>
      <c r="AC398" s="1">
        <f>(Table2[[#This Row],[Close Price]]/Table2[[#This Row],[Day Low]])-1</f>
        <v>1.8305084745762645E-2</v>
      </c>
      <c r="AD398" s="1">
        <f>(Table2[[#This Row],[Day High]]/Table2[[#This Row],[Close Price]])-1</f>
        <v>9.13068289899166E-3</v>
      </c>
      <c r="AE398" s="1">
        <f>(Table2[[#This Row],[Close Price]]/Table2[[#This Row],[Current Week Low]])-1</f>
        <v>1.8305084745762645E-2</v>
      </c>
      <c r="AF398" s="1">
        <f>(Table2[[#This Row],[Current Week High]]/Table2[[#This Row],[Close Price]])-1</f>
        <v>9.13068289899166E-3</v>
      </c>
      <c r="AG398" s="1">
        <f>(Table2[[#This Row],[Close Price]]/Table2[[#This Row],[Current Month Low]])-1</f>
        <v>6.6220464455937433E-2</v>
      </c>
      <c r="AH398" s="1">
        <f>(Table2[[#This Row],[Current Month High]]/Table2[[#This Row],[Close Price]])-1</f>
        <v>2.6250713334601494E-2</v>
      </c>
      <c r="AI398">
        <v>35.914019402701101</v>
      </c>
      <c r="AJ398">
        <v>39.074074074073998</v>
      </c>
      <c r="AK398" t="str">
        <f>IF(AND(Table2[[#This Row],[20D EMA]]&gt;Table2[[#This Row],[50D EMA]],Table2[[#This Row],[50D EMA]]&gt;Table2[[#This Row],[200D EMA]]),"Uptrend","Downtrend/NoTrend")</f>
        <v>Downtrend/NoTrend</v>
      </c>
      <c r="AL398">
        <v>-0.11</v>
      </c>
      <c r="AM398" t="s">
        <v>3184</v>
      </c>
      <c r="AN398">
        <v>6.47</v>
      </c>
      <c r="AO398" t="s">
        <v>3185</v>
      </c>
      <c r="AP398">
        <v>0.115922289050312</v>
      </c>
      <c r="AQ398">
        <f>(Table2[[#This Row],[Sharpe Ratio]]-AVERAGE(Table2[Sharpe Ratio]))/_xlfn.STDEV.P(Table2[Sharpe Ratio])</f>
        <v>0.64888121919501263</v>
      </c>
      <c r="AR3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8">
        <f>_xlfn.RANK.AVG(Table2[[#This Row],[1Y Return vs Nifty Z-Score]],Table2[1Y Return vs Nifty Z-Score])</f>
        <v>325</v>
      </c>
      <c r="AT398">
        <f>_xlfn.RANK.AVG(Table2[[#This Row],[6M Return vs Nifty Z-Score]],Table2[6M Return vs Nifty Z-Score])</f>
        <v>674</v>
      </c>
      <c r="AU398">
        <f>_xlfn.RANK.AVG(Table2[[#This Row],[Sharpe Ratio Z-Score]],Table2[Sharpe Ratio Z-Score])</f>
        <v>180</v>
      </c>
      <c r="AV398">
        <f>(Table2[[#This Row],[Rank 1Y]]+Table2[[#This Row],[Rank 6M]]+Table2[[#This Row],[Rank Sharpe]])/3</f>
        <v>393</v>
      </c>
    </row>
    <row r="399" spans="1:48" x14ac:dyDescent="0.3">
      <c r="A399" t="s">
        <v>789</v>
      </c>
      <c r="B399" t="s">
        <v>790</v>
      </c>
      <c r="C399" t="s">
        <v>3148</v>
      </c>
      <c r="D399" t="s">
        <v>258</v>
      </c>
      <c r="E399">
        <v>19755.984296310002</v>
      </c>
      <c r="F399">
        <v>624.45000000000005</v>
      </c>
      <c r="G399">
        <v>-5.9430166075648598</v>
      </c>
      <c r="H399">
        <f>(Table2[[#This Row],[1Y Return vs Nifty]]-AVERAGE(Table2[1Y Return vs Nifty]))/_xlfn.STDEV.P(Table2[1Y Return vs Nifty])</f>
        <v>-0.44677742317312891</v>
      </c>
      <c r="I399">
        <v>-0.94408748871789305</v>
      </c>
      <c r="J399">
        <f>(Table2[[#This Row],[1M Return vs Nifty]]-AVERAGE(Table2[1M Return vs Nifty]))/_xlfn.STDEV.P(Table2[1M Return vs Nifty])</f>
        <v>-4.7141521607975731E-2</v>
      </c>
      <c r="K399">
        <v>-9.8016619982497506</v>
      </c>
      <c r="L399">
        <f>(Table2[[#This Row],[6M Return vs Nifty]]-AVERAGE(Table2[6M Return vs Nifty]))/_xlfn.STDEV.P(Table2[6M Return vs Nifty])</f>
        <v>-0.53723737905817326</v>
      </c>
      <c r="M399">
        <v>-3.6828242777974398</v>
      </c>
      <c r="N399">
        <f>(Table2[[#This Row],[1W Return vs Nifty]]-AVERAGE(Table2[1W Return vs Nifty]))/_xlfn.STDEV.P(Table2[1W Return vs Nifty])</f>
        <v>-0.43503808882283573</v>
      </c>
      <c r="O399">
        <v>643.46</v>
      </c>
      <c r="P399">
        <v>659.17417343639897</v>
      </c>
      <c r="Q399">
        <v>642.739356043013</v>
      </c>
      <c r="R399">
        <v>38.723742884502798</v>
      </c>
      <c r="S399" s="1">
        <f>(Table2[[#This Row],[Close Price]]-Table2[[#This Row],[20D EMA]])/Table2[[#This Row],[20D EMA]]</f>
        <v>-2.9543405961520514E-2</v>
      </c>
      <c r="T399" s="1">
        <f>(Table2[[#This Row],[Close Price]]-Table2[[#This Row],[50D EMA]])/Table2[[#This Row],[50D EMA]]</f>
        <v>-5.2678297839515283E-2</v>
      </c>
      <c r="U399" s="1">
        <f>(Table2[[#This Row],[Close Price]]-Table2[[#This Row],[200D EMA]])/Table2[[#This Row],[200D EMA]]</f>
        <v>-2.8455323096457485E-2</v>
      </c>
      <c r="V399">
        <v>0.446913751270682</v>
      </c>
      <c r="W399">
        <v>619.9</v>
      </c>
      <c r="X399">
        <v>635</v>
      </c>
      <c r="Y399">
        <v>619.9</v>
      </c>
      <c r="Z399">
        <v>635</v>
      </c>
      <c r="AA399">
        <v>619.9</v>
      </c>
      <c r="AB399">
        <v>668.7</v>
      </c>
      <c r="AC399" s="1">
        <f>(Table2[[#This Row],[Close Price]]/Table2[[#This Row],[Day Low]])-1</f>
        <v>7.3398935312147806E-3</v>
      </c>
      <c r="AD399" s="1">
        <f>(Table2[[#This Row],[Day High]]/Table2[[#This Row],[Close Price]])-1</f>
        <v>1.6894867483385312E-2</v>
      </c>
      <c r="AE399" s="1">
        <f>(Table2[[#This Row],[Close Price]]/Table2[[#This Row],[Current Week Low]])-1</f>
        <v>7.3398935312147806E-3</v>
      </c>
      <c r="AF399" s="1">
        <f>(Table2[[#This Row],[Current Week High]]/Table2[[#This Row],[Close Price]])-1</f>
        <v>1.6894867483385312E-2</v>
      </c>
      <c r="AG399" s="1">
        <f>(Table2[[#This Row],[Close Price]]/Table2[[#This Row],[Current Month Low]])-1</f>
        <v>7.3398935312147806E-3</v>
      </c>
      <c r="AH399" s="1">
        <f>(Table2[[#This Row],[Current Month High]]/Table2[[#This Row],[Close Price]])-1</f>
        <v>7.0862358875810605E-2</v>
      </c>
      <c r="AI399">
        <v>27.944591240291398</v>
      </c>
      <c r="AJ399">
        <v>24.243931555909199</v>
      </c>
      <c r="AK399" t="str">
        <f>IF(AND(Table2[[#This Row],[20D EMA]]&gt;Table2[[#This Row],[50D EMA]],Table2[[#This Row],[50D EMA]]&gt;Table2[[#This Row],[200D EMA]]),"Uptrend","Downtrend/NoTrend")</f>
        <v>Downtrend/NoTrend</v>
      </c>
      <c r="AL399">
        <v>-0.03</v>
      </c>
      <c r="AM399" t="s">
        <v>3184</v>
      </c>
      <c r="AN399">
        <v>-0.61</v>
      </c>
      <c r="AO399" t="s">
        <v>3184</v>
      </c>
      <c r="AP399">
        <v>0.106907260671899</v>
      </c>
      <c r="AQ399">
        <f>(Table2[[#This Row],[Sharpe Ratio]]-AVERAGE(Table2[Sharpe Ratio]))/_xlfn.STDEV.P(Table2[Sharpe Ratio])</f>
        <v>0.54236601668705697</v>
      </c>
      <c r="AR3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9">
        <f>_xlfn.RANK.AVG(Table2[[#This Row],[1Y Return vs Nifty Z-Score]],Table2[1Y Return vs Nifty Z-Score])</f>
        <v>474</v>
      </c>
      <c r="AT399">
        <f>_xlfn.RANK.AVG(Table2[[#This Row],[6M Return vs Nifty Z-Score]],Table2[6M Return vs Nifty Z-Score])</f>
        <v>495</v>
      </c>
      <c r="AU399">
        <f>_xlfn.RANK.AVG(Table2[[#This Row],[Sharpe Ratio Z-Score]],Table2[Sharpe Ratio Z-Score])</f>
        <v>211</v>
      </c>
      <c r="AV399">
        <f>(Table2[[#This Row],[Rank 1Y]]+Table2[[#This Row],[Rank 6M]]+Table2[[#This Row],[Rank Sharpe]])/3</f>
        <v>393.33333333333331</v>
      </c>
    </row>
    <row r="400" spans="1:48" x14ac:dyDescent="0.3">
      <c r="A400" t="s">
        <v>1572</v>
      </c>
      <c r="B400" t="s">
        <v>1573</v>
      </c>
      <c r="C400" t="s">
        <v>576</v>
      </c>
      <c r="D400" t="s">
        <v>425</v>
      </c>
      <c r="E400">
        <v>6127.1770338349997</v>
      </c>
      <c r="F400">
        <v>857.35</v>
      </c>
      <c r="G400">
        <v>-17.193277679594502</v>
      </c>
      <c r="H400">
        <f>(Table2[[#This Row],[1Y Return vs Nifty]]-AVERAGE(Table2[1Y Return vs Nifty]))/_xlfn.STDEV.P(Table2[1Y Return vs Nifty])</f>
        <v>-0.6591624144095285</v>
      </c>
      <c r="I400">
        <v>-1.8745023571419801</v>
      </c>
      <c r="J400">
        <f>(Table2[[#This Row],[1M Return vs Nifty]]-AVERAGE(Table2[1M Return vs Nifty]))/_xlfn.STDEV.P(Table2[1M Return vs Nifty])</f>
        <v>-0.14642427432603469</v>
      </c>
      <c r="K400">
        <v>-6.4364303198731996</v>
      </c>
      <c r="L400">
        <f>(Table2[[#This Row],[6M Return vs Nifty]]-AVERAGE(Table2[6M Return vs Nifty]))/_xlfn.STDEV.P(Table2[6M Return vs Nifty])</f>
        <v>-0.42448235291521941</v>
      </c>
      <c r="M400">
        <v>-3.6576296551391199</v>
      </c>
      <c r="N400">
        <f>(Table2[[#This Row],[1W Return vs Nifty]]-AVERAGE(Table2[1W Return vs Nifty]))/_xlfn.STDEV.P(Table2[1W Return vs Nifty])</f>
        <v>-0.4296971556586045</v>
      </c>
      <c r="O400">
        <v>884.53</v>
      </c>
      <c r="P400">
        <v>902.63946574547595</v>
      </c>
      <c r="Q400">
        <v>869.29269023309496</v>
      </c>
      <c r="R400">
        <v>38.872015159109601</v>
      </c>
      <c r="S400" s="1">
        <f>(Table2[[#This Row],[Close Price]]-Table2[[#This Row],[20D EMA]])/Table2[[#This Row],[20D EMA]]</f>
        <v>-3.0728183328999525E-2</v>
      </c>
      <c r="T400" s="1">
        <f>(Table2[[#This Row],[Close Price]]-Table2[[#This Row],[50D EMA]])/Table2[[#This Row],[50D EMA]]</f>
        <v>-5.0174479916044949E-2</v>
      </c>
      <c r="U400" s="1">
        <f>(Table2[[#This Row],[Close Price]]-Table2[[#This Row],[200D EMA]])/Table2[[#This Row],[200D EMA]]</f>
        <v>-1.3738399468069361E-2</v>
      </c>
      <c r="V400">
        <v>0.51636455766424105</v>
      </c>
      <c r="W400">
        <v>852.4</v>
      </c>
      <c r="X400">
        <v>874</v>
      </c>
      <c r="Y400">
        <v>852.4</v>
      </c>
      <c r="Z400">
        <v>874</v>
      </c>
      <c r="AA400">
        <v>852.4</v>
      </c>
      <c r="AB400">
        <v>912.95</v>
      </c>
      <c r="AC400" s="1">
        <f>(Table2[[#This Row],[Close Price]]/Table2[[#This Row],[Day Low]])-1</f>
        <v>5.807132801501691E-3</v>
      </c>
      <c r="AD400" s="1">
        <f>(Table2[[#This Row],[Day High]]/Table2[[#This Row],[Close Price]])-1</f>
        <v>1.9420306759199812E-2</v>
      </c>
      <c r="AE400" s="1">
        <f>(Table2[[#This Row],[Close Price]]/Table2[[#This Row],[Current Week Low]])-1</f>
        <v>5.807132801501691E-3</v>
      </c>
      <c r="AF400" s="1">
        <f>(Table2[[#This Row],[Current Week High]]/Table2[[#This Row],[Close Price]])-1</f>
        <v>1.9420306759199812E-2</v>
      </c>
      <c r="AG400" s="1">
        <f>(Table2[[#This Row],[Close Price]]/Table2[[#This Row],[Current Month Low]])-1</f>
        <v>5.807132801501691E-3</v>
      </c>
      <c r="AH400" s="1">
        <f>(Table2[[#This Row],[Current Month High]]/Table2[[#This Row],[Close Price]])-1</f>
        <v>6.4850994343033763E-2</v>
      </c>
      <c r="AI400">
        <v>31.568204350615201</v>
      </c>
      <c r="AJ400">
        <v>24.8507354011941</v>
      </c>
      <c r="AK400" t="str">
        <f>IF(AND(Table2[[#This Row],[20D EMA]]&gt;Table2[[#This Row],[50D EMA]],Table2[[#This Row],[50D EMA]]&gt;Table2[[#This Row],[200D EMA]]),"Uptrend","Downtrend/NoTrend")</f>
        <v>Downtrend/NoTrend</v>
      </c>
      <c r="AL400">
        <v>-0.03</v>
      </c>
      <c r="AM400" t="s">
        <v>3184</v>
      </c>
      <c r="AN400">
        <v>-0.41</v>
      </c>
      <c r="AO400" t="s">
        <v>3184</v>
      </c>
      <c r="AP400">
        <v>0.127422231073823</v>
      </c>
      <c r="AQ400">
        <f>(Table2[[#This Row],[Sharpe Ratio]]-AVERAGE(Table2[Sharpe Ratio]))/_xlfn.STDEV.P(Table2[Sharpe Ratio])</f>
        <v>0.78475640472378572</v>
      </c>
      <c r="AR4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0">
        <f>_xlfn.RANK.AVG(Table2[[#This Row],[1Y Return vs Nifty Z-Score]],Table2[1Y Return vs Nifty Z-Score])</f>
        <v>570</v>
      </c>
      <c r="AT400">
        <f>_xlfn.RANK.AVG(Table2[[#This Row],[6M Return vs Nifty Z-Score]],Table2[6M Return vs Nifty Z-Score])</f>
        <v>455</v>
      </c>
      <c r="AU400">
        <f>_xlfn.RANK.AVG(Table2[[#This Row],[Sharpe Ratio Z-Score]],Table2[Sharpe Ratio Z-Score])</f>
        <v>157</v>
      </c>
      <c r="AV400">
        <f>(Table2[[#This Row],[Rank 1Y]]+Table2[[#This Row],[Rank 6M]]+Table2[[#This Row],[Rank Sharpe]])/3</f>
        <v>394</v>
      </c>
    </row>
    <row r="401" spans="1:48" x14ac:dyDescent="0.3">
      <c r="A401" t="s">
        <v>948</v>
      </c>
      <c r="B401" t="s">
        <v>949</v>
      </c>
      <c r="C401" t="s">
        <v>3142</v>
      </c>
      <c r="D401" t="s">
        <v>48</v>
      </c>
      <c r="E401">
        <v>15873.439617945</v>
      </c>
      <c r="F401">
        <v>1641.15</v>
      </c>
      <c r="G401">
        <v>20.425784154010501</v>
      </c>
      <c r="H401">
        <f>(Table2[[#This Row],[1Y Return vs Nifty]]-AVERAGE(Table2[1Y Return vs Nifty]))/_xlfn.STDEV.P(Table2[1Y Return vs Nifty])</f>
        <v>5.1018804203770619E-2</v>
      </c>
      <c r="I401">
        <v>0.50245442868381096</v>
      </c>
      <c r="J401">
        <f>(Table2[[#This Row],[1M Return vs Nifty]]-AVERAGE(Table2[1M Return vs Nifty]))/_xlfn.STDEV.P(Table2[1M Return vs Nifty])</f>
        <v>0.10721614007143672</v>
      </c>
      <c r="K401">
        <v>14.448594378268901</v>
      </c>
      <c r="L401">
        <f>(Table2[[#This Row],[6M Return vs Nifty]]-AVERAGE(Table2[6M Return vs Nifty]))/_xlfn.STDEV.P(Table2[6M Return vs Nifty])</f>
        <v>0.27528863788066321</v>
      </c>
      <c r="M401">
        <v>-0.58636784705162504</v>
      </c>
      <c r="N401">
        <f>(Table2[[#This Row],[1W Return vs Nifty]]-AVERAGE(Table2[1W Return vs Nifty]))/_xlfn.STDEV.P(Table2[1W Return vs Nifty])</f>
        <v>0.22137050545734482</v>
      </c>
      <c r="O401">
        <v>1600.86</v>
      </c>
      <c r="P401">
        <v>1611.2520903643299</v>
      </c>
      <c r="Q401">
        <v>1521.2055635939</v>
      </c>
      <c r="R401">
        <v>61.6684370607395</v>
      </c>
      <c r="S401" s="1">
        <f>(Table2[[#This Row],[Close Price]]-Table2[[#This Row],[20D EMA]])/Table2[[#This Row],[20D EMA]]</f>
        <v>2.5167722349237406E-2</v>
      </c>
      <c r="T401" s="1">
        <f>(Table2[[#This Row],[Close Price]]-Table2[[#This Row],[50D EMA]])/Table2[[#This Row],[50D EMA]]</f>
        <v>1.8555699517454036E-2</v>
      </c>
      <c r="U401" s="1">
        <f>(Table2[[#This Row],[Close Price]]-Table2[[#This Row],[200D EMA]])/Table2[[#This Row],[200D EMA]]</f>
        <v>7.8848276180851745E-2</v>
      </c>
      <c r="V401">
        <v>0.72484414131470398</v>
      </c>
      <c r="W401">
        <v>1571.05</v>
      </c>
      <c r="X401">
        <v>1650</v>
      </c>
      <c r="Y401">
        <v>1571.05</v>
      </c>
      <c r="Z401">
        <v>1650</v>
      </c>
      <c r="AA401">
        <v>1555.75</v>
      </c>
      <c r="AB401">
        <v>1650</v>
      </c>
      <c r="AC401" s="1">
        <f>(Table2[[#This Row],[Close Price]]/Table2[[#This Row],[Day Low]])-1</f>
        <v>4.4619840234238373E-2</v>
      </c>
      <c r="AD401" s="1">
        <f>(Table2[[#This Row],[Day High]]/Table2[[#This Row],[Close Price]])-1</f>
        <v>5.3925600950552877E-3</v>
      </c>
      <c r="AE401" s="1">
        <f>(Table2[[#This Row],[Close Price]]/Table2[[#This Row],[Current Week Low]])-1</f>
        <v>4.4619840234238373E-2</v>
      </c>
      <c r="AF401" s="1">
        <f>(Table2[[#This Row],[Current Week High]]/Table2[[#This Row],[Close Price]])-1</f>
        <v>5.3925600950552877E-3</v>
      </c>
      <c r="AG401" s="1">
        <f>(Table2[[#This Row],[Close Price]]/Table2[[#This Row],[Current Month Low]])-1</f>
        <v>5.4893138357705373E-2</v>
      </c>
      <c r="AH401" s="1">
        <f>(Table2[[#This Row],[Current Month High]]/Table2[[#This Row],[Close Price]])-1</f>
        <v>5.3925600950552877E-3</v>
      </c>
      <c r="AI401">
        <v>13.3351613198062</v>
      </c>
      <c r="AJ401">
        <v>60.1200058539441</v>
      </c>
      <c r="AK401" t="str">
        <f>IF(AND(Table2[[#This Row],[20D EMA]]&gt;Table2[[#This Row],[50D EMA]],Table2[[#This Row],[50D EMA]]&gt;Table2[[#This Row],[200D EMA]]),"Uptrend","Downtrend/NoTrend")</f>
        <v>Downtrend/NoTrend</v>
      </c>
      <c r="AL401">
        <v>0.12</v>
      </c>
      <c r="AM401" t="s">
        <v>3185</v>
      </c>
      <c r="AN401">
        <v>4.76</v>
      </c>
      <c r="AO401" t="s">
        <v>3185</v>
      </c>
      <c r="AP401">
        <v>-5.2922683975359E-2</v>
      </c>
      <c r="AQ401">
        <f>(Table2[[#This Row],[Sharpe Ratio]]-AVERAGE(Table2[Sharpe Ratio]))/_xlfn.STDEV.P(Table2[Sharpe Ratio])</f>
        <v>-1.3460716239202326</v>
      </c>
      <c r="AR4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1">
        <f>_xlfn.RANK.AVG(Table2[[#This Row],[1Y Return vs Nifty Z-Score]],Table2[1Y Return vs Nifty Z-Score])</f>
        <v>282</v>
      </c>
      <c r="AT401">
        <f>_xlfn.RANK.AVG(Table2[[#This Row],[6M Return vs Nifty Z-Score]],Table2[6M Return vs Nifty Z-Score])</f>
        <v>226</v>
      </c>
      <c r="AU401">
        <f>_xlfn.RANK.AVG(Table2[[#This Row],[Sharpe Ratio Z-Score]],Table2[Sharpe Ratio Z-Score])</f>
        <v>676</v>
      </c>
      <c r="AV401">
        <f>(Table2[[#This Row],[Rank 1Y]]+Table2[[#This Row],[Rank 6M]]+Table2[[#This Row],[Rank Sharpe]])/3</f>
        <v>394.66666666666669</v>
      </c>
    </row>
    <row r="402" spans="1:48" x14ac:dyDescent="0.3">
      <c r="A402" t="s">
        <v>842</v>
      </c>
      <c r="B402" t="s">
        <v>843</v>
      </c>
      <c r="C402" t="s">
        <v>3145</v>
      </c>
      <c r="D402" t="s">
        <v>206</v>
      </c>
      <c r="E402">
        <v>18318.254453779999</v>
      </c>
      <c r="F402">
        <v>1549.15</v>
      </c>
      <c r="G402">
        <v>3.0309163818406102</v>
      </c>
      <c r="H402">
        <f>(Table2[[#This Row],[1Y Return vs Nifty]]-AVERAGE(Table2[1Y Return vs Nifty]))/_xlfn.STDEV.P(Table2[1Y Return vs Nifty])</f>
        <v>-0.27736547200966388</v>
      </c>
      <c r="I402">
        <v>-7.6128352319036399</v>
      </c>
      <c r="J402">
        <f>(Table2[[#This Row],[1M Return vs Nifty]]-AVERAGE(Table2[1M Return vs Nifty]))/_xlfn.STDEV.P(Table2[1M Return vs Nifty])</f>
        <v>-0.75875056354779158</v>
      </c>
      <c r="K402">
        <v>-24.063578700576102</v>
      </c>
      <c r="L402">
        <f>(Table2[[#This Row],[6M Return vs Nifty]]-AVERAGE(Table2[6M Return vs Nifty]))/_xlfn.STDEV.P(Table2[6M Return vs Nifty])</f>
        <v>-1.0150953526866684</v>
      </c>
      <c r="M402">
        <v>-4.5897441793232101</v>
      </c>
      <c r="N402">
        <f>(Table2[[#This Row],[1W Return vs Nifty]]-AVERAGE(Table2[1W Return vs Nifty]))/_xlfn.STDEV.P(Table2[1W Return vs Nifty])</f>
        <v>-0.62729334285263771</v>
      </c>
      <c r="O402">
        <v>1634.42</v>
      </c>
      <c r="P402">
        <v>1737.48018276481</v>
      </c>
      <c r="Q402">
        <v>1787.8201234498899</v>
      </c>
      <c r="R402">
        <v>34.487751172227398</v>
      </c>
      <c r="S402" s="1">
        <f>(Table2[[#This Row],[Close Price]]-Table2[[#This Row],[20D EMA]])/Table2[[#This Row],[20D EMA]]</f>
        <v>-5.2171412488833946E-2</v>
      </c>
      <c r="T402" s="1">
        <f>(Table2[[#This Row],[Close Price]]-Table2[[#This Row],[50D EMA]])/Table2[[#This Row],[50D EMA]]</f>
        <v>-0.1083927083790531</v>
      </c>
      <c r="U402" s="1">
        <f>(Table2[[#This Row],[Close Price]]-Table2[[#This Row],[200D EMA]])/Table2[[#This Row],[200D EMA]]</f>
        <v>-0.13349783925092923</v>
      </c>
      <c r="V402">
        <v>0.897243056927986</v>
      </c>
      <c r="W402">
        <v>1540</v>
      </c>
      <c r="X402">
        <v>1573.6</v>
      </c>
      <c r="Y402">
        <v>1540</v>
      </c>
      <c r="Z402">
        <v>1573.6</v>
      </c>
      <c r="AA402">
        <v>1540</v>
      </c>
      <c r="AB402">
        <v>1647.1</v>
      </c>
      <c r="AC402" s="1">
        <f>(Table2[[#This Row],[Close Price]]/Table2[[#This Row],[Day Low]])-1</f>
        <v>5.9415584415585254E-3</v>
      </c>
      <c r="AD402" s="1">
        <f>(Table2[[#This Row],[Day High]]/Table2[[#This Row],[Close Price]])-1</f>
        <v>1.5782848658941973E-2</v>
      </c>
      <c r="AE402" s="1">
        <f>(Table2[[#This Row],[Close Price]]/Table2[[#This Row],[Current Week Low]])-1</f>
        <v>5.9415584415585254E-3</v>
      </c>
      <c r="AF402" s="1">
        <f>(Table2[[#This Row],[Current Week High]]/Table2[[#This Row],[Close Price]])-1</f>
        <v>1.5782848658941973E-2</v>
      </c>
      <c r="AG402" s="1">
        <f>(Table2[[#This Row],[Close Price]]/Table2[[#This Row],[Current Month Low]])-1</f>
        <v>5.9415584415585254E-3</v>
      </c>
      <c r="AH402" s="1">
        <f>(Table2[[#This Row],[Current Month High]]/Table2[[#This Row],[Close Price]])-1</f>
        <v>6.3228221928154138E-2</v>
      </c>
      <c r="AI402">
        <v>56.753703643933697</v>
      </c>
      <c r="AJ402">
        <v>31.228293096145698</v>
      </c>
      <c r="AK402" t="str">
        <f>IF(AND(Table2[[#This Row],[20D EMA]]&gt;Table2[[#This Row],[50D EMA]],Table2[[#This Row],[50D EMA]]&gt;Table2[[#This Row],[200D EMA]]),"Uptrend","Downtrend/NoTrend")</f>
        <v>Downtrend/NoTrend</v>
      </c>
      <c r="AL402">
        <v>-0.12</v>
      </c>
      <c r="AM402" t="s">
        <v>3184</v>
      </c>
      <c r="AN402">
        <v>-4.93</v>
      </c>
      <c r="AO402" t="s">
        <v>3184</v>
      </c>
      <c r="AP402">
        <v>0.15197607552154199</v>
      </c>
      <c r="AQ402">
        <f>(Table2[[#This Row],[Sharpe Ratio]]-AVERAGE(Table2[Sharpe Ratio]))/_xlfn.STDEV.P(Table2[Sharpe Ratio])</f>
        <v>1.0748672733662241</v>
      </c>
      <c r="AR4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2">
        <f>_xlfn.RANK.AVG(Table2[[#This Row],[1Y Return vs Nifty Z-Score]],Table2[1Y Return vs Nifty Z-Score])</f>
        <v>408</v>
      </c>
      <c r="AT402">
        <f>_xlfn.RANK.AVG(Table2[[#This Row],[6M Return vs Nifty Z-Score]],Table2[6M Return vs Nifty Z-Score])</f>
        <v>675</v>
      </c>
      <c r="AU402">
        <f>_xlfn.RANK.AVG(Table2[[#This Row],[Sharpe Ratio Z-Score]],Table2[Sharpe Ratio Z-Score])</f>
        <v>104</v>
      </c>
      <c r="AV402">
        <f>(Table2[[#This Row],[Rank 1Y]]+Table2[[#This Row],[Rank 6M]]+Table2[[#This Row],[Rank Sharpe]])/3</f>
        <v>395.66666666666669</v>
      </c>
    </row>
    <row r="403" spans="1:48" x14ac:dyDescent="0.3">
      <c r="A403" t="s">
        <v>711</v>
      </c>
      <c r="B403" t="s">
        <v>712</v>
      </c>
      <c r="C403" t="s">
        <v>3139</v>
      </c>
      <c r="D403" t="s">
        <v>509</v>
      </c>
      <c r="E403">
        <v>25063.240925599999</v>
      </c>
      <c r="F403">
        <v>2779.25</v>
      </c>
      <c r="G403">
        <v>-22.545933404954098</v>
      </c>
      <c r="H403">
        <f>(Table2[[#This Row],[1Y Return vs Nifty]]-AVERAGE(Table2[1Y Return vs Nifty]))/_xlfn.STDEV.P(Table2[1Y Return vs Nifty])</f>
        <v>-0.76021106848461739</v>
      </c>
      <c r="I403">
        <v>11.6720229765697</v>
      </c>
      <c r="J403">
        <f>(Table2[[#This Row],[1M Return vs Nifty]]-AVERAGE(Table2[1M Return vs Nifty]))/_xlfn.STDEV.P(Table2[1M Return vs Nifty])</f>
        <v>1.2990989761502145</v>
      </c>
      <c r="K403">
        <v>2.7459853376368502</v>
      </c>
      <c r="L403">
        <f>(Table2[[#This Row],[6M Return vs Nifty]]-AVERAGE(Table2[6M Return vs Nifty]))/_xlfn.STDEV.P(Table2[6M Return vs Nifty])</f>
        <v>-0.11681749757382043</v>
      </c>
      <c r="M403">
        <v>-7.0040885053701603</v>
      </c>
      <c r="N403">
        <f>(Table2[[#This Row],[1W Return vs Nifty]]-AVERAGE(Table2[1W Return vs Nifty]))/_xlfn.STDEV.P(Table2[1W Return vs Nifty])</f>
        <v>-1.1391030196925256</v>
      </c>
      <c r="O403">
        <v>2885.25</v>
      </c>
      <c r="P403">
        <v>2760.7414932148899</v>
      </c>
      <c r="Q403">
        <v>2598.7292095381999</v>
      </c>
      <c r="R403">
        <v>35.878137078689598</v>
      </c>
      <c r="S403" s="1">
        <f>(Table2[[#This Row],[Close Price]]-Table2[[#This Row],[20D EMA]])/Table2[[#This Row],[20D EMA]]</f>
        <v>-3.6738584178147474E-2</v>
      </c>
      <c r="T403" s="1">
        <f>(Table2[[#This Row],[Close Price]]-Table2[[#This Row],[50D EMA]])/Table2[[#This Row],[50D EMA]]</f>
        <v>6.704179594720713E-3</v>
      </c>
      <c r="U403" s="1">
        <f>(Table2[[#This Row],[Close Price]]-Table2[[#This Row],[200D EMA]])/Table2[[#This Row],[200D EMA]]</f>
        <v>6.9465025366717226E-2</v>
      </c>
      <c r="V403">
        <v>0.62277413881079202</v>
      </c>
      <c r="W403">
        <v>2761.25</v>
      </c>
      <c r="X403">
        <v>2840.5</v>
      </c>
      <c r="Y403">
        <v>2761.25</v>
      </c>
      <c r="Z403">
        <v>2840.5</v>
      </c>
      <c r="AA403">
        <v>2761.25</v>
      </c>
      <c r="AB403">
        <v>3100</v>
      </c>
      <c r="AC403" s="1">
        <f>(Table2[[#This Row],[Close Price]]/Table2[[#This Row],[Day Low]])-1</f>
        <v>6.5187867813489841E-3</v>
      </c>
      <c r="AD403" s="1">
        <f>(Table2[[#This Row],[Day High]]/Table2[[#This Row],[Close Price]])-1</f>
        <v>2.2038319690564023E-2</v>
      </c>
      <c r="AE403" s="1">
        <f>(Table2[[#This Row],[Close Price]]/Table2[[#This Row],[Current Week Low]])-1</f>
        <v>6.5187867813489841E-3</v>
      </c>
      <c r="AF403" s="1">
        <f>(Table2[[#This Row],[Current Week High]]/Table2[[#This Row],[Close Price]])-1</f>
        <v>2.2038319690564023E-2</v>
      </c>
      <c r="AG403" s="1">
        <f>(Table2[[#This Row],[Close Price]]/Table2[[#This Row],[Current Month Low]])-1</f>
        <v>6.5187867813489841E-3</v>
      </c>
      <c r="AH403" s="1">
        <f>(Table2[[#This Row],[Current Month High]]/Table2[[#This Row],[Close Price]])-1</f>
        <v>0.11540883331834118</v>
      </c>
      <c r="AI403">
        <v>40.181703697040497</v>
      </c>
      <c r="AJ403">
        <v>37.246913580246897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0.05</v>
      </c>
      <c r="AM403" t="s">
        <v>3185</v>
      </c>
      <c r="AN403">
        <v>-3.16</v>
      </c>
      <c r="AO403" t="s">
        <v>3184</v>
      </c>
      <c r="AP403">
        <v>9.3757885858851003E-2</v>
      </c>
      <c r="AQ403">
        <f>(Table2[[#This Row],[Sharpe Ratio]]-AVERAGE(Table2[Sharpe Ratio]))/_xlfn.STDEV.P(Table2[Sharpe Ratio])</f>
        <v>0.38700229931722008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-0.3300303102835288</v>
      </c>
      <c r="AS403">
        <f>_xlfn.RANK.AVG(Table2[[#This Row],[1Y Return vs Nifty Z-Score]],Table2[1Y Return vs Nifty Z-Score])</f>
        <v>591</v>
      </c>
      <c r="AT403">
        <f>_xlfn.RANK.AVG(Table2[[#This Row],[6M Return vs Nifty Z-Score]],Table2[6M Return vs Nifty Z-Score])</f>
        <v>350</v>
      </c>
      <c r="AU403">
        <f>_xlfn.RANK.AVG(Table2[[#This Row],[Sharpe Ratio Z-Score]],Table2[Sharpe Ratio Z-Score])</f>
        <v>248</v>
      </c>
      <c r="AV403">
        <f>(Table2[[#This Row],[Rank 1Y]]+Table2[[#This Row],[Rank 6M]]+Table2[[#This Row],[Rank Sharpe]])/3</f>
        <v>396.33333333333331</v>
      </c>
    </row>
    <row r="404" spans="1:48" x14ac:dyDescent="0.3">
      <c r="A404" t="s">
        <v>1631</v>
      </c>
      <c r="B404" t="s">
        <v>1632</v>
      </c>
      <c r="C404" t="s">
        <v>3153</v>
      </c>
      <c r="D404" t="s">
        <v>282</v>
      </c>
      <c r="E404">
        <v>5611.42875</v>
      </c>
      <c r="F404">
        <v>586.04999999999995</v>
      </c>
      <c r="G404">
        <v>-15.194002893344701</v>
      </c>
      <c r="H404">
        <f>(Table2[[#This Row],[1Y Return vs Nifty]]-AVERAGE(Table2[1Y Return vs Nifty]))/_xlfn.STDEV.P(Table2[1Y Return vs Nifty])</f>
        <v>-0.621419649576053</v>
      </c>
      <c r="I404">
        <v>-3.0225521328184102</v>
      </c>
      <c r="J404">
        <f>(Table2[[#This Row],[1M Return vs Nifty]]-AVERAGE(Table2[1M Return vs Nifty]))/_xlfn.STDEV.P(Table2[1M Return vs Nifty])</f>
        <v>-0.2689304227709377</v>
      </c>
      <c r="K404">
        <v>9.5363834683000199</v>
      </c>
      <c r="L404">
        <f>(Table2[[#This Row],[6M Return vs Nifty]]-AVERAGE(Table2[6M Return vs Nifty]))/_xlfn.STDEV.P(Table2[6M Return vs Nifty])</f>
        <v>0.11070072165123902</v>
      </c>
      <c r="M404">
        <v>-1.4157576789566899</v>
      </c>
      <c r="N404">
        <f>(Table2[[#This Row],[1W Return vs Nifty]]-AVERAGE(Table2[1W Return vs Nifty]))/_xlfn.STDEV.P(Table2[1W Return vs Nifty])</f>
        <v>4.5550620421872239E-2</v>
      </c>
      <c r="O404">
        <v>600.05999999999995</v>
      </c>
      <c r="P404">
        <v>613.35749305700097</v>
      </c>
      <c r="Q404">
        <v>582.83212625864803</v>
      </c>
      <c r="R404">
        <v>43.776893933397602</v>
      </c>
      <c r="S404" s="1">
        <f>(Table2[[#This Row],[Close Price]]-Table2[[#This Row],[20D EMA]])/Table2[[#This Row],[20D EMA]]</f>
        <v>-2.3347665233476641E-2</v>
      </c>
      <c r="T404" s="1">
        <f>(Table2[[#This Row],[Close Price]]-Table2[[#This Row],[50D EMA]])/Table2[[#This Row],[50D EMA]]</f>
        <v>-4.4521332772669418E-2</v>
      </c>
      <c r="U404" s="1">
        <f>(Table2[[#This Row],[Close Price]]-Table2[[#This Row],[200D EMA]])/Table2[[#This Row],[200D EMA]]</f>
        <v>5.5210987802067407E-3</v>
      </c>
      <c r="V404">
        <v>0.65000222108327999</v>
      </c>
      <c r="W404">
        <v>582</v>
      </c>
      <c r="X404">
        <v>606.9</v>
      </c>
      <c r="Y404">
        <v>582</v>
      </c>
      <c r="Z404">
        <v>606.9</v>
      </c>
      <c r="AA404">
        <v>577.04999999999995</v>
      </c>
      <c r="AB404">
        <v>621</v>
      </c>
      <c r="AC404" s="1">
        <f>(Table2[[#This Row],[Close Price]]/Table2[[#This Row],[Day Low]])-1</f>
        <v>6.9587628865979134E-3</v>
      </c>
      <c r="AD404" s="1">
        <f>(Table2[[#This Row],[Day High]]/Table2[[#This Row],[Close Price]])-1</f>
        <v>3.5577169183516721E-2</v>
      </c>
      <c r="AE404" s="1">
        <f>(Table2[[#This Row],[Close Price]]/Table2[[#This Row],[Current Week Low]])-1</f>
        <v>6.9587628865979134E-3</v>
      </c>
      <c r="AF404" s="1">
        <f>(Table2[[#This Row],[Current Week High]]/Table2[[#This Row],[Close Price]])-1</f>
        <v>3.5577169183516721E-2</v>
      </c>
      <c r="AG404" s="1">
        <f>(Table2[[#This Row],[Close Price]]/Table2[[#This Row],[Current Month Low]])-1</f>
        <v>1.5596568754874029E-2</v>
      </c>
      <c r="AH404" s="1">
        <f>(Table2[[#This Row],[Current Month High]]/Table2[[#This Row],[Close Price]])-1</f>
        <v>5.9636549782441817E-2</v>
      </c>
      <c r="AI404">
        <v>24.0167221226857</v>
      </c>
      <c r="AJ404">
        <v>34.739625244280901</v>
      </c>
      <c r="AK404" t="str">
        <f>IF(AND(Table2[[#This Row],[20D EMA]]&gt;Table2[[#This Row],[50D EMA]],Table2[[#This Row],[50D EMA]]&gt;Table2[[#This Row],[200D EMA]]),"Uptrend","Downtrend/NoTrend")</f>
        <v>Downtrend/NoTrend</v>
      </c>
      <c r="AL404">
        <v>-0.09</v>
      </c>
      <c r="AM404" t="s">
        <v>3184</v>
      </c>
      <c r="AN404">
        <v>4.01</v>
      </c>
      <c r="AO404" t="s">
        <v>3185</v>
      </c>
      <c r="AP404">
        <v>5.4236720024806999E-2</v>
      </c>
      <c r="AQ404">
        <f>(Table2[[#This Row],[Sharpe Ratio]]-AVERAGE(Table2[Sharpe Ratio]))/_xlfn.STDEV.P(Table2[Sharpe Ratio])</f>
        <v>-7.9951858280755905E-2</v>
      </c>
      <c r="AR4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4">
        <f>_xlfn.RANK.AVG(Table2[[#This Row],[1Y Return vs Nifty Z-Score]],Table2[1Y Return vs Nifty Z-Score])</f>
        <v>550</v>
      </c>
      <c r="AT404">
        <f>_xlfn.RANK.AVG(Table2[[#This Row],[6M Return vs Nifty Z-Score]],Table2[6M Return vs Nifty Z-Score])</f>
        <v>272</v>
      </c>
      <c r="AU404">
        <f>_xlfn.RANK.AVG(Table2[[#This Row],[Sharpe Ratio Z-Score]],Table2[Sharpe Ratio Z-Score])</f>
        <v>372</v>
      </c>
      <c r="AV404">
        <f>(Table2[[#This Row],[Rank 1Y]]+Table2[[#This Row],[Rank 6M]]+Table2[[#This Row],[Rank Sharpe]])/3</f>
        <v>398</v>
      </c>
    </row>
    <row r="405" spans="1:48" x14ac:dyDescent="0.3">
      <c r="A405" t="s">
        <v>67</v>
      </c>
      <c r="B405" t="s">
        <v>68</v>
      </c>
      <c r="C405" t="s">
        <v>3146</v>
      </c>
      <c r="D405" t="s">
        <v>69</v>
      </c>
      <c r="E405">
        <v>335133.68737608503</v>
      </c>
      <c r="F405">
        <v>2903.65</v>
      </c>
      <c r="G405">
        <v>7.0293704236145196</v>
      </c>
      <c r="H405">
        <f>(Table2[[#This Row],[1Y Return vs Nifty]]-AVERAGE(Table2[1Y Return vs Nifty]))/_xlfn.STDEV.P(Table2[1Y Return vs Nifty])</f>
        <v>-0.20188174579351365</v>
      </c>
      <c r="I405">
        <v>-4.1481094879761402</v>
      </c>
      <c r="J405">
        <f>(Table2[[#This Row],[1M Return vs Nifty]]-AVERAGE(Table2[1M Return vs Nifty]))/_xlfn.STDEV.P(Table2[1M Return vs Nifty])</f>
        <v>-0.38903644896911532</v>
      </c>
      <c r="K405">
        <v>-8.6233549471454207</v>
      </c>
      <c r="L405">
        <f>(Table2[[#This Row],[6M Return vs Nifty]]-AVERAGE(Table2[6M Return vs Nifty]))/_xlfn.STDEV.P(Table2[6M Return vs Nifty])</f>
        <v>-0.49775717232964578</v>
      </c>
      <c r="M405">
        <v>-0.29659901143518402</v>
      </c>
      <c r="N405">
        <f>(Table2[[#This Row],[1W Return vs Nifty]]-AVERAGE(Table2[1W Return vs Nifty]))/_xlfn.STDEV.P(Table2[1W Return vs Nifty])</f>
        <v>0.28279773955777082</v>
      </c>
      <c r="O405">
        <v>2946.91</v>
      </c>
      <c r="P405">
        <v>2994.1119753881098</v>
      </c>
      <c r="Q405">
        <v>2999.63409875254</v>
      </c>
      <c r="R405">
        <v>45.348661604029097</v>
      </c>
      <c r="S405" s="1">
        <f>(Table2[[#This Row],[Close Price]]-Table2[[#This Row],[20D EMA]])/Table2[[#This Row],[20D EMA]]</f>
        <v>-1.4679783230570247E-2</v>
      </c>
      <c r="T405" s="1">
        <f>(Table2[[#This Row],[Close Price]]-Table2[[#This Row],[50D EMA]])/Table2[[#This Row],[50D EMA]]</f>
        <v>-3.0213290662378676E-2</v>
      </c>
      <c r="U405" s="1">
        <f>(Table2[[#This Row],[Close Price]]-Table2[[#This Row],[200D EMA]])/Table2[[#This Row],[200D EMA]]</f>
        <v>-3.1998602360353519E-2</v>
      </c>
      <c r="V405">
        <v>0.85368474065339095</v>
      </c>
      <c r="W405">
        <v>2888</v>
      </c>
      <c r="X405">
        <v>2946.8</v>
      </c>
      <c r="Y405">
        <v>2888</v>
      </c>
      <c r="Z405">
        <v>2946.8</v>
      </c>
      <c r="AA405">
        <v>2857.75</v>
      </c>
      <c r="AB405">
        <v>3070</v>
      </c>
      <c r="AC405" s="1">
        <f>(Table2[[#This Row],[Close Price]]/Table2[[#This Row],[Day Low]])-1</f>
        <v>5.4189750692521521E-3</v>
      </c>
      <c r="AD405" s="1">
        <f>(Table2[[#This Row],[Day High]]/Table2[[#This Row],[Close Price]])-1</f>
        <v>1.4860606478053429E-2</v>
      </c>
      <c r="AE405" s="1">
        <f>(Table2[[#This Row],[Close Price]]/Table2[[#This Row],[Current Week Low]])-1</f>
        <v>5.4189750692521521E-3</v>
      </c>
      <c r="AF405" s="1">
        <f>(Table2[[#This Row],[Current Week High]]/Table2[[#This Row],[Close Price]])-1</f>
        <v>1.4860606478053429E-2</v>
      </c>
      <c r="AG405" s="1">
        <f>(Table2[[#This Row],[Close Price]]/Table2[[#This Row],[Current Month Low]])-1</f>
        <v>1.6061586912781145E-2</v>
      </c>
      <c r="AH405" s="1">
        <f>(Table2[[#This Row],[Current Month High]]/Table2[[#This Row],[Close Price]])-1</f>
        <v>5.728996263323749E-2</v>
      </c>
      <c r="AI405">
        <v>28.937716322559499</v>
      </c>
      <c r="AJ405">
        <v>35.557889822595698</v>
      </c>
      <c r="AK405" t="str">
        <f>IF(AND(Table2[[#This Row],[20D EMA]]&gt;Table2[[#This Row],[50D EMA]],Table2[[#This Row],[50D EMA]]&gt;Table2[[#This Row],[200D EMA]]),"Uptrend","Downtrend/NoTrend")</f>
        <v>Downtrend/NoTrend</v>
      </c>
      <c r="AL405">
        <v>-7.0000000000000007E-2</v>
      </c>
      <c r="AM405" t="s">
        <v>3184</v>
      </c>
      <c r="AN405">
        <v>2.6</v>
      </c>
      <c r="AO405" t="s">
        <v>3185</v>
      </c>
      <c r="AP405">
        <v>6.3009947939377003E-2</v>
      </c>
      <c r="AQ405">
        <f>(Table2[[#This Row],[Sharpe Ratio]]-AVERAGE(Table2[Sharpe Ratio]))/_xlfn.STDEV.P(Table2[Sharpe Ratio])</f>
        <v>2.3706400877533947E-2</v>
      </c>
      <c r="AR4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5">
        <f>_xlfn.RANK.AVG(Table2[[#This Row],[1Y Return vs Nifty Z-Score]],Table2[1Y Return vs Nifty Z-Score])</f>
        <v>371</v>
      </c>
      <c r="AT405">
        <f>_xlfn.RANK.AVG(Table2[[#This Row],[6M Return vs Nifty Z-Score]],Table2[6M Return vs Nifty Z-Score])</f>
        <v>482</v>
      </c>
      <c r="AU405">
        <f>_xlfn.RANK.AVG(Table2[[#This Row],[Sharpe Ratio Z-Score]],Table2[Sharpe Ratio Z-Score])</f>
        <v>343</v>
      </c>
      <c r="AV405">
        <f>(Table2[[#This Row],[Rank 1Y]]+Table2[[#This Row],[Rank 6M]]+Table2[[#This Row],[Rank Sharpe]])/3</f>
        <v>398.66666666666669</v>
      </c>
    </row>
    <row r="406" spans="1:48" x14ac:dyDescent="0.3">
      <c r="A406" t="s">
        <v>567</v>
      </c>
      <c r="B406" t="s">
        <v>568</v>
      </c>
      <c r="C406" t="s">
        <v>3139</v>
      </c>
      <c r="D406" t="s">
        <v>569</v>
      </c>
      <c r="E406">
        <v>34431.193485000003</v>
      </c>
      <c r="F406">
        <v>625.95000000000005</v>
      </c>
      <c r="G406">
        <v>13.9015104980678</v>
      </c>
      <c r="H406">
        <f>(Table2[[#This Row],[1Y Return vs Nifty]]-AVERAGE(Table2[1Y Return vs Nifty]))/_xlfn.STDEV.P(Table2[1Y Return vs Nifty])</f>
        <v>-7.2147920049969616E-2</v>
      </c>
      <c r="I406">
        <v>6.1138715279948697</v>
      </c>
      <c r="J406">
        <f>(Table2[[#This Row],[1M Return vs Nifty]]-AVERAGE(Table2[1M Return vs Nifty]))/_xlfn.STDEV.P(Table2[1M Return vs Nifty])</f>
        <v>0.70599949486930025</v>
      </c>
      <c r="K406">
        <v>-9.3145519086464397</v>
      </c>
      <c r="L406">
        <f>(Table2[[#This Row],[6M Return vs Nifty]]-AVERAGE(Table2[6M Return vs Nifty]))/_xlfn.STDEV.P(Table2[6M Return vs Nifty])</f>
        <v>-0.52091633012694061</v>
      </c>
      <c r="M406">
        <v>-0.773324208579794</v>
      </c>
      <c r="N406">
        <f>(Table2[[#This Row],[1W Return vs Nifty]]-AVERAGE(Table2[1W Return vs Nifty]))/_xlfn.STDEV.P(Table2[1W Return vs Nifty])</f>
        <v>0.18173818212028295</v>
      </c>
      <c r="O406">
        <v>628.29</v>
      </c>
      <c r="P406">
        <v>643.96687867100104</v>
      </c>
      <c r="Q406">
        <v>639.25378556082796</v>
      </c>
      <c r="R406">
        <v>47.881424135011798</v>
      </c>
      <c r="S406" s="1">
        <f>(Table2[[#This Row],[Close Price]]-Table2[[#This Row],[20D EMA]])/Table2[[#This Row],[20D EMA]]</f>
        <v>-3.7243947858471697E-3</v>
      </c>
      <c r="T406" s="1">
        <f>(Table2[[#This Row],[Close Price]]-Table2[[#This Row],[50D EMA]])/Table2[[#This Row],[50D EMA]]</f>
        <v>-2.7977958599646729E-2</v>
      </c>
      <c r="U406" s="1">
        <f>(Table2[[#This Row],[Close Price]]-Table2[[#This Row],[200D EMA]])/Table2[[#This Row],[200D EMA]]</f>
        <v>-2.0811430235264522E-2</v>
      </c>
      <c r="V406">
        <v>0.84088774127816401</v>
      </c>
      <c r="W406">
        <v>620.25</v>
      </c>
      <c r="X406">
        <v>632.4</v>
      </c>
      <c r="Y406">
        <v>620.25</v>
      </c>
      <c r="Z406">
        <v>632.4</v>
      </c>
      <c r="AA406">
        <v>608.15</v>
      </c>
      <c r="AB406">
        <v>644.20000000000005</v>
      </c>
      <c r="AC406" s="1">
        <f>(Table2[[#This Row],[Close Price]]/Table2[[#This Row],[Day Low]])-1</f>
        <v>9.1898428053205361E-3</v>
      </c>
      <c r="AD406" s="1">
        <f>(Table2[[#This Row],[Day High]]/Table2[[#This Row],[Close Price]])-1</f>
        <v>1.0304337407140984E-2</v>
      </c>
      <c r="AE406" s="1">
        <f>(Table2[[#This Row],[Close Price]]/Table2[[#This Row],[Current Week Low]])-1</f>
        <v>9.1898428053205361E-3</v>
      </c>
      <c r="AF406" s="1">
        <f>(Table2[[#This Row],[Current Week High]]/Table2[[#This Row],[Close Price]])-1</f>
        <v>1.0304337407140984E-2</v>
      </c>
      <c r="AG406" s="1">
        <f>(Table2[[#This Row],[Close Price]]/Table2[[#This Row],[Current Month Low]])-1</f>
        <v>2.9269094795691952E-2</v>
      </c>
      <c r="AH406" s="1">
        <f>(Table2[[#This Row],[Current Month High]]/Table2[[#This Row],[Close Price]])-1</f>
        <v>2.9155683361290929E-2</v>
      </c>
      <c r="AI406">
        <v>32.079239555874999</v>
      </c>
      <c r="AJ406">
        <v>39.456388548512798</v>
      </c>
      <c r="AK406" t="str">
        <f>IF(AND(Table2[[#This Row],[20D EMA]]&gt;Table2[[#This Row],[50D EMA]],Table2[[#This Row],[50D EMA]]&gt;Table2[[#This Row],[200D EMA]]),"Uptrend","Downtrend/NoTrend")</f>
        <v>Downtrend/NoTrend</v>
      </c>
      <c r="AL406">
        <v>-0.1</v>
      </c>
      <c r="AM406" t="s">
        <v>3184</v>
      </c>
      <c r="AN406">
        <v>4.28</v>
      </c>
      <c r="AO406" t="s">
        <v>3185</v>
      </c>
      <c r="AP406">
        <v>4.9661606030225E-2</v>
      </c>
      <c r="AQ406">
        <f>(Table2[[#This Row],[Sharpe Ratio]]-AVERAGE(Table2[Sharpe Ratio]))/_xlfn.STDEV.P(Table2[Sharpe Ratio])</f>
        <v>-0.13400817104808968</v>
      </c>
      <c r="AR4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6">
        <f>_xlfn.RANK.AVG(Table2[[#This Row],[1Y Return vs Nifty Z-Score]],Table2[1Y Return vs Nifty Z-Score])</f>
        <v>322</v>
      </c>
      <c r="AT406">
        <f>_xlfn.RANK.AVG(Table2[[#This Row],[6M Return vs Nifty Z-Score]],Table2[6M Return vs Nifty Z-Score])</f>
        <v>489</v>
      </c>
      <c r="AU406">
        <f>_xlfn.RANK.AVG(Table2[[#This Row],[Sharpe Ratio Z-Score]],Table2[Sharpe Ratio Z-Score])</f>
        <v>386</v>
      </c>
      <c r="AV406">
        <f>(Table2[[#This Row],[Rank 1Y]]+Table2[[#This Row],[Rank 6M]]+Table2[[#This Row],[Rank Sharpe]])/3</f>
        <v>399</v>
      </c>
    </row>
    <row r="407" spans="1:48" x14ac:dyDescent="0.3">
      <c r="A407" t="s">
        <v>905</v>
      </c>
      <c r="B407" t="s">
        <v>906</v>
      </c>
      <c r="C407" t="s">
        <v>3145</v>
      </c>
      <c r="D407" t="s">
        <v>206</v>
      </c>
      <c r="E407">
        <v>16799.945131410001</v>
      </c>
      <c r="F407">
        <v>691.1</v>
      </c>
      <c r="G407">
        <v>-5.95851641830658</v>
      </c>
      <c r="H407">
        <f>(Table2[[#This Row],[1Y Return vs Nifty]]-AVERAGE(Table2[1Y Return vs Nifty]))/_xlfn.STDEV.P(Table2[1Y Return vs Nifty])</f>
        <v>-0.44707003213104285</v>
      </c>
      <c r="I407">
        <v>-3.06474077101343</v>
      </c>
      <c r="J407">
        <f>(Table2[[#This Row],[1M Return vs Nifty]]-AVERAGE(Table2[1M Return vs Nifty]))/_xlfn.STDEV.P(Table2[1M Return vs Nifty])</f>
        <v>-0.27343228992244006</v>
      </c>
      <c r="K407">
        <v>7.9656376751673896</v>
      </c>
      <c r="L407">
        <f>(Table2[[#This Row],[6M Return vs Nifty]]-AVERAGE(Table2[6M Return vs Nifty]))/_xlfn.STDEV.P(Table2[6M Return vs Nifty])</f>
        <v>5.8071512165713976E-2</v>
      </c>
      <c r="M407">
        <v>-7.1014008830054598</v>
      </c>
      <c r="N407">
        <f>(Table2[[#This Row],[1W Return vs Nifty]]-AVERAGE(Table2[1W Return vs Nifty]))/_xlfn.STDEV.P(Table2[1W Return vs Nifty])</f>
        <v>-1.1597319813583171</v>
      </c>
      <c r="O407">
        <v>712.36</v>
      </c>
      <c r="P407">
        <v>708.59403949354203</v>
      </c>
      <c r="Q407">
        <v>648.84480927776406</v>
      </c>
      <c r="R407">
        <v>38.647288855405002</v>
      </c>
      <c r="S407" s="1">
        <f>(Table2[[#This Row],[Close Price]]-Table2[[#This Row],[20D EMA]])/Table2[[#This Row],[20D EMA]]</f>
        <v>-2.9844460665955402E-2</v>
      </c>
      <c r="T407" s="1">
        <f>(Table2[[#This Row],[Close Price]]-Table2[[#This Row],[50D EMA]])/Table2[[#This Row],[50D EMA]]</f>
        <v>-2.468838081963776E-2</v>
      </c>
      <c r="U407" s="1">
        <f>(Table2[[#This Row],[Close Price]]-Table2[[#This Row],[200D EMA]])/Table2[[#This Row],[200D EMA]]</f>
        <v>6.5123724684290313E-2</v>
      </c>
      <c r="V407">
        <v>0.43910011515062197</v>
      </c>
      <c r="W407">
        <v>688.2</v>
      </c>
      <c r="X407">
        <v>699.5</v>
      </c>
      <c r="Y407">
        <v>688.2</v>
      </c>
      <c r="Z407">
        <v>699.5</v>
      </c>
      <c r="AA407">
        <v>688.2</v>
      </c>
      <c r="AB407">
        <v>763.8</v>
      </c>
      <c r="AC407" s="1">
        <f>(Table2[[#This Row],[Close Price]]/Table2[[#This Row],[Day Low]])-1</f>
        <v>4.2138913106655185E-3</v>
      </c>
      <c r="AD407" s="1">
        <f>(Table2[[#This Row],[Day High]]/Table2[[#This Row],[Close Price]])-1</f>
        <v>1.2154536246563374E-2</v>
      </c>
      <c r="AE407" s="1">
        <f>(Table2[[#This Row],[Close Price]]/Table2[[#This Row],[Current Week Low]])-1</f>
        <v>4.2138913106655185E-3</v>
      </c>
      <c r="AF407" s="1">
        <f>(Table2[[#This Row],[Current Week High]]/Table2[[#This Row],[Close Price]])-1</f>
        <v>1.2154536246563374E-2</v>
      </c>
      <c r="AG407" s="1">
        <f>(Table2[[#This Row],[Close Price]]/Table2[[#This Row],[Current Month Low]])-1</f>
        <v>4.2138913106655185E-3</v>
      </c>
      <c r="AH407" s="1">
        <f>(Table2[[#This Row],[Current Month High]]/Table2[[#This Row],[Close Price]])-1</f>
        <v>0.10519461727680501</v>
      </c>
      <c r="AI407">
        <v>20.6699464621617</v>
      </c>
      <c r="AJ407">
        <v>37.792842189213403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0.13</v>
      </c>
      <c r="AM407" t="s">
        <v>3185</v>
      </c>
      <c r="AN407">
        <v>-2.74</v>
      </c>
      <c r="AO407" t="s">
        <v>3184</v>
      </c>
      <c r="AP407">
        <v>3.1086077817216E-2</v>
      </c>
      <c r="AQ407">
        <f>(Table2[[#This Row],[Sharpe Ratio]]-AVERAGE(Table2[Sharpe Ratio]))/_xlfn.STDEV.P(Table2[Sharpe Ratio])</f>
        <v>-0.35348348119117345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-2.1756462724372598</v>
      </c>
      <c r="AS407">
        <f>_xlfn.RANK.AVG(Table2[[#This Row],[1Y Return vs Nifty Z-Score]],Table2[1Y Return vs Nifty Z-Score])</f>
        <v>475</v>
      </c>
      <c r="AT407">
        <f>_xlfn.RANK.AVG(Table2[[#This Row],[6M Return vs Nifty Z-Score]],Table2[6M Return vs Nifty Z-Score])</f>
        <v>288</v>
      </c>
      <c r="AU407">
        <f>_xlfn.RANK.AVG(Table2[[#This Row],[Sharpe Ratio Z-Score]],Table2[Sharpe Ratio Z-Score])</f>
        <v>438</v>
      </c>
      <c r="AV407">
        <f>(Table2[[#This Row],[Rank 1Y]]+Table2[[#This Row],[Rank 6M]]+Table2[[#This Row],[Rank Sharpe]])/3</f>
        <v>400.33333333333331</v>
      </c>
    </row>
    <row r="408" spans="1:48" x14ac:dyDescent="0.3">
      <c r="A408" t="s">
        <v>274</v>
      </c>
      <c r="B408" t="s">
        <v>275</v>
      </c>
      <c r="C408" t="s">
        <v>3139</v>
      </c>
      <c r="D408" t="s">
        <v>43</v>
      </c>
      <c r="E408">
        <v>95089.599798829993</v>
      </c>
      <c r="F408">
        <v>1921.1</v>
      </c>
      <c r="G408">
        <v>16.8088847564605</v>
      </c>
      <c r="H408">
        <f>(Table2[[#This Row],[1Y Return vs Nifty]]-AVERAGE(Table2[1Y Return vs Nifty]))/_xlfn.STDEV.P(Table2[1Y Return vs Nifty])</f>
        <v>-1.7261846523653823E-2</v>
      </c>
      <c r="I408">
        <v>-5.0478155355930703</v>
      </c>
      <c r="J408">
        <f>(Table2[[#This Row],[1M Return vs Nifty]]-AVERAGE(Table2[1M Return vs Nifty]))/_xlfn.STDEV.P(Table2[1M Return vs Nifty])</f>
        <v>-0.48504232341928483</v>
      </c>
      <c r="K408">
        <v>4.6108714799210597</v>
      </c>
      <c r="L408">
        <f>(Table2[[#This Row],[6M Return vs Nifty]]-AVERAGE(Table2[6M Return vs Nifty]))/_xlfn.STDEV.P(Table2[6M Return vs Nifty])</f>
        <v>-5.4332858825759819E-2</v>
      </c>
      <c r="M408">
        <v>-0.153338823911987</v>
      </c>
      <c r="N408">
        <f>(Table2[[#This Row],[1W Return vs Nifty]]-AVERAGE(Table2[1W Return vs Nifty]))/_xlfn.STDEV.P(Table2[1W Return vs Nifty])</f>
        <v>0.31316704085802094</v>
      </c>
      <c r="O408">
        <v>1959.82</v>
      </c>
      <c r="P408">
        <v>2012.0038671464899</v>
      </c>
      <c r="Q408">
        <v>1844.9293434659901</v>
      </c>
      <c r="R408">
        <v>43.262518745960499</v>
      </c>
      <c r="S408" s="1">
        <f>(Table2[[#This Row],[Close Price]]-Table2[[#This Row],[20D EMA]])/Table2[[#This Row],[20D EMA]]</f>
        <v>-1.9756916451510866E-2</v>
      </c>
      <c r="T408" s="1">
        <f>(Table2[[#This Row],[Close Price]]-Table2[[#This Row],[50D EMA]])/Table2[[#This Row],[50D EMA]]</f>
        <v>-4.5180761643074663E-2</v>
      </c>
      <c r="U408" s="1">
        <f>(Table2[[#This Row],[Close Price]]-Table2[[#This Row],[200D EMA]])/Table2[[#This Row],[200D EMA]]</f>
        <v>4.1286489807198394E-2</v>
      </c>
      <c r="V408">
        <v>0.74315225855283595</v>
      </c>
      <c r="W408">
        <v>1881</v>
      </c>
      <c r="X408">
        <v>1932</v>
      </c>
      <c r="Y408">
        <v>1881</v>
      </c>
      <c r="Z408">
        <v>1932</v>
      </c>
      <c r="AA408">
        <v>1843.85</v>
      </c>
      <c r="AB408">
        <v>2003.75</v>
      </c>
      <c r="AC408" s="1">
        <f>(Table2[[#This Row],[Close Price]]/Table2[[#This Row],[Day Low]])-1</f>
        <v>2.1318447634236959E-2</v>
      </c>
      <c r="AD408" s="1">
        <f>(Table2[[#This Row],[Day High]]/Table2[[#This Row],[Close Price]])-1</f>
        <v>5.6738327000156463E-3</v>
      </c>
      <c r="AE408" s="1">
        <f>(Table2[[#This Row],[Close Price]]/Table2[[#This Row],[Current Week Low]])-1</f>
        <v>2.1318447634236959E-2</v>
      </c>
      <c r="AF408" s="1">
        <f>(Table2[[#This Row],[Current Week High]]/Table2[[#This Row],[Close Price]])-1</f>
        <v>5.6738327000156463E-3</v>
      </c>
      <c r="AG408" s="1">
        <f>(Table2[[#This Row],[Close Price]]/Table2[[#This Row],[Current Month Low]])-1</f>
        <v>4.1896032757545276E-2</v>
      </c>
      <c r="AH408" s="1">
        <f>(Table2[[#This Row],[Current Month High]]/Table2[[#This Row],[Close Price]])-1</f>
        <v>4.3022226849201095E-2</v>
      </c>
      <c r="AI408">
        <v>19.821976992348102</v>
      </c>
      <c r="AJ408">
        <v>43.794910179640702</v>
      </c>
      <c r="AK408" t="str">
        <f>IF(AND(Table2[[#This Row],[20D EMA]]&gt;Table2[[#This Row],[50D EMA]],Table2[[#This Row],[50D EMA]]&gt;Table2[[#This Row],[200D EMA]]),"Uptrend","Downtrend/NoTrend")</f>
        <v>Downtrend/NoTrend</v>
      </c>
      <c r="AL408">
        <v>-0.11</v>
      </c>
      <c r="AM408" t="s">
        <v>3184</v>
      </c>
      <c r="AN408">
        <v>-1.77</v>
      </c>
      <c r="AO408" t="s">
        <v>3184</v>
      </c>
      <c r="AP408">
        <v>-1.2130559280650001E-3</v>
      </c>
      <c r="AQ408">
        <f>(Table2[[#This Row],[Sharpe Ratio]]-AVERAGE(Table2[Sharpe Ratio]))/_xlfn.STDEV.P(Table2[Sharpe Ratio])</f>
        <v>-0.73510721295315617</v>
      </c>
      <c r="AR4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8">
        <f>_xlfn.RANK.AVG(Table2[[#This Row],[1Y Return vs Nifty Z-Score]],Table2[1Y Return vs Nifty Z-Score])</f>
        <v>303</v>
      </c>
      <c r="AT408">
        <f>_xlfn.RANK.AVG(Table2[[#This Row],[6M Return vs Nifty Z-Score]],Table2[6M Return vs Nifty Z-Score])</f>
        <v>324</v>
      </c>
      <c r="AU408">
        <f>_xlfn.RANK.AVG(Table2[[#This Row],[Sharpe Ratio Z-Score]],Table2[Sharpe Ratio Z-Score])</f>
        <v>574</v>
      </c>
      <c r="AV408">
        <f>(Table2[[#This Row],[Rank 1Y]]+Table2[[#This Row],[Rank 6M]]+Table2[[#This Row],[Rank Sharpe]])/3</f>
        <v>400.33333333333331</v>
      </c>
    </row>
    <row r="409" spans="1:48" x14ac:dyDescent="0.3">
      <c r="A409" t="s">
        <v>460</v>
      </c>
      <c r="B409" t="s">
        <v>461</v>
      </c>
      <c r="C409" t="s">
        <v>3139</v>
      </c>
      <c r="D409" t="s">
        <v>34</v>
      </c>
      <c r="E409">
        <v>48344.151696808003</v>
      </c>
      <c r="F409">
        <v>55.69</v>
      </c>
      <c r="G409">
        <v>1.1506304789759001</v>
      </c>
      <c r="H409">
        <f>(Table2[[#This Row],[1Y Return vs Nifty]]-AVERAGE(Table2[1Y Return vs Nifty]))/_xlfn.STDEV.P(Table2[1Y Return vs Nifty])</f>
        <v>-0.31286193759788888</v>
      </c>
      <c r="I409">
        <v>1.3808725387673499</v>
      </c>
      <c r="J409">
        <f>(Table2[[#This Row],[1M Return vs Nifty]]-AVERAGE(Table2[1M Return vs Nifty]))/_xlfn.STDEV.P(Table2[1M Return vs Nifty])</f>
        <v>0.2009504203008636</v>
      </c>
      <c r="K409">
        <v>-15.387594443622</v>
      </c>
      <c r="L409">
        <f>(Table2[[#This Row],[6M Return vs Nifty]]-AVERAGE(Table2[6M Return vs Nifty]))/_xlfn.STDEV.P(Table2[6M Return vs Nifty])</f>
        <v>-0.72439892367270908</v>
      </c>
      <c r="M409">
        <v>-3.0553674756130502</v>
      </c>
      <c r="N409">
        <f>(Table2[[#This Row],[1W Return vs Nifty]]-AVERAGE(Table2[1W Return vs Nifty]))/_xlfn.STDEV.P(Table2[1W Return vs Nifty])</f>
        <v>-0.30202538649516575</v>
      </c>
      <c r="O409">
        <v>56.31</v>
      </c>
      <c r="P409">
        <v>57.478450228059799</v>
      </c>
      <c r="Q409">
        <v>57.5440884136287</v>
      </c>
      <c r="R409">
        <v>46.558320023652499</v>
      </c>
      <c r="S409" s="1">
        <f>(Table2[[#This Row],[Close Price]]-Table2[[#This Row],[20D EMA]])/Table2[[#This Row],[20D EMA]]</f>
        <v>-1.101047771266213E-2</v>
      </c>
      <c r="T409" s="1">
        <f>(Table2[[#This Row],[Close Price]]-Table2[[#This Row],[50D EMA]])/Table2[[#This Row],[50D EMA]]</f>
        <v>-3.1115143518374067E-2</v>
      </c>
      <c r="U409" s="1">
        <f>(Table2[[#This Row],[Close Price]]-Table2[[#This Row],[200D EMA]])/Table2[[#This Row],[200D EMA]]</f>
        <v>-3.2220310804151706E-2</v>
      </c>
      <c r="V409">
        <v>1.1275575408269101</v>
      </c>
      <c r="W409">
        <v>54.95</v>
      </c>
      <c r="X409">
        <v>56.45</v>
      </c>
      <c r="Y409">
        <v>54.95</v>
      </c>
      <c r="Z409">
        <v>56.45</v>
      </c>
      <c r="AA409">
        <v>54.95</v>
      </c>
      <c r="AB409">
        <v>59.67</v>
      </c>
      <c r="AC409" s="1">
        <f>(Table2[[#This Row],[Close Price]]/Table2[[#This Row],[Day Low]])-1</f>
        <v>1.3466787989080853E-2</v>
      </c>
      <c r="AD409" s="1">
        <f>(Table2[[#This Row],[Day High]]/Table2[[#This Row],[Close Price]])-1</f>
        <v>1.364697432214057E-2</v>
      </c>
      <c r="AE409" s="1">
        <f>(Table2[[#This Row],[Close Price]]/Table2[[#This Row],[Current Week Low]])-1</f>
        <v>1.3466787989080853E-2</v>
      </c>
      <c r="AF409" s="1">
        <f>(Table2[[#This Row],[Current Week High]]/Table2[[#This Row],[Close Price]])-1</f>
        <v>1.364697432214057E-2</v>
      </c>
      <c r="AG409" s="1">
        <f>(Table2[[#This Row],[Close Price]]/Table2[[#This Row],[Current Month Low]])-1</f>
        <v>1.3466787989080853E-2</v>
      </c>
      <c r="AH409" s="1">
        <f>(Table2[[#This Row],[Current Month High]]/Table2[[#This Row],[Close Price]])-1</f>
        <v>7.146704973963014E-2</v>
      </c>
      <c r="AI409">
        <v>38.0858322858682</v>
      </c>
      <c r="AJ409">
        <v>27.7293577981651</v>
      </c>
      <c r="AK409" t="str">
        <f>IF(AND(Table2[[#This Row],[20D EMA]]&gt;Table2[[#This Row],[50D EMA]],Table2[[#This Row],[50D EMA]]&gt;Table2[[#This Row],[200D EMA]]),"Uptrend","Downtrend/NoTrend")</f>
        <v>Downtrend/NoTrend</v>
      </c>
      <c r="AL409">
        <v>-0.09</v>
      </c>
      <c r="AM409" t="s">
        <v>3184</v>
      </c>
      <c r="AN409">
        <v>5.85</v>
      </c>
      <c r="AO409" t="s">
        <v>3185</v>
      </c>
      <c r="AP409">
        <v>0.106513407913792</v>
      </c>
      <c r="AQ409">
        <f>(Table2[[#This Row],[Sharpe Ratio]]-AVERAGE(Table2[Sharpe Ratio]))/_xlfn.STDEV.P(Table2[Sharpe Ratio])</f>
        <v>0.53771253091561588</v>
      </c>
      <c r="AR4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9">
        <f>_xlfn.RANK.AVG(Table2[[#This Row],[1Y Return vs Nifty Z-Score]],Table2[1Y Return vs Nifty Z-Score])</f>
        <v>419</v>
      </c>
      <c r="AT409">
        <f>_xlfn.RANK.AVG(Table2[[#This Row],[6M Return vs Nifty Z-Score]],Table2[6M Return vs Nifty Z-Score])</f>
        <v>568</v>
      </c>
      <c r="AU409">
        <f>_xlfn.RANK.AVG(Table2[[#This Row],[Sharpe Ratio Z-Score]],Table2[Sharpe Ratio Z-Score])</f>
        <v>214</v>
      </c>
      <c r="AV409">
        <f>(Table2[[#This Row],[Rank 1Y]]+Table2[[#This Row],[Rank 6M]]+Table2[[#This Row],[Rank Sharpe]])/3</f>
        <v>400.33333333333331</v>
      </c>
    </row>
    <row r="410" spans="1:48" x14ac:dyDescent="0.3">
      <c r="A410" t="s">
        <v>652</v>
      </c>
      <c r="B410" t="s">
        <v>653</v>
      </c>
      <c r="C410" t="s">
        <v>3137</v>
      </c>
      <c r="D410" t="s">
        <v>18</v>
      </c>
      <c r="E410">
        <v>27883.846542070001</v>
      </c>
      <c r="F410">
        <v>159.1</v>
      </c>
      <c r="G410">
        <v>16.643871727310099</v>
      </c>
      <c r="H410">
        <f>(Table2[[#This Row],[1Y Return vs Nifty]]-AVERAGE(Table2[1Y Return vs Nifty]))/_xlfn.STDEV.P(Table2[1Y Return vs Nifty])</f>
        <v>-2.0377000076590622E-2</v>
      </c>
      <c r="I410">
        <v>-5.1838502422151604</v>
      </c>
      <c r="J410">
        <f>(Table2[[#This Row],[1M Return vs Nifty]]-AVERAGE(Table2[1M Return vs Nifty]))/_xlfn.STDEV.P(Table2[1M Return vs Nifty])</f>
        <v>-0.49955832117146032</v>
      </c>
      <c r="K410">
        <v>-31.9999230575329</v>
      </c>
      <c r="L410">
        <f>(Table2[[#This Row],[6M Return vs Nifty]]-AVERAGE(Table2[6M Return vs Nifty]))/_xlfn.STDEV.P(Table2[6M Return vs Nifty])</f>
        <v>-1.2810095009452056</v>
      </c>
      <c r="M410">
        <v>5.1881911288678397</v>
      </c>
      <c r="N410">
        <f>(Table2[[#This Row],[1W Return vs Nifty]]-AVERAGE(Table2[1W Return vs Nifty]))/_xlfn.STDEV.P(Table2[1W Return vs Nifty])</f>
        <v>1.4455020974068944</v>
      </c>
      <c r="O410">
        <v>160.26</v>
      </c>
      <c r="P410">
        <v>172.50281127974699</v>
      </c>
      <c r="Q410">
        <v>183.73077329752201</v>
      </c>
      <c r="R410">
        <v>50.6652334478919</v>
      </c>
      <c r="S410" s="1">
        <f>(Table2[[#This Row],[Close Price]]-Table2[[#This Row],[20D EMA]])/Table2[[#This Row],[20D EMA]]</f>
        <v>-7.2382378634718372E-3</v>
      </c>
      <c r="T410" s="1">
        <f>(Table2[[#This Row],[Close Price]]-Table2[[#This Row],[50D EMA]])/Table2[[#This Row],[50D EMA]]</f>
        <v>-7.7696190458088954E-2</v>
      </c>
      <c r="U410" s="1">
        <f>(Table2[[#This Row],[Close Price]]-Table2[[#This Row],[200D EMA]])/Table2[[#This Row],[200D EMA]]</f>
        <v>-0.13405905203281593</v>
      </c>
      <c r="V410">
        <v>2.2203461765407999</v>
      </c>
      <c r="W410">
        <v>155.22999999999999</v>
      </c>
      <c r="X410">
        <v>160.74</v>
      </c>
      <c r="Y410">
        <v>155.22999999999999</v>
      </c>
      <c r="Z410">
        <v>160.74</v>
      </c>
      <c r="AA410">
        <v>145.1</v>
      </c>
      <c r="AB410">
        <v>172.5</v>
      </c>
      <c r="AC410" s="1">
        <f>(Table2[[#This Row],[Close Price]]/Table2[[#This Row],[Day Low]])-1</f>
        <v>2.4930747922437657E-2</v>
      </c>
      <c r="AD410" s="1">
        <f>(Table2[[#This Row],[Day High]]/Table2[[#This Row],[Close Price]])-1</f>
        <v>1.0307982401005722E-2</v>
      </c>
      <c r="AE410" s="1">
        <f>(Table2[[#This Row],[Close Price]]/Table2[[#This Row],[Current Week Low]])-1</f>
        <v>2.4930747922437657E-2</v>
      </c>
      <c r="AF410" s="1">
        <f>(Table2[[#This Row],[Current Week High]]/Table2[[#This Row],[Close Price]])-1</f>
        <v>1.0307982401005722E-2</v>
      </c>
      <c r="AG410" s="1">
        <f>(Table2[[#This Row],[Close Price]]/Table2[[#This Row],[Current Month Low]])-1</f>
        <v>9.6485182632667144E-2</v>
      </c>
      <c r="AH410" s="1">
        <f>(Table2[[#This Row],[Current Month High]]/Table2[[#This Row],[Close Price]])-1</f>
        <v>8.4223758642363311E-2</v>
      </c>
      <c r="AI410">
        <v>81.803896920176001</v>
      </c>
      <c r="AJ410">
        <v>42.562724014336901</v>
      </c>
      <c r="AK410" t="str">
        <f>IF(AND(Table2[[#This Row],[20D EMA]]&gt;Table2[[#This Row],[50D EMA]],Table2[[#This Row],[50D EMA]]&gt;Table2[[#This Row],[200D EMA]]),"Uptrend","Downtrend/NoTrend")</f>
        <v>Downtrend/NoTrend</v>
      </c>
      <c r="AL410">
        <v>-0.16</v>
      </c>
      <c r="AM410" t="s">
        <v>3184</v>
      </c>
      <c r="AN410">
        <v>2.41</v>
      </c>
      <c r="AO410" t="s">
        <v>3185</v>
      </c>
      <c r="AP410">
        <v>0.112651782367478</v>
      </c>
      <c r="AQ410">
        <f>(Table2[[#This Row],[Sharpe Ratio]]-AVERAGE(Table2[Sharpe Ratio]))/_xlfn.STDEV.P(Table2[Sharpe Ratio])</f>
        <v>0.61023922418367682</v>
      </c>
      <c r="AR4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0">
        <f>_xlfn.RANK.AVG(Table2[[#This Row],[1Y Return vs Nifty Z-Score]],Table2[1Y Return vs Nifty Z-Score])</f>
        <v>305</v>
      </c>
      <c r="AT410">
        <f>_xlfn.RANK.AVG(Table2[[#This Row],[6M Return vs Nifty Z-Score]],Table2[6M Return vs Nifty Z-Score])</f>
        <v>708</v>
      </c>
      <c r="AU410">
        <f>_xlfn.RANK.AVG(Table2[[#This Row],[Sharpe Ratio Z-Score]],Table2[Sharpe Ratio Z-Score])</f>
        <v>188</v>
      </c>
      <c r="AV410">
        <f>(Table2[[#This Row],[Rank 1Y]]+Table2[[#This Row],[Rank 6M]]+Table2[[#This Row],[Rank Sharpe]])/3</f>
        <v>400.33333333333331</v>
      </c>
    </row>
    <row r="411" spans="1:48" x14ac:dyDescent="0.3">
      <c r="A411" t="s">
        <v>176</v>
      </c>
      <c r="B411" t="s">
        <v>177</v>
      </c>
      <c r="C411" t="s">
        <v>3146</v>
      </c>
      <c r="D411" t="s">
        <v>178</v>
      </c>
      <c r="E411">
        <v>146534.820392655</v>
      </c>
      <c r="F411">
        <v>655.35</v>
      </c>
      <c r="G411">
        <v>10.5449639252836</v>
      </c>
      <c r="H411">
        <f>(Table2[[#This Row],[1Y Return vs Nifty]]-AVERAGE(Table2[1Y Return vs Nifty]))/_xlfn.STDEV.P(Table2[1Y Return vs Nifty])</f>
        <v>-0.13551357084519422</v>
      </c>
      <c r="I411">
        <v>-8.2970979455429195</v>
      </c>
      <c r="J411">
        <f>(Table2[[#This Row],[1M Return vs Nifty]]-AVERAGE(Table2[1M Return vs Nifty]))/_xlfn.STDEV.P(Table2[1M Return vs Nifty])</f>
        <v>-0.8317669007732531</v>
      </c>
      <c r="K411">
        <v>-6.0094480454480097</v>
      </c>
      <c r="L411">
        <f>(Table2[[#This Row],[6M Return vs Nifty]]-AVERAGE(Table2[6M Return vs Nifty]))/_xlfn.STDEV.P(Table2[6M Return vs Nifty])</f>
        <v>-0.4101759389394018</v>
      </c>
      <c r="M411">
        <v>-5.7697213044402504</v>
      </c>
      <c r="N411">
        <f>(Table2[[#This Row],[1W Return vs Nifty]]-AVERAGE(Table2[1W Return vs Nifty]))/_xlfn.STDEV.P(Table2[1W Return vs Nifty])</f>
        <v>-0.87743318602630294</v>
      </c>
      <c r="O411">
        <v>690.78</v>
      </c>
      <c r="P411">
        <v>696.393613904213</v>
      </c>
      <c r="Q411">
        <v>645.21958856783999</v>
      </c>
      <c r="R411">
        <v>34.754428656422903</v>
      </c>
      <c r="S411" s="1">
        <f>(Table2[[#This Row],[Close Price]]-Table2[[#This Row],[20D EMA]])/Table2[[#This Row],[20D EMA]]</f>
        <v>-5.1289846260748652E-2</v>
      </c>
      <c r="T411" s="1">
        <f>(Table2[[#This Row],[Close Price]]-Table2[[#This Row],[50D EMA]])/Table2[[#This Row],[50D EMA]]</f>
        <v>-5.8937378351459742E-2</v>
      </c>
      <c r="U411" s="1">
        <f>(Table2[[#This Row],[Close Price]]-Table2[[#This Row],[200D EMA]])/Table2[[#This Row],[200D EMA]]</f>
        <v>1.5700718967082156E-2</v>
      </c>
      <c r="V411">
        <v>1.0174065579796201</v>
      </c>
      <c r="W411">
        <v>638.70000000000005</v>
      </c>
      <c r="X411">
        <v>657.6</v>
      </c>
      <c r="Y411">
        <v>638.70000000000005</v>
      </c>
      <c r="Z411">
        <v>657.6</v>
      </c>
      <c r="AA411">
        <v>638.70000000000005</v>
      </c>
      <c r="AB411">
        <v>714.25</v>
      </c>
      <c r="AC411" s="1">
        <f>(Table2[[#This Row],[Close Price]]/Table2[[#This Row],[Day Low]])-1</f>
        <v>2.6068576796618004E-2</v>
      </c>
      <c r="AD411" s="1">
        <f>(Table2[[#This Row],[Day High]]/Table2[[#This Row],[Close Price]])-1</f>
        <v>3.4332799267566827E-3</v>
      </c>
      <c r="AE411" s="1">
        <f>(Table2[[#This Row],[Close Price]]/Table2[[#This Row],[Current Week Low]])-1</f>
        <v>2.6068576796618004E-2</v>
      </c>
      <c r="AF411" s="1">
        <f>(Table2[[#This Row],[Current Week High]]/Table2[[#This Row],[Close Price]])-1</f>
        <v>3.4332799267566827E-3</v>
      </c>
      <c r="AG411" s="1">
        <f>(Table2[[#This Row],[Close Price]]/Table2[[#This Row],[Current Month Low]])-1</f>
        <v>2.6068576796618004E-2</v>
      </c>
      <c r="AH411" s="1">
        <f>(Table2[[#This Row],[Current Month High]]/Table2[[#This Row],[Close Price]])-1</f>
        <v>8.9875638971541827E-2</v>
      </c>
      <c r="AI411">
        <v>17.8988326848249</v>
      </c>
      <c r="AJ411">
        <v>36.346613960262097</v>
      </c>
      <c r="AK411" t="str">
        <f>IF(AND(Table2[[#This Row],[20D EMA]]&gt;Table2[[#This Row],[50D EMA]],Table2[[#This Row],[50D EMA]]&gt;Table2[[#This Row],[200D EMA]]),"Uptrend","Downtrend/NoTrend")</f>
        <v>Downtrend/NoTrend</v>
      </c>
      <c r="AL411">
        <v>-0.04</v>
      </c>
      <c r="AM411" t="s">
        <v>3184</v>
      </c>
      <c r="AN411">
        <v>-5.12</v>
      </c>
      <c r="AO411" t="s">
        <v>3184</v>
      </c>
      <c r="AP411">
        <v>3.8053735342432997E-2</v>
      </c>
      <c r="AQ411">
        <f>(Table2[[#This Row],[Sharpe Ratio]]-AVERAGE(Table2[Sharpe Ratio]))/_xlfn.STDEV.P(Table2[Sharpe Ratio])</f>
        <v>-0.27115856537818317</v>
      </c>
      <c r="AR4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1">
        <f>_xlfn.RANK.AVG(Table2[[#This Row],[1Y Return vs Nifty Z-Score]],Table2[1Y Return vs Nifty Z-Score])</f>
        <v>342</v>
      </c>
      <c r="AT411">
        <f>_xlfn.RANK.AVG(Table2[[#This Row],[6M Return vs Nifty Z-Score]],Table2[6M Return vs Nifty Z-Score])</f>
        <v>446</v>
      </c>
      <c r="AU411">
        <f>_xlfn.RANK.AVG(Table2[[#This Row],[Sharpe Ratio Z-Score]],Table2[Sharpe Ratio Z-Score])</f>
        <v>414</v>
      </c>
      <c r="AV411">
        <f>(Table2[[#This Row],[Rank 1Y]]+Table2[[#This Row],[Rank 6M]]+Table2[[#This Row],[Rank Sharpe]])/3</f>
        <v>400.66666666666669</v>
      </c>
    </row>
    <row r="412" spans="1:48" x14ac:dyDescent="0.3">
      <c r="A412" t="s">
        <v>657</v>
      </c>
      <c r="B412" t="s">
        <v>658</v>
      </c>
      <c r="C412" t="s">
        <v>3143</v>
      </c>
      <c r="D412" t="s">
        <v>51</v>
      </c>
      <c r="E412">
        <v>27643.634907879899</v>
      </c>
      <c r="F412">
        <v>1779.85</v>
      </c>
      <c r="G412">
        <v>-5.6008513746063002</v>
      </c>
      <c r="H412">
        <f>(Table2[[#This Row],[1Y Return vs Nifty]]-AVERAGE(Table2[1Y Return vs Nifty]))/_xlfn.STDEV.P(Table2[1Y Return vs Nifty])</f>
        <v>-0.44031794996286022</v>
      </c>
      <c r="I412">
        <v>4.4394339556975897</v>
      </c>
      <c r="J412">
        <f>(Table2[[#This Row],[1M Return vs Nifty]]-AVERAGE(Table2[1M Return vs Nifty]))/_xlfn.STDEV.P(Table2[1M Return vs Nifty])</f>
        <v>0.52732353313000035</v>
      </c>
      <c r="K412">
        <v>-10.203019532998701</v>
      </c>
      <c r="L412">
        <f>(Table2[[#This Row],[6M Return vs Nifty]]-AVERAGE(Table2[6M Return vs Nifty]))/_xlfn.STDEV.P(Table2[6M Return vs Nifty])</f>
        <v>-0.55068521375379842</v>
      </c>
      <c r="M412">
        <v>-5.63378332483913</v>
      </c>
      <c r="N412">
        <f>(Table2[[#This Row],[1W Return vs Nifty]]-AVERAGE(Table2[1W Return vs Nifty]))/_xlfn.STDEV.P(Table2[1W Return vs Nifty])</f>
        <v>-0.84861609781758329</v>
      </c>
      <c r="O412">
        <v>1865.9</v>
      </c>
      <c r="P412">
        <v>1869.5701275792001</v>
      </c>
      <c r="Q412">
        <v>1769.31772256556</v>
      </c>
      <c r="R412">
        <v>30.446711951701101</v>
      </c>
      <c r="S412" s="1">
        <f>(Table2[[#This Row],[Close Price]]-Table2[[#This Row],[20D EMA]])/Table2[[#This Row],[20D EMA]]</f>
        <v>-4.6117155260196246E-2</v>
      </c>
      <c r="T412" s="1">
        <f>(Table2[[#This Row],[Close Price]]-Table2[[#This Row],[50D EMA]])/Table2[[#This Row],[50D EMA]]</f>
        <v>-4.798970964270468E-2</v>
      </c>
      <c r="U412" s="1">
        <f>(Table2[[#This Row],[Close Price]]-Table2[[#This Row],[200D EMA]])/Table2[[#This Row],[200D EMA]]</f>
        <v>5.9527338137821016E-3</v>
      </c>
      <c r="V412">
        <v>0.67808718839681803</v>
      </c>
      <c r="W412">
        <v>1755.9</v>
      </c>
      <c r="X412">
        <v>1846.05</v>
      </c>
      <c r="Y412">
        <v>1755.9</v>
      </c>
      <c r="Z412">
        <v>1846.05</v>
      </c>
      <c r="AA412">
        <v>1755.9</v>
      </c>
      <c r="AB412">
        <v>1984</v>
      </c>
      <c r="AC412" s="1">
        <f>(Table2[[#This Row],[Close Price]]/Table2[[#This Row],[Day Low]])-1</f>
        <v>1.3639728913947158E-2</v>
      </c>
      <c r="AD412" s="1">
        <f>(Table2[[#This Row],[Day High]]/Table2[[#This Row],[Close Price]])-1</f>
        <v>3.7194145574065196E-2</v>
      </c>
      <c r="AE412" s="1">
        <f>(Table2[[#This Row],[Close Price]]/Table2[[#This Row],[Current Week Low]])-1</f>
        <v>1.3639728913947158E-2</v>
      </c>
      <c r="AF412" s="1">
        <f>(Table2[[#This Row],[Current Week High]]/Table2[[#This Row],[Close Price]])-1</f>
        <v>3.7194145574065196E-2</v>
      </c>
      <c r="AG412" s="1">
        <f>(Table2[[#This Row],[Close Price]]/Table2[[#This Row],[Current Month Low]])-1</f>
        <v>1.3639728913947158E-2</v>
      </c>
      <c r="AH412" s="1">
        <f>(Table2[[#This Row],[Current Month High]]/Table2[[#This Row],[Close Price]])-1</f>
        <v>0.11470067702334474</v>
      </c>
      <c r="AI412">
        <v>14.0545551591426</v>
      </c>
      <c r="AJ412">
        <v>29.821298322392298</v>
      </c>
      <c r="AK412" t="str">
        <f>IF(AND(Table2[[#This Row],[20D EMA]]&gt;Table2[[#This Row],[50D EMA]],Table2[[#This Row],[50D EMA]]&gt;Table2[[#This Row],[200D EMA]]),"Uptrend","Downtrend/NoTrend")</f>
        <v>Downtrend/NoTrend</v>
      </c>
      <c r="AL412">
        <v>-0.05</v>
      </c>
      <c r="AM412" t="s">
        <v>3184</v>
      </c>
      <c r="AN412">
        <v>-6.19</v>
      </c>
      <c r="AO412" t="s">
        <v>3184</v>
      </c>
      <c r="AP412">
        <v>9.7925455914370005E-2</v>
      </c>
      <c r="AQ412">
        <f>(Table2[[#This Row],[Sharpe Ratio]]-AVERAGE(Table2[Sharpe Ratio]))/_xlfn.STDEV.P(Table2[Sharpe Ratio])</f>
        <v>0.43624336099736571</v>
      </c>
      <c r="AR4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2">
        <f>_xlfn.RANK.AVG(Table2[[#This Row],[1Y Return vs Nifty Z-Score]],Table2[1Y Return vs Nifty Z-Score])</f>
        <v>469</v>
      </c>
      <c r="AT412">
        <f>_xlfn.RANK.AVG(Table2[[#This Row],[6M Return vs Nifty Z-Score]],Table2[6M Return vs Nifty Z-Score])</f>
        <v>499</v>
      </c>
      <c r="AU412">
        <f>_xlfn.RANK.AVG(Table2[[#This Row],[Sharpe Ratio Z-Score]],Table2[Sharpe Ratio Z-Score])</f>
        <v>235</v>
      </c>
      <c r="AV412">
        <f>(Table2[[#This Row],[Rank 1Y]]+Table2[[#This Row],[Rank 6M]]+Table2[[#This Row],[Rank Sharpe]])/3</f>
        <v>401</v>
      </c>
    </row>
    <row r="413" spans="1:48" x14ac:dyDescent="0.3">
      <c r="A413" t="s">
        <v>379</v>
      </c>
      <c r="B413" t="s">
        <v>380</v>
      </c>
      <c r="C413" t="s">
        <v>3153</v>
      </c>
      <c r="D413" t="s">
        <v>282</v>
      </c>
      <c r="E413">
        <v>62397.7753368349</v>
      </c>
      <c r="F413">
        <v>7316.45</v>
      </c>
      <c r="G413">
        <v>-4.5396370666529799</v>
      </c>
      <c r="H413">
        <f>(Table2[[#This Row],[1Y Return vs Nifty]]-AVERAGE(Table2[1Y Return vs Nifty]))/_xlfn.STDEV.P(Table2[1Y Return vs Nifty])</f>
        <v>-0.42028410452126758</v>
      </c>
      <c r="I413">
        <v>-5.8601807296652204</v>
      </c>
      <c r="J413">
        <f>(Table2[[#This Row],[1M Return vs Nifty]]-AVERAGE(Table2[1M Return vs Nifty]))/_xlfn.STDEV.P(Table2[1M Return vs Nifty])</f>
        <v>-0.5717282260386537</v>
      </c>
      <c r="K413">
        <v>-17.1804872408803</v>
      </c>
      <c r="L413">
        <f>(Table2[[#This Row],[6M Return vs Nifty]]-AVERAGE(Table2[6M Return vs Nifty]))/_xlfn.STDEV.P(Table2[6M Return vs Nifty])</f>
        <v>-0.78447136252598237</v>
      </c>
      <c r="M413">
        <v>-4.5641859986833602</v>
      </c>
      <c r="N413">
        <f>(Table2[[#This Row],[1W Return vs Nifty]]-AVERAGE(Table2[1W Return vs Nifty]))/_xlfn.STDEV.P(Table2[1W Return vs Nifty])</f>
        <v>-0.62187534011260814</v>
      </c>
      <c r="O413">
        <v>7807.77</v>
      </c>
      <c r="P413">
        <v>7916.41060983235</v>
      </c>
      <c r="Q413">
        <v>7480.4288207817699</v>
      </c>
      <c r="R413">
        <v>28.236495571955899</v>
      </c>
      <c r="S413" s="1">
        <f>(Table2[[#This Row],[Close Price]]-Table2[[#This Row],[20D EMA]])/Table2[[#This Row],[20D EMA]]</f>
        <v>-6.2927058558333637E-2</v>
      </c>
      <c r="T413" s="1">
        <f>(Table2[[#This Row],[Close Price]]-Table2[[#This Row],[50D EMA]])/Table2[[#This Row],[50D EMA]]</f>
        <v>-7.5786949338780676E-2</v>
      </c>
      <c r="U413" s="1">
        <f>(Table2[[#This Row],[Close Price]]-Table2[[#This Row],[200D EMA]])/Table2[[#This Row],[200D EMA]]</f>
        <v>-2.1921045532337927E-2</v>
      </c>
      <c r="V413">
        <v>0.50302595858268395</v>
      </c>
      <c r="W413">
        <v>7283.05</v>
      </c>
      <c r="X413">
        <v>7538.45</v>
      </c>
      <c r="Y413">
        <v>7283.05</v>
      </c>
      <c r="Z413">
        <v>7538.45</v>
      </c>
      <c r="AA413">
        <v>7283.05</v>
      </c>
      <c r="AB413">
        <v>8040</v>
      </c>
      <c r="AC413" s="1">
        <f>(Table2[[#This Row],[Close Price]]/Table2[[#This Row],[Day Low]])-1</f>
        <v>4.5859907593659432E-3</v>
      </c>
      <c r="AD413" s="1">
        <f>(Table2[[#This Row],[Day High]]/Table2[[#This Row],[Close Price]])-1</f>
        <v>3.0342584176752396E-2</v>
      </c>
      <c r="AE413" s="1">
        <f>(Table2[[#This Row],[Close Price]]/Table2[[#This Row],[Current Week Low]])-1</f>
        <v>4.5859907593659432E-3</v>
      </c>
      <c r="AF413" s="1">
        <f>(Table2[[#This Row],[Current Week High]]/Table2[[#This Row],[Close Price]])-1</f>
        <v>3.0342584176752396E-2</v>
      </c>
      <c r="AG413" s="1">
        <f>(Table2[[#This Row],[Close Price]]/Table2[[#This Row],[Current Month Low]])-1</f>
        <v>4.5859907593659432E-3</v>
      </c>
      <c r="AH413" s="1">
        <f>(Table2[[#This Row],[Current Month High]]/Table2[[#This Row],[Close Price]])-1</f>
        <v>9.8893589104005475E-2</v>
      </c>
      <c r="AI413">
        <v>35.790581497857502</v>
      </c>
      <c r="AJ413">
        <v>37.398122065727698</v>
      </c>
      <c r="AK413" t="str">
        <f>IF(AND(Table2[[#This Row],[20D EMA]]&gt;Table2[[#This Row],[50D EMA]],Table2[[#This Row],[50D EMA]]&gt;Table2[[#This Row],[200D EMA]]),"Uptrend","Downtrend/NoTrend")</f>
        <v>Downtrend/NoTrend</v>
      </c>
      <c r="AL413">
        <v>0.13</v>
      </c>
      <c r="AM413" t="s">
        <v>3185</v>
      </c>
      <c r="AN413">
        <v>-8.01</v>
      </c>
      <c r="AO413" t="s">
        <v>3184</v>
      </c>
      <c r="AP413">
        <v>0.12678352631023501</v>
      </c>
      <c r="AQ413">
        <f>(Table2[[#This Row],[Sharpe Ratio]]-AVERAGE(Table2[Sharpe Ratio]))/_xlfn.STDEV.P(Table2[Sharpe Ratio])</f>
        <v>0.77720992074384887</v>
      </c>
      <c r="AR4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3">
        <f>_xlfn.RANK.AVG(Table2[[#This Row],[1Y Return vs Nifty Z-Score]],Table2[1Y Return vs Nifty Z-Score])</f>
        <v>460</v>
      </c>
      <c r="AT413">
        <f>_xlfn.RANK.AVG(Table2[[#This Row],[6M Return vs Nifty Z-Score]],Table2[6M Return vs Nifty Z-Score])</f>
        <v>595</v>
      </c>
      <c r="AU413">
        <f>_xlfn.RANK.AVG(Table2[[#This Row],[Sharpe Ratio Z-Score]],Table2[Sharpe Ratio Z-Score])</f>
        <v>158</v>
      </c>
      <c r="AV413">
        <f>(Table2[[#This Row],[Rank 1Y]]+Table2[[#This Row],[Rank 6M]]+Table2[[#This Row],[Rank Sharpe]])/3</f>
        <v>404.33333333333331</v>
      </c>
    </row>
    <row r="414" spans="1:48" x14ac:dyDescent="0.3">
      <c r="A414" t="s">
        <v>152</v>
      </c>
      <c r="B414" t="s">
        <v>153</v>
      </c>
      <c r="C414" t="s">
        <v>3147</v>
      </c>
      <c r="D414" t="s">
        <v>75</v>
      </c>
      <c r="E414">
        <v>168895.76765240001</v>
      </c>
      <c r="F414">
        <v>2519.5</v>
      </c>
      <c r="G414">
        <v>5.7015352858002704</v>
      </c>
      <c r="H414">
        <f>(Table2[[#This Row],[1Y Return vs Nifty]]-AVERAGE(Table2[1Y Return vs Nifty]))/_xlfn.STDEV.P(Table2[1Y Return vs Nifty])</f>
        <v>-0.22694891999529287</v>
      </c>
      <c r="I414">
        <v>-3.5179644631437301</v>
      </c>
      <c r="J414">
        <f>(Table2[[#This Row],[1M Return vs Nifty]]-AVERAGE(Table2[1M Return vs Nifty]))/_xlfn.STDEV.P(Table2[1M Return vs Nifty])</f>
        <v>-0.32179490457836613</v>
      </c>
      <c r="K414">
        <v>-3.8279852998480299</v>
      </c>
      <c r="L414">
        <f>(Table2[[#This Row],[6M Return vs Nifty]]-AVERAGE(Table2[6M Return vs Nifty]))/_xlfn.STDEV.P(Table2[6M Return vs Nifty])</f>
        <v>-0.33708412464010623</v>
      </c>
      <c r="M414">
        <v>-6.0428235018024603</v>
      </c>
      <c r="N414">
        <f>(Table2[[#This Row],[1W Return vs Nifty]]-AVERAGE(Table2[1W Return vs Nifty]))/_xlfn.STDEV.P(Table2[1W Return vs Nifty])</f>
        <v>-0.93532730902617933</v>
      </c>
      <c r="O414">
        <v>2642.31</v>
      </c>
      <c r="P414">
        <v>2672.47971430404</v>
      </c>
      <c r="Q414">
        <v>2495.61275999703</v>
      </c>
      <c r="R414">
        <v>28.6281353981331</v>
      </c>
      <c r="S414" s="1">
        <f>(Table2[[#This Row],[Close Price]]-Table2[[#This Row],[20D EMA]])/Table2[[#This Row],[20D EMA]]</f>
        <v>-4.6478270906895838E-2</v>
      </c>
      <c r="T414" s="1">
        <f>(Table2[[#This Row],[Close Price]]-Table2[[#This Row],[50D EMA]])/Table2[[#This Row],[50D EMA]]</f>
        <v>-5.7242610106725773E-2</v>
      </c>
      <c r="U414" s="1">
        <f>(Table2[[#This Row],[Close Price]]-Table2[[#This Row],[200D EMA]])/Table2[[#This Row],[200D EMA]]</f>
        <v>9.5716933275330762E-3</v>
      </c>
      <c r="V414">
        <v>0.65952793962815603</v>
      </c>
      <c r="W414">
        <v>2506.0500000000002</v>
      </c>
      <c r="X414">
        <v>2553.85</v>
      </c>
      <c r="Y414">
        <v>2506.0500000000002</v>
      </c>
      <c r="Z414">
        <v>2553.85</v>
      </c>
      <c r="AA414">
        <v>2506.0500000000002</v>
      </c>
      <c r="AB414">
        <v>2719</v>
      </c>
      <c r="AC414" s="1">
        <f>(Table2[[#This Row],[Close Price]]/Table2[[#This Row],[Day Low]])-1</f>
        <v>5.3670118313680071E-3</v>
      </c>
      <c r="AD414" s="1">
        <f>(Table2[[#This Row],[Day High]]/Table2[[#This Row],[Close Price]])-1</f>
        <v>1.3633657471720628E-2</v>
      </c>
      <c r="AE414" s="1">
        <f>(Table2[[#This Row],[Close Price]]/Table2[[#This Row],[Current Week Low]])-1</f>
        <v>5.3670118313680071E-3</v>
      </c>
      <c r="AF414" s="1">
        <f>(Table2[[#This Row],[Current Week High]]/Table2[[#This Row],[Close Price]])-1</f>
        <v>1.3633657471720628E-2</v>
      </c>
      <c r="AG414" s="1">
        <f>(Table2[[#This Row],[Close Price]]/Table2[[#This Row],[Current Month Low]])-1</f>
        <v>5.3670118313680071E-3</v>
      </c>
      <c r="AH414" s="1">
        <f>(Table2[[#This Row],[Current Month High]]/Table2[[#This Row],[Close Price]])-1</f>
        <v>7.9182377455844444E-2</v>
      </c>
      <c r="AI414">
        <v>14.2190910895018</v>
      </c>
      <c r="AJ414">
        <v>32.169086597748702</v>
      </c>
      <c r="AK414" t="str">
        <f>IF(AND(Table2[[#This Row],[20D EMA]]&gt;Table2[[#This Row],[50D EMA]],Table2[[#This Row],[50D EMA]]&gt;Table2[[#This Row],[200D EMA]]),"Uptrend","Downtrend/NoTrend")</f>
        <v>Downtrend/NoTrend</v>
      </c>
      <c r="AL414">
        <v>-0.02</v>
      </c>
      <c r="AM414" t="s">
        <v>3184</v>
      </c>
      <c r="AN414">
        <v>-5.52</v>
      </c>
      <c r="AO414" t="s">
        <v>3184</v>
      </c>
      <c r="AP414">
        <v>3.6133091093629E-2</v>
      </c>
      <c r="AQ414">
        <f>(Table2[[#This Row],[Sharpe Ratio]]-AVERAGE(Table2[Sharpe Ratio]))/_xlfn.STDEV.P(Table2[Sharpe Ratio])</f>
        <v>-0.29385154009992348</v>
      </c>
      <c r="AR4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4">
        <f>_xlfn.RANK.AVG(Table2[[#This Row],[1Y Return vs Nifty Z-Score]],Table2[1Y Return vs Nifty Z-Score])</f>
        <v>379</v>
      </c>
      <c r="AT414">
        <f>_xlfn.RANK.AVG(Table2[[#This Row],[6M Return vs Nifty Z-Score]],Table2[6M Return vs Nifty Z-Score])</f>
        <v>419</v>
      </c>
      <c r="AU414">
        <f>_xlfn.RANK.AVG(Table2[[#This Row],[Sharpe Ratio Z-Score]],Table2[Sharpe Ratio Z-Score])</f>
        <v>417</v>
      </c>
      <c r="AV414">
        <f>(Table2[[#This Row],[Rank 1Y]]+Table2[[#This Row],[Rank 6M]]+Table2[[#This Row],[Rank Sharpe]])/3</f>
        <v>405</v>
      </c>
    </row>
    <row r="415" spans="1:48" x14ac:dyDescent="0.3">
      <c r="A415" t="s">
        <v>522</v>
      </c>
      <c r="B415" t="s">
        <v>523</v>
      </c>
      <c r="C415" t="s">
        <v>3155</v>
      </c>
      <c r="D415" t="s">
        <v>524</v>
      </c>
      <c r="E415">
        <v>39397.667263099996</v>
      </c>
      <c r="F415">
        <v>34973.300000000003</v>
      </c>
      <c r="G415">
        <v>-13.9498637787579</v>
      </c>
      <c r="H415">
        <f>(Table2[[#This Row],[1Y Return vs Nifty]]-AVERAGE(Table2[1Y Return vs Nifty]))/_xlfn.STDEV.P(Table2[1Y Return vs Nifty])</f>
        <v>-0.59793250796603981</v>
      </c>
      <c r="I415">
        <v>6.9841727543626702</v>
      </c>
      <c r="J415">
        <f>(Table2[[#This Row],[1M Return vs Nifty]]-AVERAGE(Table2[1M Return vs Nifty]))/_xlfn.STDEV.P(Table2[1M Return vs Nifty])</f>
        <v>0.79886763829659724</v>
      </c>
      <c r="K415">
        <v>11.439832631586301</v>
      </c>
      <c r="L415">
        <f>(Table2[[#This Row],[6M Return vs Nifty]]-AVERAGE(Table2[6M Return vs Nifty]))/_xlfn.STDEV.P(Table2[6M Return vs Nifty])</f>
        <v>0.17447744809393867</v>
      </c>
      <c r="M415">
        <v>-1.7755055705729399</v>
      </c>
      <c r="N415">
        <f>(Table2[[#This Row],[1W Return vs Nifty]]-AVERAGE(Table2[1W Return vs Nifty]))/_xlfn.STDEV.P(Table2[1W Return vs Nifty])</f>
        <v>-3.0711265741403808E-2</v>
      </c>
      <c r="O415">
        <v>34995.339999999997</v>
      </c>
      <c r="P415">
        <v>35020.017336497302</v>
      </c>
      <c r="Q415">
        <v>33987.340500955099</v>
      </c>
      <c r="R415">
        <v>47.024427332256202</v>
      </c>
      <c r="S415" s="1">
        <f>(Table2[[#This Row],[Close Price]]-Table2[[#This Row],[20D EMA]])/Table2[[#This Row],[20D EMA]]</f>
        <v>-6.2979813883773091E-4</v>
      </c>
      <c r="T415" s="1">
        <f>(Table2[[#This Row],[Close Price]]-Table2[[#This Row],[50D EMA]])/Table2[[#This Row],[50D EMA]]</f>
        <v>-1.3340180859536758E-3</v>
      </c>
      <c r="U415" s="1">
        <f>(Table2[[#This Row],[Close Price]]-Table2[[#This Row],[200D EMA]])/Table2[[#This Row],[200D EMA]]</f>
        <v>2.9009610181685061E-2</v>
      </c>
      <c r="V415">
        <v>0.88161600115531802</v>
      </c>
      <c r="W415">
        <v>34825.050000000003</v>
      </c>
      <c r="X415">
        <v>36049.050000000003</v>
      </c>
      <c r="Y415">
        <v>34825.050000000003</v>
      </c>
      <c r="Z415">
        <v>36049.050000000003</v>
      </c>
      <c r="AA415">
        <v>34825.050000000003</v>
      </c>
      <c r="AB415">
        <v>37133.75</v>
      </c>
      <c r="AC415" s="1">
        <f>(Table2[[#This Row],[Close Price]]/Table2[[#This Row],[Day Low]])-1</f>
        <v>4.2569931701461616E-3</v>
      </c>
      <c r="AD415" s="1">
        <f>(Table2[[#This Row],[Day High]]/Table2[[#This Row],[Close Price]])-1</f>
        <v>3.0759179145233739E-2</v>
      </c>
      <c r="AE415" s="1">
        <f>(Table2[[#This Row],[Close Price]]/Table2[[#This Row],[Current Week Low]])-1</f>
        <v>4.2569931701461616E-3</v>
      </c>
      <c r="AF415" s="1">
        <f>(Table2[[#This Row],[Current Week High]]/Table2[[#This Row],[Close Price]])-1</f>
        <v>3.0759179145233739E-2</v>
      </c>
      <c r="AG415" s="1">
        <f>(Table2[[#This Row],[Close Price]]/Table2[[#This Row],[Current Month Low]])-1</f>
        <v>4.2569931701461616E-3</v>
      </c>
      <c r="AH415" s="1">
        <f>(Table2[[#This Row],[Current Month High]]/Table2[[#This Row],[Close Price]])-1</f>
        <v>6.1774267798577753E-2</v>
      </c>
      <c r="AI415">
        <v>16.821975621402501</v>
      </c>
      <c r="AJ415">
        <v>22.717854517447101</v>
      </c>
      <c r="AK415" t="str">
        <f>IF(AND(Table2[[#This Row],[20D EMA]]&gt;Table2[[#This Row],[50D EMA]],Table2[[#This Row],[50D EMA]]&gt;Table2[[#This Row],[200D EMA]]),"Uptrend","Downtrend/NoTrend")</f>
        <v>Downtrend/NoTrend</v>
      </c>
      <c r="AL415">
        <v>0</v>
      </c>
      <c r="AM415">
        <v>0</v>
      </c>
      <c r="AN415">
        <v>2.88</v>
      </c>
      <c r="AO415" t="s">
        <v>3185</v>
      </c>
      <c r="AP415">
        <v>3.4289934845558999E-2</v>
      </c>
      <c r="AQ415">
        <f>(Table2[[#This Row],[Sharpe Ratio]]-AVERAGE(Table2[Sharpe Ratio]))/_xlfn.STDEV.P(Table2[Sharpe Ratio])</f>
        <v>-0.3156289713820134</v>
      </c>
      <c r="AR4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5">
        <f>_xlfn.RANK.AVG(Table2[[#This Row],[1Y Return vs Nifty Z-Score]],Table2[1Y Return vs Nifty Z-Score])</f>
        <v>535</v>
      </c>
      <c r="AT415">
        <f>_xlfn.RANK.AVG(Table2[[#This Row],[6M Return vs Nifty Z-Score]],Table2[6M Return vs Nifty Z-Score])</f>
        <v>257</v>
      </c>
      <c r="AU415">
        <f>_xlfn.RANK.AVG(Table2[[#This Row],[Sharpe Ratio Z-Score]],Table2[Sharpe Ratio Z-Score])</f>
        <v>425</v>
      </c>
      <c r="AV415">
        <f>(Table2[[#This Row],[Rank 1Y]]+Table2[[#This Row],[Rank 6M]]+Table2[[#This Row],[Rank Sharpe]])/3</f>
        <v>405.66666666666669</v>
      </c>
    </row>
    <row r="416" spans="1:48" x14ac:dyDescent="0.3">
      <c r="A416" t="s">
        <v>1802</v>
      </c>
      <c r="B416" t="s">
        <v>1803</v>
      </c>
      <c r="C416" t="s">
        <v>3145</v>
      </c>
      <c r="D416" t="s">
        <v>206</v>
      </c>
      <c r="E416">
        <v>4347.1791373679998</v>
      </c>
      <c r="F416">
        <v>170.96</v>
      </c>
      <c r="G416">
        <v>0.23836169161607401</v>
      </c>
      <c r="H416">
        <f>(Table2[[#This Row],[1Y Return vs Nifty]]-AVERAGE(Table2[1Y Return vs Nifty]))/_xlfn.STDEV.P(Table2[1Y Return vs Nifty])</f>
        <v>-0.33008395557313064</v>
      </c>
      <c r="I416">
        <v>2.3631265722912</v>
      </c>
      <c r="J416">
        <f>(Table2[[#This Row],[1M Return vs Nifty]]-AVERAGE(Table2[1M Return vs Nifty]))/_xlfn.STDEV.P(Table2[1M Return vs Nifty])</f>
        <v>0.30576482904074415</v>
      </c>
      <c r="K416">
        <v>-5.3733044687156202</v>
      </c>
      <c r="L416">
        <f>(Table2[[#This Row],[6M Return vs Nifty]]-AVERAGE(Table2[6M Return vs Nifty]))/_xlfn.STDEV.P(Table2[6M Return vs Nifty])</f>
        <v>-0.38886139287529969</v>
      </c>
      <c r="M416">
        <v>-1.6506333960439801</v>
      </c>
      <c r="N416">
        <f>(Table2[[#This Row],[1W Return vs Nifty]]-AVERAGE(Table2[1W Return vs Nifty]))/_xlfn.STDEV.P(Table2[1W Return vs Nifty])</f>
        <v>-4.2399846559078936E-3</v>
      </c>
      <c r="O416">
        <v>171.49</v>
      </c>
      <c r="P416">
        <v>173.454882169614</v>
      </c>
      <c r="Q416">
        <v>171.51914141445499</v>
      </c>
      <c r="R416">
        <v>48.2671970814704</v>
      </c>
      <c r="S416" s="1">
        <f>(Table2[[#This Row],[Close Price]]-Table2[[#This Row],[20D EMA]])/Table2[[#This Row],[20D EMA]]</f>
        <v>-3.0905592162808393E-3</v>
      </c>
      <c r="T416" s="1">
        <f>(Table2[[#This Row],[Close Price]]-Table2[[#This Row],[50D EMA]])/Table2[[#This Row],[50D EMA]]</f>
        <v>-1.4383464670509247E-2</v>
      </c>
      <c r="U416" s="1">
        <f>(Table2[[#This Row],[Close Price]]-Table2[[#This Row],[200D EMA]])/Table2[[#This Row],[200D EMA]]</f>
        <v>-3.2599359455973936E-3</v>
      </c>
      <c r="V416">
        <v>0.39358166763635499</v>
      </c>
      <c r="W416">
        <v>168.5</v>
      </c>
      <c r="X416">
        <v>172</v>
      </c>
      <c r="Y416">
        <v>168.5</v>
      </c>
      <c r="Z416">
        <v>172</v>
      </c>
      <c r="AA416">
        <v>168.02</v>
      </c>
      <c r="AB416">
        <v>175.6</v>
      </c>
      <c r="AC416" s="1">
        <f>(Table2[[#This Row],[Close Price]]/Table2[[#This Row],[Day Low]])-1</f>
        <v>1.4599406528190029E-2</v>
      </c>
      <c r="AD416" s="1">
        <f>(Table2[[#This Row],[Day High]]/Table2[[#This Row],[Close Price]])-1</f>
        <v>6.0832943378568149E-3</v>
      </c>
      <c r="AE416" s="1">
        <f>(Table2[[#This Row],[Close Price]]/Table2[[#This Row],[Current Week Low]])-1</f>
        <v>1.4599406528190029E-2</v>
      </c>
      <c r="AF416" s="1">
        <f>(Table2[[#This Row],[Current Week High]]/Table2[[#This Row],[Close Price]])-1</f>
        <v>6.0832943378568149E-3</v>
      </c>
      <c r="AG416" s="1">
        <f>(Table2[[#This Row],[Close Price]]/Table2[[#This Row],[Current Month Low]])-1</f>
        <v>1.7497916914652967E-2</v>
      </c>
      <c r="AH416" s="1">
        <f>(Table2[[#This Row],[Current Month High]]/Table2[[#This Row],[Close Price]])-1</f>
        <v>2.7140851661207277E-2</v>
      </c>
      <c r="AI416">
        <v>32.019185774450101</v>
      </c>
      <c r="AJ416">
        <v>29.613343442001501</v>
      </c>
      <c r="AK416" t="str">
        <f>IF(AND(Table2[[#This Row],[20D EMA]]&gt;Table2[[#This Row],[50D EMA]],Table2[[#This Row],[50D EMA]]&gt;Table2[[#This Row],[200D EMA]]),"Uptrend","Downtrend/NoTrend")</f>
        <v>Downtrend/NoTrend</v>
      </c>
      <c r="AL416">
        <v>0.05</v>
      </c>
      <c r="AM416" t="s">
        <v>3185</v>
      </c>
      <c r="AN416">
        <v>1.8</v>
      </c>
      <c r="AO416" t="s">
        <v>3185</v>
      </c>
      <c r="AP416">
        <v>5.8224872289983999E-2</v>
      </c>
      <c r="AQ416">
        <f>(Table2[[#This Row],[Sharpe Ratio]]-AVERAGE(Table2[Sharpe Ratio]))/_xlfn.STDEV.P(Table2[Sharpe Ratio])</f>
        <v>-3.2830670379107724E-2</v>
      </c>
      <c r="AR4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6">
        <f>_xlfn.RANK.AVG(Table2[[#This Row],[1Y Return vs Nifty Z-Score]],Table2[1Y Return vs Nifty Z-Score])</f>
        <v>425</v>
      </c>
      <c r="AT416">
        <f>_xlfn.RANK.AVG(Table2[[#This Row],[6M Return vs Nifty Z-Score]],Table2[6M Return vs Nifty Z-Score])</f>
        <v>438</v>
      </c>
      <c r="AU416">
        <f>_xlfn.RANK.AVG(Table2[[#This Row],[Sharpe Ratio Z-Score]],Table2[Sharpe Ratio Z-Score])</f>
        <v>357</v>
      </c>
      <c r="AV416">
        <f>(Table2[[#This Row],[Rank 1Y]]+Table2[[#This Row],[Rank 6M]]+Table2[[#This Row],[Rank Sharpe]])/3</f>
        <v>406.66666666666669</v>
      </c>
    </row>
    <row r="417" spans="1:48" x14ac:dyDescent="0.3">
      <c r="A417" t="s">
        <v>598</v>
      </c>
      <c r="B417" t="s">
        <v>599</v>
      </c>
      <c r="C417" t="s">
        <v>3151</v>
      </c>
      <c r="D417" t="s">
        <v>117</v>
      </c>
      <c r="E417">
        <v>31809.097326300001</v>
      </c>
      <c r="F417">
        <v>298.2</v>
      </c>
      <c r="G417">
        <v>12.2924300527654</v>
      </c>
      <c r="H417">
        <f>(Table2[[#This Row],[1Y Return vs Nifty]]-AVERAGE(Table2[1Y Return vs Nifty]))/_xlfn.STDEV.P(Table2[1Y Return vs Nifty])</f>
        <v>-0.1025245072319201</v>
      </c>
      <c r="I417">
        <v>-9.90634855250633</v>
      </c>
      <c r="J417">
        <f>(Table2[[#This Row],[1M Return vs Nifty]]-AVERAGE(Table2[1M Return vs Nifty]))/_xlfn.STDEV.P(Table2[1M Return vs Nifty])</f>
        <v>-1.0034868888073549</v>
      </c>
      <c r="K417">
        <v>7.9199284157852796</v>
      </c>
      <c r="L417">
        <f>(Table2[[#This Row],[6M Return vs Nifty]]-AVERAGE(Table2[6M Return vs Nifty]))/_xlfn.STDEV.P(Table2[6M Return vs Nifty])</f>
        <v>5.6539983513549608E-2</v>
      </c>
      <c r="M417">
        <v>-6.2449529137394499</v>
      </c>
      <c r="N417">
        <f>(Table2[[#This Row],[1W Return vs Nifty]]-AVERAGE(Table2[1W Return vs Nifty]))/_xlfn.STDEV.P(Table2[1W Return vs Nifty])</f>
        <v>-0.97817612221625594</v>
      </c>
      <c r="O417">
        <v>310.17</v>
      </c>
      <c r="P417">
        <v>318.36025569340899</v>
      </c>
      <c r="Q417">
        <v>294.97025307978203</v>
      </c>
      <c r="R417">
        <v>34.517123049862697</v>
      </c>
      <c r="S417" s="1">
        <f>(Table2[[#This Row],[Close Price]]-Table2[[#This Row],[20D EMA]])/Table2[[#This Row],[20D EMA]]</f>
        <v>-3.859174001354105E-2</v>
      </c>
      <c r="T417" s="1">
        <f>(Table2[[#This Row],[Close Price]]-Table2[[#This Row],[50D EMA]])/Table2[[#This Row],[50D EMA]]</f>
        <v>-6.3325290556444216E-2</v>
      </c>
      <c r="U417" s="1">
        <f>(Table2[[#This Row],[Close Price]]-Table2[[#This Row],[200D EMA]])/Table2[[#This Row],[200D EMA]]</f>
        <v>1.0949398749522032E-2</v>
      </c>
      <c r="V417">
        <v>0.95936725220482799</v>
      </c>
      <c r="W417">
        <v>294.5</v>
      </c>
      <c r="X417">
        <v>305.35000000000002</v>
      </c>
      <c r="Y417">
        <v>294.5</v>
      </c>
      <c r="Z417">
        <v>305.35000000000002</v>
      </c>
      <c r="AA417">
        <v>291.35000000000002</v>
      </c>
      <c r="AB417">
        <v>317.89999999999998</v>
      </c>
      <c r="AC417" s="1">
        <f>(Table2[[#This Row],[Close Price]]/Table2[[#This Row],[Day Low]])-1</f>
        <v>1.2563667232597497E-2</v>
      </c>
      <c r="AD417" s="1">
        <f>(Table2[[#This Row],[Day High]]/Table2[[#This Row],[Close Price]])-1</f>
        <v>2.3977196512407817E-2</v>
      </c>
      <c r="AE417" s="1">
        <f>(Table2[[#This Row],[Close Price]]/Table2[[#This Row],[Current Week Low]])-1</f>
        <v>1.2563667232597497E-2</v>
      </c>
      <c r="AF417" s="1">
        <f>(Table2[[#This Row],[Current Week High]]/Table2[[#This Row],[Close Price]])-1</f>
        <v>2.3977196512407817E-2</v>
      </c>
      <c r="AG417" s="1">
        <f>(Table2[[#This Row],[Close Price]]/Table2[[#This Row],[Current Month Low]])-1</f>
        <v>2.3511240775699216E-2</v>
      </c>
      <c r="AH417" s="1">
        <f>(Table2[[#This Row],[Current Month High]]/Table2[[#This Row],[Close Price]])-1</f>
        <v>6.6063044936284232E-2</v>
      </c>
      <c r="AI417">
        <v>22.199865861837601</v>
      </c>
      <c r="AJ417">
        <v>50.037735849056503</v>
      </c>
      <c r="AK417" t="str">
        <f>IF(AND(Table2[[#This Row],[20D EMA]]&gt;Table2[[#This Row],[50D EMA]],Table2[[#This Row],[50D EMA]]&gt;Table2[[#This Row],[200D EMA]]),"Uptrend","Downtrend/NoTrend")</f>
        <v>Downtrend/NoTrend</v>
      </c>
      <c r="AL417">
        <v>-0.02</v>
      </c>
      <c r="AM417" t="s">
        <v>3184</v>
      </c>
      <c r="AN417">
        <v>-3.18</v>
      </c>
      <c r="AO417" t="s">
        <v>3184</v>
      </c>
      <c r="AP417">
        <v>-1.9679412628228001E-2</v>
      </c>
      <c r="AQ417">
        <f>(Table2[[#This Row],[Sharpe Ratio]]-AVERAGE(Table2[Sharpe Ratio]))/_xlfn.STDEV.P(Table2[Sharpe Ratio])</f>
        <v>-0.95329262967485751</v>
      </c>
      <c r="AR4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7">
        <f>_xlfn.RANK.AVG(Table2[[#This Row],[1Y Return vs Nifty Z-Score]],Table2[1Y Return vs Nifty Z-Score])</f>
        <v>327</v>
      </c>
      <c r="AT417">
        <f>_xlfn.RANK.AVG(Table2[[#This Row],[6M Return vs Nifty Z-Score]],Table2[6M Return vs Nifty Z-Score])</f>
        <v>289</v>
      </c>
      <c r="AU417">
        <f>_xlfn.RANK.AVG(Table2[[#This Row],[Sharpe Ratio Z-Score]],Table2[Sharpe Ratio Z-Score])</f>
        <v>607</v>
      </c>
      <c r="AV417">
        <f>(Table2[[#This Row],[Rank 1Y]]+Table2[[#This Row],[Rank 6M]]+Table2[[#This Row],[Rank Sharpe]])/3</f>
        <v>407.66666666666669</v>
      </c>
    </row>
    <row r="418" spans="1:48" x14ac:dyDescent="0.3">
      <c r="A418" t="s">
        <v>106</v>
      </c>
      <c r="B418" t="s">
        <v>107</v>
      </c>
      <c r="C418" t="s">
        <v>3144</v>
      </c>
      <c r="D418" t="s">
        <v>108</v>
      </c>
      <c r="E418">
        <v>246697.21812372</v>
      </c>
      <c r="F418">
        <v>1557.4</v>
      </c>
      <c r="G418">
        <v>39.988075402013003</v>
      </c>
      <c r="H418">
        <f>(Table2[[#This Row],[1Y Return vs Nifty]]-AVERAGE(Table2[1Y Return vs Nifty]))/_xlfn.STDEV.P(Table2[1Y Return vs Nifty])</f>
        <v>0.42032019451553854</v>
      </c>
      <c r="I418">
        <v>-7.2190480091411997</v>
      </c>
      <c r="J418">
        <f>(Table2[[#This Row],[1M Return vs Nifty]]-AVERAGE(Table2[1M Return vs Nifty]))/_xlfn.STDEV.P(Table2[1M Return vs Nifty])</f>
        <v>-0.71673029840813962</v>
      </c>
      <c r="K418">
        <v>-18.6559866770647</v>
      </c>
      <c r="L418">
        <f>(Table2[[#This Row],[6M Return vs Nifty]]-AVERAGE(Table2[6M Return vs Nifty]))/_xlfn.STDEV.P(Table2[6M Return vs Nifty])</f>
        <v>-0.83390925964608364</v>
      </c>
      <c r="M418">
        <v>-2.2571184738396899</v>
      </c>
      <c r="N418">
        <f>(Table2[[#This Row],[1W Return vs Nifty]]-AVERAGE(Table2[1W Return vs Nifty]))/_xlfn.STDEV.P(Table2[1W Return vs Nifty])</f>
        <v>-0.13280695347061219</v>
      </c>
      <c r="O418">
        <v>1671.4</v>
      </c>
      <c r="P418">
        <v>1748.9756933920401</v>
      </c>
      <c r="Q418">
        <v>1728.12428906626</v>
      </c>
      <c r="R418">
        <v>32.541312825873</v>
      </c>
      <c r="S418" s="1">
        <f>(Table2[[#This Row],[Close Price]]-Table2[[#This Row],[20D EMA]])/Table2[[#This Row],[20D EMA]]</f>
        <v>-6.8206294124685887E-2</v>
      </c>
      <c r="T418" s="1">
        <f>(Table2[[#This Row],[Close Price]]-Table2[[#This Row],[50D EMA]])/Table2[[#This Row],[50D EMA]]</f>
        <v>-0.10953593815845987</v>
      </c>
      <c r="U418" s="1">
        <f>(Table2[[#This Row],[Close Price]]-Table2[[#This Row],[200D EMA]])/Table2[[#This Row],[200D EMA]]</f>
        <v>-9.8791672651337828E-2</v>
      </c>
      <c r="V418">
        <v>0.49386514422697197</v>
      </c>
      <c r="W418">
        <v>1550.3</v>
      </c>
      <c r="X418">
        <v>1599.55</v>
      </c>
      <c r="Y418">
        <v>1550.3</v>
      </c>
      <c r="Z418">
        <v>1599.55</v>
      </c>
      <c r="AA418">
        <v>1550.3</v>
      </c>
      <c r="AB418">
        <v>1733.95</v>
      </c>
      <c r="AC418" s="1">
        <f>(Table2[[#This Row],[Close Price]]/Table2[[#This Row],[Day Low]])-1</f>
        <v>4.579758756369845E-3</v>
      </c>
      <c r="AD418" s="1">
        <f>(Table2[[#This Row],[Day High]]/Table2[[#This Row],[Close Price]])-1</f>
        <v>2.7064337999229471E-2</v>
      </c>
      <c r="AE418" s="1">
        <f>(Table2[[#This Row],[Close Price]]/Table2[[#This Row],[Current Week Low]])-1</f>
        <v>4.579758756369845E-3</v>
      </c>
      <c r="AF418" s="1">
        <f>(Table2[[#This Row],[Current Week High]]/Table2[[#This Row],[Close Price]])-1</f>
        <v>2.7064337999229471E-2</v>
      </c>
      <c r="AG418" s="1">
        <f>(Table2[[#This Row],[Close Price]]/Table2[[#This Row],[Current Month Low]])-1</f>
        <v>4.579758756369845E-3</v>
      </c>
      <c r="AH418" s="1">
        <f>(Table2[[#This Row],[Current Month High]]/Table2[[#This Row],[Close Price]])-1</f>
        <v>0.11336201361243092</v>
      </c>
      <c r="AI418">
        <v>39.598048028765803</v>
      </c>
      <c r="AJ418">
        <v>71.142857142857096</v>
      </c>
      <c r="AK418" t="str">
        <f>IF(AND(Table2[[#This Row],[20D EMA]]&gt;Table2[[#This Row],[50D EMA]],Table2[[#This Row],[50D EMA]]&gt;Table2[[#This Row],[200D EMA]]),"Uptrend","Downtrend/NoTrend")</f>
        <v>Downtrend/NoTrend</v>
      </c>
      <c r="AL418">
        <v>-7.0000000000000007E-2</v>
      </c>
      <c r="AM418" t="s">
        <v>3184</v>
      </c>
      <c r="AN418">
        <v>-7.98</v>
      </c>
      <c r="AO418" t="s">
        <v>3184</v>
      </c>
      <c r="AP418">
        <v>3.4781416978326998E-2</v>
      </c>
      <c r="AQ418">
        <f>(Table2[[#This Row],[Sharpe Ratio]]-AVERAGE(Table2[Sharpe Ratio]))/_xlfn.STDEV.P(Table2[Sharpe Ratio])</f>
        <v>-0.30982196593473371</v>
      </c>
      <c r="AR4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8">
        <f>_xlfn.RANK.AVG(Table2[[#This Row],[1Y Return vs Nifty Z-Score]],Table2[1Y Return vs Nifty Z-Score])</f>
        <v>184</v>
      </c>
      <c r="AT418">
        <f>_xlfn.RANK.AVG(Table2[[#This Row],[6M Return vs Nifty Z-Score]],Table2[6M Return vs Nifty Z-Score])</f>
        <v>618</v>
      </c>
      <c r="AU418">
        <f>_xlfn.RANK.AVG(Table2[[#This Row],[Sharpe Ratio Z-Score]],Table2[Sharpe Ratio Z-Score])</f>
        <v>424</v>
      </c>
      <c r="AV418">
        <f>(Table2[[#This Row],[Rank 1Y]]+Table2[[#This Row],[Rank 6M]]+Table2[[#This Row],[Rank Sharpe]])/3</f>
        <v>408.66666666666669</v>
      </c>
    </row>
    <row r="419" spans="1:48" x14ac:dyDescent="0.3">
      <c r="A419" t="s">
        <v>958</v>
      </c>
      <c r="B419" t="s">
        <v>959</v>
      </c>
      <c r="C419" t="s">
        <v>3153</v>
      </c>
      <c r="D419" t="s">
        <v>472</v>
      </c>
      <c r="E419">
        <v>15420.12832944</v>
      </c>
      <c r="F419">
        <v>5029.3999999999996</v>
      </c>
      <c r="G419">
        <v>-7.3471384235637496</v>
      </c>
      <c r="H419">
        <f>(Table2[[#This Row],[1Y Return vs Nifty]]-AVERAGE(Table2[1Y Return vs Nifty]))/_xlfn.STDEV.P(Table2[1Y Return vs Nifty])</f>
        <v>-0.47328475466316705</v>
      </c>
      <c r="I419">
        <v>0.68379612625001096</v>
      </c>
      <c r="J419">
        <f>(Table2[[#This Row],[1M Return vs Nifty]]-AVERAGE(Table2[1M Return vs Nifty]))/_xlfn.STDEV.P(Table2[1M Return vs Nifty])</f>
        <v>0.12656675830417516</v>
      </c>
      <c r="K419">
        <v>7.8657729013866904</v>
      </c>
      <c r="L419">
        <f>(Table2[[#This Row],[6M Return vs Nifty]]-AVERAGE(Table2[6M Return vs Nifty]))/_xlfn.STDEV.P(Table2[6M Return vs Nifty])</f>
        <v>5.4725455711189253E-2</v>
      </c>
      <c r="M419">
        <v>2.33786863578332</v>
      </c>
      <c r="N419">
        <f>(Table2[[#This Row],[1W Return vs Nifty]]-AVERAGE(Table2[1W Return vs Nifty]))/_xlfn.STDEV.P(Table2[1W Return vs Nifty])</f>
        <v>0.84127070491798273</v>
      </c>
      <c r="O419">
        <v>4986.92</v>
      </c>
      <c r="P419">
        <v>5069.4573537309097</v>
      </c>
      <c r="Q419">
        <v>4925.7708798064596</v>
      </c>
      <c r="R419">
        <v>54.076067591645</v>
      </c>
      <c r="S419" s="1">
        <f>(Table2[[#This Row],[Close Price]]-Table2[[#This Row],[20D EMA]])/Table2[[#This Row],[20D EMA]]</f>
        <v>8.5182838305005015E-3</v>
      </c>
      <c r="T419" s="1">
        <f>(Table2[[#This Row],[Close Price]]-Table2[[#This Row],[50D EMA]])/Table2[[#This Row],[50D EMA]]</f>
        <v>-7.901704449970284E-3</v>
      </c>
      <c r="U419" s="1">
        <f>(Table2[[#This Row],[Close Price]]-Table2[[#This Row],[200D EMA]])/Table2[[#This Row],[200D EMA]]</f>
        <v>2.1038152752572165E-2</v>
      </c>
      <c r="V419">
        <v>1.5821526614032999</v>
      </c>
      <c r="W419">
        <v>4941.1000000000004</v>
      </c>
      <c r="X419">
        <v>5249</v>
      </c>
      <c r="Y419">
        <v>4941.1000000000004</v>
      </c>
      <c r="Z419">
        <v>5249</v>
      </c>
      <c r="AA419">
        <v>4757.3</v>
      </c>
      <c r="AB419">
        <v>5249</v>
      </c>
      <c r="AC419" s="1">
        <f>(Table2[[#This Row],[Close Price]]/Table2[[#This Row],[Day Low]])-1</f>
        <v>1.7870514662726711E-2</v>
      </c>
      <c r="AD419" s="1">
        <f>(Table2[[#This Row],[Day High]]/Table2[[#This Row],[Close Price]])-1</f>
        <v>4.3663260031017614E-2</v>
      </c>
      <c r="AE419" s="1">
        <f>(Table2[[#This Row],[Close Price]]/Table2[[#This Row],[Current Week Low]])-1</f>
        <v>1.7870514662726711E-2</v>
      </c>
      <c r="AF419" s="1">
        <f>(Table2[[#This Row],[Current Week High]]/Table2[[#This Row],[Close Price]])-1</f>
        <v>4.3663260031017614E-2</v>
      </c>
      <c r="AG419" s="1">
        <f>(Table2[[#This Row],[Close Price]]/Table2[[#This Row],[Current Month Low]])-1</f>
        <v>5.7196308830639087E-2</v>
      </c>
      <c r="AH419" s="1">
        <f>(Table2[[#This Row],[Current Month High]]/Table2[[#This Row],[Close Price]])-1</f>
        <v>4.3663260031017614E-2</v>
      </c>
      <c r="AI419">
        <v>18.480335626515998</v>
      </c>
      <c r="AJ419">
        <v>25.078338721710999</v>
      </c>
      <c r="AK419" t="str">
        <f>IF(AND(Table2[[#This Row],[20D EMA]]&gt;Table2[[#This Row],[50D EMA]],Table2[[#This Row],[50D EMA]]&gt;Table2[[#This Row],[200D EMA]]),"Uptrend","Downtrend/NoTrend")</f>
        <v>Downtrend/NoTrend</v>
      </c>
      <c r="AL419">
        <v>-0.01</v>
      </c>
      <c r="AM419" t="s">
        <v>3184</v>
      </c>
      <c r="AN419">
        <v>6.17</v>
      </c>
      <c r="AO419" t="s">
        <v>3185</v>
      </c>
      <c r="AP419">
        <v>2.3628926651064999E-2</v>
      </c>
      <c r="AQ419">
        <f>(Table2[[#This Row],[Sharpe Ratio]]-AVERAGE(Table2[Sharpe Ratio]))/_xlfn.STDEV.P(Table2[Sharpe Ratio])</f>
        <v>-0.44159190783761715</v>
      </c>
      <c r="AR4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9">
        <f>_xlfn.RANK.AVG(Table2[[#This Row],[1Y Return vs Nifty Z-Score]],Table2[1Y Return vs Nifty Z-Score])</f>
        <v>484</v>
      </c>
      <c r="AT419">
        <f>_xlfn.RANK.AVG(Table2[[#This Row],[6M Return vs Nifty Z-Score]],Table2[6M Return vs Nifty Z-Score])</f>
        <v>290</v>
      </c>
      <c r="AU419">
        <f>_xlfn.RANK.AVG(Table2[[#This Row],[Sharpe Ratio Z-Score]],Table2[Sharpe Ratio Z-Score])</f>
        <v>452</v>
      </c>
      <c r="AV419">
        <f>(Table2[[#This Row],[Rank 1Y]]+Table2[[#This Row],[Rank 6M]]+Table2[[#This Row],[Rank Sharpe]])/3</f>
        <v>408.66666666666669</v>
      </c>
    </row>
    <row r="420" spans="1:48" x14ac:dyDescent="0.3">
      <c r="A420" t="s">
        <v>611</v>
      </c>
      <c r="B420" t="s">
        <v>612</v>
      </c>
      <c r="C420" t="s">
        <v>3142</v>
      </c>
      <c r="D420" t="s">
        <v>48</v>
      </c>
      <c r="E420">
        <v>30883.446</v>
      </c>
      <c r="F420">
        <v>51.14</v>
      </c>
      <c r="G420">
        <v>20.1859793872061</v>
      </c>
      <c r="H420">
        <f>(Table2[[#This Row],[1Y Return vs Nifty]]-AVERAGE(Table2[1Y Return vs Nifty]))/_xlfn.STDEV.P(Table2[1Y Return vs Nifty])</f>
        <v>4.6491715190447737E-2</v>
      </c>
      <c r="I420">
        <v>-8.9219160190881794</v>
      </c>
      <c r="J420">
        <f>(Table2[[#This Row],[1M Return vs Nifty]]-AVERAGE(Table2[1M Return vs Nifty]))/_xlfn.STDEV.P(Table2[1M Return vs Nifty])</f>
        <v>-0.89844001660021644</v>
      </c>
      <c r="K420">
        <v>-29.489814822718799</v>
      </c>
      <c r="L420">
        <f>(Table2[[#This Row],[6M Return vs Nifty]]-AVERAGE(Table2[6M Return vs Nifty]))/_xlfn.STDEV.P(Table2[6M Return vs Nifty])</f>
        <v>-1.1969061325332437</v>
      </c>
      <c r="M420">
        <v>-3.8801495789057001</v>
      </c>
      <c r="N420">
        <f>(Table2[[#This Row],[1W Return vs Nifty]]-AVERAGE(Table2[1W Return vs Nifty]))/_xlfn.STDEV.P(Table2[1W Return vs Nifty])</f>
        <v>-0.476868492838948</v>
      </c>
      <c r="O420">
        <v>53.69</v>
      </c>
      <c r="P420">
        <v>57.151602876912797</v>
      </c>
      <c r="Q420">
        <v>58.113718116013999</v>
      </c>
      <c r="R420">
        <v>37.966277155436799</v>
      </c>
      <c r="S420" s="1">
        <f>(Table2[[#This Row],[Close Price]]-Table2[[#This Row],[20D EMA]])/Table2[[#This Row],[20D EMA]]</f>
        <v>-4.7494878003352531E-2</v>
      </c>
      <c r="T420" s="1">
        <f>(Table2[[#This Row],[Close Price]]-Table2[[#This Row],[50D EMA]])/Table2[[#This Row],[50D EMA]]</f>
        <v>-0.10518695144666308</v>
      </c>
      <c r="U420" s="1">
        <f>(Table2[[#This Row],[Close Price]]-Table2[[#This Row],[200D EMA]])/Table2[[#This Row],[200D EMA]]</f>
        <v>-0.12000123795369924</v>
      </c>
      <c r="V420">
        <v>0.84835824335421695</v>
      </c>
      <c r="W420">
        <v>50.38</v>
      </c>
      <c r="X420">
        <v>52.32</v>
      </c>
      <c r="Y420">
        <v>50.38</v>
      </c>
      <c r="Z420">
        <v>52.32</v>
      </c>
      <c r="AA420">
        <v>50.38</v>
      </c>
      <c r="AB420">
        <v>53.59</v>
      </c>
      <c r="AC420" s="1">
        <f>(Table2[[#This Row],[Close Price]]/Table2[[#This Row],[Day Low]])-1</f>
        <v>1.5085351329892749E-2</v>
      </c>
      <c r="AD420" s="1">
        <f>(Table2[[#This Row],[Day High]]/Table2[[#This Row],[Close Price]])-1</f>
        <v>2.3073914743840351E-2</v>
      </c>
      <c r="AE420" s="1">
        <f>(Table2[[#This Row],[Close Price]]/Table2[[#This Row],[Current Week Low]])-1</f>
        <v>1.5085351329892749E-2</v>
      </c>
      <c r="AF420" s="1">
        <f>(Table2[[#This Row],[Current Week High]]/Table2[[#This Row],[Close Price]])-1</f>
        <v>2.3073914743840351E-2</v>
      </c>
      <c r="AG420" s="1">
        <f>(Table2[[#This Row],[Close Price]]/Table2[[#This Row],[Current Month Low]])-1</f>
        <v>1.5085351329892749E-2</v>
      </c>
      <c r="AH420" s="1">
        <f>(Table2[[#This Row],[Current Month High]]/Table2[[#This Row],[Close Price]])-1</f>
        <v>4.7907704341024759E-2</v>
      </c>
      <c r="AI420">
        <v>52.81579976535</v>
      </c>
      <c r="AJ420">
        <v>47.165467625899197</v>
      </c>
      <c r="AK420" t="str">
        <f>IF(AND(Table2[[#This Row],[20D EMA]]&gt;Table2[[#This Row],[50D EMA]],Table2[[#This Row],[50D EMA]]&gt;Table2[[#This Row],[200D EMA]]),"Uptrend","Downtrend/NoTrend")</f>
        <v>Downtrend/NoTrend</v>
      </c>
      <c r="AL420">
        <v>-0.15</v>
      </c>
      <c r="AM420" t="s">
        <v>3184</v>
      </c>
      <c r="AN420">
        <v>-2.7</v>
      </c>
      <c r="AO420" t="s">
        <v>3184</v>
      </c>
      <c r="AP420">
        <v>9.4631736345166001E-2</v>
      </c>
      <c r="AQ420">
        <f>(Table2[[#This Row],[Sharpe Ratio]]-AVERAGE(Table2[Sharpe Ratio]))/_xlfn.STDEV.P(Table2[Sharpe Ratio])</f>
        <v>0.39732709893009749</v>
      </c>
      <c r="AR4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0">
        <f>_xlfn.RANK.AVG(Table2[[#This Row],[1Y Return vs Nifty Z-Score]],Table2[1Y Return vs Nifty Z-Score])</f>
        <v>286</v>
      </c>
      <c r="AT420">
        <f>_xlfn.RANK.AVG(Table2[[#This Row],[6M Return vs Nifty Z-Score]],Table2[6M Return vs Nifty Z-Score])</f>
        <v>699</v>
      </c>
      <c r="AU420">
        <f>_xlfn.RANK.AVG(Table2[[#This Row],[Sharpe Ratio Z-Score]],Table2[Sharpe Ratio Z-Score])</f>
        <v>244</v>
      </c>
      <c r="AV420">
        <f>(Table2[[#This Row],[Rank 1Y]]+Table2[[#This Row],[Rank 6M]]+Table2[[#This Row],[Rank Sharpe]])/3</f>
        <v>409.66666666666669</v>
      </c>
    </row>
    <row r="421" spans="1:48" x14ac:dyDescent="0.3">
      <c r="A421" t="s">
        <v>1500</v>
      </c>
      <c r="B421" t="s">
        <v>1501</v>
      </c>
      <c r="C421" t="s">
        <v>3141</v>
      </c>
      <c r="D421" t="s">
        <v>125</v>
      </c>
      <c r="E421">
        <v>6705.9783510899997</v>
      </c>
      <c r="F421">
        <v>585.29999999999995</v>
      </c>
      <c r="G421">
        <v>-15.828159038724101</v>
      </c>
      <c r="H421">
        <f>(Table2[[#This Row],[1Y Return vs Nifty]]-AVERAGE(Table2[1Y Return vs Nifty]))/_xlfn.STDEV.P(Table2[1Y Return vs Nifty])</f>
        <v>-0.6333913937441743</v>
      </c>
      <c r="I421">
        <v>-4.0894897848318204</v>
      </c>
      <c r="J421">
        <f>(Table2[[#This Row],[1M Return vs Nifty]]-AVERAGE(Table2[1M Return vs Nifty]))/_xlfn.STDEV.P(Table2[1M Return vs Nifty])</f>
        <v>-0.38278125498071619</v>
      </c>
      <c r="K421">
        <v>8.6288196427128501</v>
      </c>
      <c r="L421">
        <f>(Table2[[#This Row],[6M Return vs Nifty]]-AVERAGE(Table2[6M Return vs Nifty]))/_xlfn.STDEV.P(Table2[6M Return vs Nifty])</f>
        <v>8.0292003125848346E-2</v>
      </c>
      <c r="M421">
        <v>-4.5573397271829696</v>
      </c>
      <c r="N421">
        <f>(Table2[[#This Row],[1W Return vs Nifty]]-AVERAGE(Table2[1W Return vs Nifty]))/_xlfn.STDEV.P(Table2[1W Return vs Nifty])</f>
        <v>-0.62042401936835045</v>
      </c>
      <c r="O421">
        <v>599.77</v>
      </c>
      <c r="P421">
        <v>601.25780087555302</v>
      </c>
      <c r="Q421">
        <v>566.30978642698994</v>
      </c>
      <c r="R421">
        <v>39.7952088785405</v>
      </c>
      <c r="S421" s="1">
        <f>(Table2[[#This Row],[Close Price]]-Table2[[#This Row],[20D EMA]])/Table2[[#This Row],[20D EMA]]</f>
        <v>-2.4125914934058103E-2</v>
      </c>
      <c r="T421" s="1">
        <f>(Table2[[#This Row],[Close Price]]-Table2[[#This Row],[50D EMA]])/Table2[[#This Row],[50D EMA]]</f>
        <v>-2.654069660687192E-2</v>
      </c>
      <c r="U421" s="1">
        <f>(Table2[[#This Row],[Close Price]]-Table2[[#This Row],[200D EMA]])/Table2[[#This Row],[200D EMA]]</f>
        <v>3.3533260466545506E-2</v>
      </c>
      <c r="V421">
        <v>0.40245395617422203</v>
      </c>
      <c r="W421">
        <v>562</v>
      </c>
      <c r="X421">
        <v>589.70000000000005</v>
      </c>
      <c r="Y421">
        <v>562</v>
      </c>
      <c r="Z421">
        <v>589.70000000000005</v>
      </c>
      <c r="AA421">
        <v>562</v>
      </c>
      <c r="AB421">
        <v>619.29999999999995</v>
      </c>
      <c r="AC421" s="1">
        <f>(Table2[[#This Row],[Close Price]]/Table2[[#This Row],[Day Low]])-1</f>
        <v>4.1459074733096068E-2</v>
      </c>
      <c r="AD421" s="1">
        <f>(Table2[[#This Row],[Day High]]/Table2[[#This Row],[Close Price]])-1</f>
        <v>7.51751238681031E-3</v>
      </c>
      <c r="AE421" s="1">
        <f>(Table2[[#This Row],[Close Price]]/Table2[[#This Row],[Current Week Low]])-1</f>
        <v>4.1459074733096068E-2</v>
      </c>
      <c r="AF421" s="1">
        <f>(Table2[[#This Row],[Current Week High]]/Table2[[#This Row],[Close Price]])-1</f>
        <v>7.51751238681031E-3</v>
      </c>
      <c r="AG421" s="1">
        <f>(Table2[[#This Row],[Close Price]]/Table2[[#This Row],[Current Month Low]])-1</f>
        <v>4.1459074733096068E-2</v>
      </c>
      <c r="AH421" s="1">
        <f>(Table2[[#This Row],[Current Month High]]/Table2[[#This Row],[Close Price]])-1</f>
        <v>5.8089868443533144E-2</v>
      </c>
      <c r="AI421">
        <v>17.2731932342388</v>
      </c>
      <c r="AJ421">
        <v>25.331905781584499</v>
      </c>
      <c r="AK421" t="str">
        <f>IF(AND(Table2[[#This Row],[20D EMA]]&gt;Table2[[#This Row],[50D EMA]],Table2[[#This Row],[50D EMA]]&gt;Table2[[#This Row],[200D EMA]]),"Uptrend","Downtrend/NoTrend")</f>
        <v>Downtrend/NoTrend</v>
      </c>
      <c r="AL421">
        <v>0.12</v>
      </c>
      <c r="AM421" t="s">
        <v>3185</v>
      </c>
      <c r="AN421">
        <v>-0.78</v>
      </c>
      <c r="AO421" t="s">
        <v>3184</v>
      </c>
      <c r="AP421">
        <v>4.7507045567852998E-2</v>
      </c>
      <c r="AQ421">
        <f>(Table2[[#This Row],[Sharpe Ratio]]-AVERAGE(Table2[Sharpe Ratio]))/_xlfn.STDEV.P(Table2[Sharpe Ratio])</f>
        <v>-0.15946493439169968</v>
      </c>
      <c r="AR4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1">
        <f>_xlfn.RANK.AVG(Table2[[#This Row],[1Y Return vs Nifty Z-Score]],Table2[1Y Return vs Nifty Z-Score])</f>
        <v>559</v>
      </c>
      <c r="AT421">
        <f>_xlfn.RANK.AVG(Table2[[#This Row],[6M Return vs Nifty Z-Score]],Table2[6M Return vs Nifty Z-Score])</f>
        <v>277</v>
      </c>
      <c r="AU421">
        <f>_xlfn.RANK.AVG(Table2[[#This Row],[Sharpe Ratio Z-Score]],Table2[Sharpe Ratio Z-Score])</f>
        <v>394</v>
      </c>
      <c r="AV421">
        <f>(Table2[[#This Row],[Rank 1Y]]+Table2[[#This Row],[Rank 6M]]+Table2[[#This Row],[Rank Sharpe]])/3</f>
        <v>410</v>
      </c>
    </row>
    <row r="422" spans="1:48" x14ac:dyDescent="0.3">
      <c r="A422" t="s">
        <v>1907</v>
      </c>
      <c r="B422" t="s">
        <v>1908</v>
      </c>
      <c r="C422" t="s">
        <v>3148</v>
      </c>
      <c r="D422" t="s">
        <v>282</v>
      </c>
      <c r="E422">
        <v>3815.9107184099998</v>
      </c>
      <c r="F422">
        <v>1215.55</v>
      </c>
      <c r="G422">
        <v>-10.1143483998794</v>
      </c>
      <c r="H422">
        <f>(Table2[[#This Row],[1Y Return vs Nifty]]-AVERAGE(Table2[1Y Return vs Nifty]))/_xlfn.STDEV.P(Table2[1Y Return vs Nifty])</f>
        <v>-0.52552477494414074</v>
      </c>
      <c r="I422">
        <v>7.2934751428007498</v>
      </c>
      <c r="J422">
        <f>(Table2[[#This Row],[1M Return vs Nifty]]-AVERAGE(Table2[1M Return vs Nifty]))/_xlfn.STDEV.P(Table2[1M Return vs Nifty])</f>
        <v>0.83187269183622514</v>
      </c>
      <c r="K422">
        <v>36.535934748553501</v>
      </c>
      <c r="L422">
        <f>(Table2[[#This Row],[6M Return vs Nifty]]-AVERAGE(Table2[6M Return vs Nifty]))/_xlfn.STDEV.P(Table2[6M Return vs Nifty])</f>
        <v>1.0153442652189877</v>
      </c>
      <c r="M422">
        <v>6.5175342930727203</v>
      </c>
      <c r="N422">
        <f>(Table2[[#This Row],[1W Return vs Nifty]]-AVERAGE(Table2[1W Return vs Nifty]))/_xlfn.STDEV.P(Table2[1W Return vs Nifty])</f>
        <v>1.7273056032038481</v>
      </c>
      <c r="O422">
        <v>1165.9000000000001</v>
      </c>
      <c r="P422">
        <v>1157.97187888696</v>
      </c>
      <c r="Q422">
        <v>1096.4581630718999</v>
      </c>
      <c r="R422">
        <v>62.5985808921805</v>
      </c>
      <c r="S422" s="1">
        <f>(Table2[[#This Row],[Close Price]]-Table2[[#This Row],[20D EMA]])/Table2[[#This Row],[20D EMA]]</f>
        <v>4.2585127369414069E-2</v>
      </c>
      <c r="T422" s="1">
        <f>(Table2[[#This Row],[Close Price]]-Table2[[#This Row],[50D EMA]])/Table2[[#This Row],[50D EMA]]</f>
        <v>4.9723246447386904E-2</v>
      </c>
      <c r="U422" s="1">
        <f>(Table2[[#This Row],[Close Price]]-Table2[[#This Row],[200D EMA]])/Table2[[#This Row],[200D EMA]]</f>
        <v>0.10861503059491624</v>
      </c>
      <c r="V422">
        <v>0.50588595912616396</v>
      </c>
      <c r="W422">
        <v>1202.4000000000001</v>
      </c>
      <c r="X422">
        <v>1237.25</v>
      </c>
      <c r="Y422">
        <v>1202.4000000000001</v>
      </c>
      <c r="Z422">
        <v>1237.25</v>
      </c>
      <c r="AA422">
        <v>1103.1500000000001</v>
      </c>
      <c r="AB422">
        <v>1268.5</v>
      </c>
      <c r="AC422" s="1">
        <f>(Table2[[#This Row],[Close Price]]/Table2[[#This Row],[Day Low]])-1</f>
        <v>1.0936460412508175E-2</v>
      </c>
      <c r="AD422" s="1">
        <f>(Table2[[#This Row],[Day High]]/Table2[[#This Row],[Close Price]])-1</f>
        <v>1.7852001151742014E-2</v>
      </c>
      <c r="AE422" s="1">
        <f>(Table2[[#This Row],[Close Price]]/Table2[[#This Row],[Current Week Low]])-1</f>
        <v>1.0936460412508175E-2</v>
      </c>
      <c r="AF422" s="1">
        <f>(Table2[[#This Row],[Current Week High]]/Table2[[#This Row],[Close Price]])-1</f>
        <v>1.7852001151742014E-2</v>
      </c>
      <c r="AG422" s="1">
        <f>(Table2[[#This Row],[Close Price]]/Table2[[#This Row],[Current Month Low]])-1</f>
        <v>0.10189004215201902</v>
      </c>
      <c r="AH422" s="1">
        <f>(Table2[[#This Row],[Current Month High]]/Table2[[#This Row],[Close Price]])-1</f>
        <v>4.3560528155978773E-2</v>
      </c>
      <c r="AI422">
        <v>13.117518818641701</v>
      </c>
      <c r="AJ422">
        <v>61.717554712964798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-0.05</v>
      </c>
      <c r="AM422" t="s">
        <v>3184</v>
      </c>
      <c r="AN422">
        <v>6.34</v>
      </c>
      <c r="AO422" t="s">
        <v>3185</v>
      </c>
      <c r="AP422">
        <v>-3.8195932958459002E-2</v>
      </c>
      <c r="AQ422">
        <f>(Table2[[#This Row],[Sharpe Ratio]]-AVERAGE(Table2[Sharpe Ratio]))/_xlfn.STDEV.P(Table2[Sharpe Ratio])</f>
        <v>-1.1720707443882836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1.8769270409266365</v>
      </c>
      <c r="AS422">
        <f>_xlfn.RANK.AVG(Table2[[#This Row],[1Y Return vs Nifty Z-Score]],Table2[1Y Return vs Nifty Z-Score])</f>
        <v>500</v>
      </c>
      <c r="AT422">
        <f>_xlfn.RANK.AVG(Table2[[#This Row],[6M Return vs Nifty Z-Score]],Table2[6M Return vs Nifty Z-Score])</f>
        <v>87</v>
      </c>
      <c r="AU422">
        <f>_xlfn.RANK.AVG(Table2[[#This Row],[Sharpe Ratio Z-Score]],Table2[Sharpe Ratio Z-Score])</f>
        <v>648</v>
      </c>
      <c r="AV422">
        <f>(Table2[[#This Row],[Rank 1Y]]+Table2[[#This Row],[Rank 6M]]+Table2[[#This Row],[Rank Sharpe]])/3</f>
        <v>411.66666666666669</v>
      </c>
    </row>
    <row r="423" spans="1:48" x14ac:dyDescent="0.3">
      <c r="A423" t="s">
        <v>129</v>
      </c>
      <c r="B423" t="s">
        <v>130</v>
      </c>
      <c r="C423" t="s">
        <v>3146</v>
      </c>
      <c r="D423" t="s">
        <v>131</v>
      </c>
      <c r="E423">
        <v>213843.39459000001</v>
      </c>
      <c r="F423">
        <v>506.1</v>
      </c>
      <c r="G423">
        <v>42.230351835469698</v>
      </c>
      <c r="H423">
        <f>(Table2[[#This Row],[1Y Return vs Nifty]]-AVERAGE(Table2[1Y Return vs Nifty]))/_xlfn.STDEV.P(Table2[1Y Return vs Nifty])</f>
        <v>0.46265039979879874</v>
      </c>
      <c r="I423">
        <v>2.77578302663514</v>
      </c>
      <c r="J423">
        <f>(Table2[[#This Row],[1M Return vs Nifty]]-AVERAGE(Table2[1M Return vs Nifty]))/_xlfn.STDEV.P(Table2[1M Return vs Nifty])</f>
        <v>0.34979859301480204</v>
      </c>
      <c r="K423">
        <v>-22.0643079599357</v>
      </c>
      <c r="L423">
        <f>(Table2[[#This Row],[6M Return vs Nifty]]-AVERAGE(Table2[6M Return vs Nifty]))/_xlfn.STDEV.P(Table2[6M Return vs Nifty])</f>
        <v>-0.94810804061652243</v>
      </c>
      <c r="M423">
        <v>-10.044736585870901</v>
      </c>
      <c r="N423">
        <f>(Table2[[#This Row],[1W Return vs Nifty]]-AVERAGE(Table2[1W Return vs Nifty]))/_xlfn.STDEV.P(Table2[1W Return vs Nifty])</f>
        <v>-1.7836809676992036</v>
      </c>
      <c r="O423">
        <v>524.41</v>
      </c>
      <c r="P423">
        <v>527.05828738219702</v>
      </c>
      <c r="Q423">
        <v>498.63629508887402</v>
      </c>
      <c r="R423">
        <v>37.595893399862398</v>
      </c>
      <c r="S423" s="1">
        <f>(Table2[[#This Row],[Close Price]]-Table2[[#This Row],[20D EMA]])/Table2[[#This Row],[20D EMA]]</f>
        <v>-3.4915428767567258E-2</v>
      </c>
      <c r="T423" s="1">
        <f>(Table2[[#This Row],[Close Price]]-Table2[[#This Row],[50D EMA]])/Table2[[#This Row],[50D EMA]]</f>
        <v>-3.9764648206734428E-2</v>
      </c>
      <c r="U423" s="1">
        <f>(Table2[[#This Row],[Close Price]]-Table2[[#This Row],[200D EMA]])/Table2[[#This Row],[200D EMA]]</f>
        <v>1.4968234331589749E-2</v>
      </c>
      <c r="V423">
        <v>1.0861615896247201</v>
      </c>
      <c r="W423">
        <v>494</v>
      </c>
      <c r="X423">
        <v>509.65</v>
      </c>
      <c r="Y423">
        <v>494</v>
      </c>
      <c r="Z423">
        <v>509.65</v>
      </c>
      <c r="AA423">
        <v>494</v>
      </c>
      <c r="AB423">
        <v>565</v>
      </c>
      <c r="AC423" s="1">
        <f>(Table2[[#This Row],[Close Price]]/Table2[[#This Row],[Day Low]])-1</f>
        <v>2.4493927125506021E-2</v>
      </c>
      <c r="AD423" s="1">
        <f>(Table2[[#This Row],[Day High]]/Table2[[#This Row],[Close Price]])-1</f>
        <v>7.0144240268721347E-3</v>
      </c>
      <c r="AE423" s="1">
        <f>(Table2[[#This Row],[Close Price]]/Table2[[#This Row],[Current Week Low]])-1</f>
        <v>2.4493927125506021E-2</v>
      </c>
      <c r="AF423" s="1">
        <f>(Table2[[#This Row],[Current Week High]]/Table2[[#This Row],[Close Price]])-1</f>
        <v>7.0144240268721347E-3</v>
      </c>
      <c r="AG423" s="1">
        <f>(Table2[[#This Row],[Close Price]]/Table2[[#This Row],[Current Month Low]])-1</f>
        <v>2.4493927125506021E-2</v>
      </c>
      <c r="AH423" s="1">
        <f>(Table2[[#This Row],[Current Month High]]/Table2[[#This Row],[Close Price]])-1</f>
        <v>0.11638016202331558</v>
      </c>
      <c r="AI423">
        <v>59.592965817032201</v>
      </c>
      <c r="AJ423">
        <v>77.8285312719606</v>
      </c>
      <c r="AK423" t="str">
        <f>IF(AND(Table2[[#This Row],[20D EMA]]&gt;Table2[[#This Row],[50D EMA]],Table2[[#This Row],[50D EMA]]&gt;Table2[[#This Row],[200D EMA]]),"Uptrend","Downtrend/NoTrend")</f>
        <v>Downtrend/NoTrend</v>
      </c>
      <c r="AL423">
        <v>-0.01</v>
      </c>
      <c r="AM423" t="s">
        <v>3184</v>
      </c>
      <c r="AN423">
        <v>-6.19</v>
      </c>
      <c r="AO423" t="s">
        <v>3184</v>
      </c>
      <c r="AP423">
        <v>4.3024298719180003E-2</v>
      </c>
      <c r="AQ423">
        <f>(Table2[[#This Row],[Sharpe Ratio]]-AVERAGE(Table2[Sharpe Ratio]))/_xlfn.STDEV.P(Table2[Sharpe Ratio])</f>
        <v>-0.21242990225820782</v>
      </c>
      <c r="AR4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3">
        <f>_xlfn.RANK.AVG(Table2[[#This Row],[1Y Return vs Nifty Z-Score]],Table2[1Y Return vs Nifty Z-Score])</f>
        <v>173</v>
      </c>
      <c r="AT423">
        <f>_xlfn.RANK.AVG(Table2[[#This Row],[6M Return vs Nifty Z-Score]],Table2[6M Return vs Nifty Z-Score])</f>
        <v>657</v>
      </c>
      <c r="AU423">
        <f>_xlfn.RANK.AVG(Table2[[#This Row],[Sharpe Ratio Z-Score]],Table2[Sharpe Ratio Z-Score])</f>
        <v>405</v>
      </c>
      <c r="AV423">
        <f>(Table2[[#This Row],[Rank 1Y]]+Table2[[#This Row],[Rank 6M]]+Table2[[#This Row],[Rank Sharpe]])/3</f>
        <v>411.66666666666669</v>
      </c>
    </row>
    <row r="424" spans="1:48" x14ac:dyDescent="0.3">
      <c r="A424" t="s">
        <v>1889</v>
      </c>
      <c r="B424" t="s">
        <v>1890</v>
      </c>
      <c r="C424" t="s">
        <v>3148</v>
      </c>
      <c r="D424" t="s">
        <v>546</v>
      </c>
      <c r="E424">
        <v>3874.0199310599901</v>
      </c>
      <c r="F424">
        <v>347.8</v>
      </c>
      <c r="G424">
        <v>-3.4714620894521699</v>
      </c>
      <c r="H424">
        <f>(Table2[[#This Row],[1Y Return vs Nifty]]-AVERAGE(Table2[1Y Return vs Nifty]))/_xlfn.STDEV.P(Table2[1Y Return vs Nifty])</f>
        <v>-0.40011885398003666</v>
      </c>
      <c r="I424">
        <v>7.4887744573019397</v>
      </c>
      <c r="J424">
        <f>(Table2[[#This Row],[1M Return vs Nifty]]-AVERAGE(Table2[1M Return vs Nifty]))/_xlfn.STDEV.P(Table2[1M Return vs Nifty])</f>
        <v>0.85271270010100075</v>
      </c>
      <c r="K424">
        <v>7.1354924632647299</v>
      </c>
      <c r="L424">
        <f>(Table2[[#This Row],[6M Return vs Nifty]]-AVERAGE(Table2[6M Return vs Nifty]))/_xlfn.STDEV.P(Table2[6M Return vs Nifty])</f>
        <v>3.0256771899246436E-2</v>
      </c>
      <c r="M424">
        <v>-4.3671080952785699</v>
      </c>
      <c r="N424">
        <f>(Table2[[#This Row],[1W Return vs Nifty]]-AVERAGE(Table2[1W Return vs Nifty]))/_xlfn.STDEV.P(Table2[1W Return vs Nifty])</f>
        <v>-0.58009738120024434</v>
      </c>
      <c r="O424">
        <v>330.75</v>
      </c>
      <c r="P424">
        <v>331.58624397248201</v>
      </c>
      <c r="Q424">
        <v>330.89884104728401</v>
      </c>
      <c r="R424">
        <v>64.805779070724398</v>
      </c>
      <c r="S424" s="1">
        <f>(Table2[[#This Row],[Close Price]]-Table2[[#This Row],[20D EMA]])/Table2[[#This Row],[20D EMA]]</f>
        <v>5.1549508692365867E-2</v>
      </c>
      <c r="T424" s="1">
        <f>(Table2[[#This Row],[Close Price]]-Table2[[#This Row],[50D EMA]])/Table2[[#This Row],[50D EMA]]</f>
        <v>4.8897553267811568E-2</v>
      </c>
      <c r="U424" s="1">
        <f>(Table2[[#This Row],[Close Price]]-Table2[[#This Row],[200D EMA]])/Table2[[#This Row],[200D EMA]]</f>
        <v>5.1076512988756283E-2</v>
      </c>
      <c r="V424">
        <v>1.08557065752237</v>
      </c>
      <c r="W424">
        <v>341.7</v>
      </c>
      <c r="X424">
        <v>356.2</v>
      </c>
      <c r="Y424">
        <v>341.7</v>
      </c>
      <c r="Z424">
        <v>356.2</v>
      </c>
      <c r="AA424">
        <v>333.15</v>
      </c>
      <c r="AB424">
        <v>358</v>
      </c>
      <c r="AC424" s="1">
        <f>(Table2[[#This Row],[Close Price]]/Table2[[#This Row],[Day Low]])-1</f>
        <v>1.7851916886157504E-2</v>
      </c>
      <c r="AD424" s="1">
        <f>(Table2[[#This Row],[Day High]]/Table2[[#This Row],[Close Price]])-1</f>
        <v>2.4151811385853872E-2</v>
      </c>
      <c r="AE424" s="1">
        <f>(Table2[[#This Row],[Close Price]]/Table2[[#This Row],[Current Week Low]])-1</f>
        <v>1.7851916886157504E-2</v>
      </c>
      <c r="AF424" s="1">
        <f>(Table2[[#This Row],[Current Week High]]/Table2[[#This Row],[Close Price]])-1</f>
        <v>2.4151811385853872E-2</v>
      </c>
      <c r="AG424" s="1">
        <f>(Table2[[#This Row],[Close Price]]/Table2[[#This Row],[Current Month Low]])-1</f>
        <v>4.3974185802191368E-2</v>
      </c>
      <c r="AH424" s="1">
        <f>(Table2[[#This Row],[Current Month High]]/Table2[[#This Row],[Close Price]])-1</f>
        <v>2.9327199539965543E-2</v>
      </c>
      <c r="AI424">
        <v>29.930994824611801</v>
      </c>
      <c r="AJ424">
        <v>47.811304717382001</v>
      </c>
      <c r="AK424" t="str">
        <f>IF(AND(Table2[[#This Row],[20D EMA]]&gt;Table2[[#This Row],[50D EMA]],Table2[[#This Row],[50D EMA]]&gt;Table2[[#This Row],[200D EMA]]),"Uptrend","Downtrend/NoTrend")</f>
        <v>Downtrend/NoTrend</v>
      </c>
      <c r="AL424">
        <v>0.08</v>
      </c>
      <c r="AM424" t="s">
        <v>3185</v>
      </c>
      <c r="AN424">
        <v>16.87</v>
      </c>
      <c r="AO424" t="s">
        <v>3185</v>
      </c>
      <c r="AP424">
        <v>1.1930698565308999E-2</v>
      </c>
      <c r="AQ424">
        <f>(Table2[[#This Row],[Sharpe Ratio]]-AVERAGE(Table2[Sharpe Ratio]))/_xlfn.STDEV.P(Table2[Sharpe Ratio])</f>
        <v>-0.57980990130752852</v>
      </c>
      <c r="AR4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4">
        <f>_xlfn.RANK.AVG(Table2[[#This Row],[1Y Return vs Nifty Z-Score]],Table2[1Y Return vs Nifty Z-Score])</f>
        <v>452</v>
      </c>
      <c r="AT424">
        <f>_xlfn.RANK.AVG(Table2[[#This Row],[6M Return vs Nifty Z-Score]],Table2[6M Return vs Nifty Z-Score])</f>
        <v>298</v>
      </c>
      <c r="AU424">
        <f>_xlfn.RANK.AVG(Table2[[#This Row],[Sharpe Ratio Z-Score]],Table2[Sharpe Ratio Z-Score])</f>
        <v>486</v>
      </c>
      <c r="AV424">
        <f>(Table2[[#This Row],[Rank 1Y]]+Table2[[#This Row],[Rank 6M]]+Table2[[#This Row],[Rank Sharpe]])/3</f>
        <v>412</v>
      </c>
    </row>
    <row r="425" spans="1:48" x14ac:dyDescent="0.3">
      <c r="A425" t="s">
        <v>500</v>
      </c>
      <c r="B425" t="s">
        <v>501</v>
      </c>
      <c r="C425" t="s">
        <v>3143</v>
      </c>
      <c r="D425" t="s">
        <v>502</v>
      </c>
      <c r="E425">
        <v>41762.210880719998</v>
      </c>
      <c r="F425">
        <v>348.7</v>
      </c>
      <c r="G425">
        <v>24.232072227368199</v>
      </c>
      <c r="H425">
        <f>(Table2[[#This Row],[1Y Return vs Nifty]]-AVERAGE(Table2[1Y Return vs Nifty]))/_xlfn.STDEV.P(Table2[1Y Return vs Nifty])</f>
        <v>0.1228747774943038</v>
      </c>
      <c r="I425">
        <v>-4.1098260425953699</v>
      </c>
      <c r="J425">
        <f>(Table2[[#This Row],[1M Return vs Nifty]]-AVERAGE(Table2[1M Return vs Nifty]))/_xlfn.STDEV.P(Table2[1M Return vs Nifty])</f>
        <v>-0.38495129731265892</v>
      </c>
      <c r="K425">
        <v>6.1390064362234904</v>
      </c>
      <c r="L425">
        <f>(Table2[[#This Row],[6M Return vs Nifty]]-AVERAGE(Table2[6M Return vs Nifty]))/_xlfn.STDEV.P(Table2[6M Return vs Nifty])</f>
        <v>-3.1313626390350826E-3</v>
      </c>
      <c r="M425">
        <v>1.2785496057785599</v>
      </c>
      <c r="N425">
        <f>(Table2[[#This Row],[1W Return vs Nifty]]-AVERAGE(Table2[1W Return vs Nifty]))/_xlfn.STDEV.P(Table2[1W Return vs Nifty])</f>
        <v>0.61670881266097211</v>
      </c>
      <c r="O425">
        <v>330</v>
      </c>
      <c r="P425">
        <v>340.24894748397202</v>
      </c>
      <c r="Q425">
        <v>322.96835794465898</v>
      </c>
      <c r="R425">
        <v>69.126096203404202</v>
      </c>
      <c r="S425" s="1">
        <f>(Table2[[#This Row],[Close Price]]-Table2[[#This Row],[20D EMA]])/Table2[[#This Row],[20D EMA]]</f>
        <v>5.6666666666666629E-2</v>
      </c>
      <c r="T425" s="1">
        <f>(Table2[[#This Row],[Close Price]]-Table2[[#This Row],[50D EMA]])/Table2[[#This Row],[50D EMA]]</f>
        <v>2.4837850575352836E-2</v>
      </c>
      <c r="U425" s="1">
        <f>(Table2[[#This Row],[Close Price]]-Table2[[#This Row],[200D EMA]])/Table2[[#This Row],[200D EMA]]</f>
        <v>7.9672331429291782E-2</v>
      </c>
      <c r="V425">
        <v>1.1610952449674801</v>
      </c>
      <c r="W425">
        <v>326</v>
      </c>
      <c r="X425">
        <v>350.8</v>
      </c>
      <c r="Y425">
        <v>326</v>
      </c>
      <c r="Z425">
        <v>350.8</v>
      </c>
      <c r="AA425">
        <v>306.10000000000002</v>
      </c>
      <c r="AB425">
        <v>350.8</v>
      </c>
      <c r="AC425" s="1">
        <f>(Table2[[#This Row],[Close Price]]/Table2[[#This Row],[Day Low]])-1</f>
        <v>6.9631901840490729E-2</v>
      </c>
      <c r="AD425" s="1">
        <f>(Table2[[#This Row],[Day High]]/Table2[[#This Row],[Close Price]])-1</f>
        <v>6.0223687983940177E-3</v>
      </c>
      <c r="AE425" s="1">
        <f>(Table2[[#This Row],[Close Price]]/Table2[[#This Row],[Current Week Low]])-1</f>
        <v>6.9631901840490729E-2</v>
      </c>
      <c r="AF425" s="1">
        <f>(Table2[[#This Row],[Current Week High]]/Table2[[#This Row],[Close Price]])-1</f>
        <v>6.0223687983940177E-3</v>
      </c>
      <c r="AG425" s="1">
        <f>(Table2[[#This Row],[Close Price]]/Table2[[#This Row],[Current Month Low]])-1</f>
        <v>0.13917020581509298</v>
      </c>
      <c r="AH425" s="1">
        <f>(Table2[[#This Row],[Current Month High]]/Table2[[#This Row],[Close Price]])-1</f>
        <v>6.0223687983940177E-3</v>
      </c>
      <c r="AI425">
        <v>13.507312876398</v>
      </c>
      <c r="AJ425">
        <v>55.4267885001114</v>
      </c>
      <c r="AK425" t="str">
        <f>IF(AND(Table2[[#This Row],[20D EMA]]&gt;Table2[[#This Row],[50D EMA]],Table2[[#This Row],[50D EMA]]&gt;Table2[[#This Row],[200D EMA]]),"Uptrend","Downtrend/NoTrend")</f>
        <v>Downtrend/NoTrend</v>
      </c>
      <c r="AL425">
        <v>0</v>
      </c>
      <c r="AM425" t="s">
        <v>3186</v>
      </c>
      <c r="AN425">
        <v>8.07</v>
      </c>
      <c r="AO425" t="s">
        <v>3185</v>
      </c>
      <c r="AP425">
        <v>-4.6280469978251998E-2</v>
      </c>
      <c r="AQ425">
        <f>(Table2[[#This Row],[Sharpe Ratio]]-AVERAGE(Table2[Sharpe Ratio]))/_xlfn.STDEV.P(Table2[Sharpe Ratio])</f>
        <v>-1.2675919187761899</v>
      </c>
      <c r="AR4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5">
        <f>_xlfn.RANK.AVG(Table2[[#This Row],[1Y Return vs Nifty Z-Score]],Table2[1Y Return vs Nifty Z-Score])</f>
        <v>263</v>
      </c>
      <c r="AT425">
        <f>_xlfn.RANK.AVG(Table2[[#This Row],[6M Return vs Nifty Z-Score]],Table2[6M Return vs Nifty Z-Score])</f>
        <v>309</v>
      </c>
      <c r="AU425">
        <f>_xlfn.RANK.AVG(Table2[[#This Row],[Sharpe Ratio Z-Score]],Table2[Sharpe Ratio Z-Score])</f>
        <v>666</v>
      </c>
      <c r="AV425">
        <f>(Table2[[#This Row],[Rank 1Y]]+Table2[[#This Row],[Rank 6M]]+Table2[[#This Row],[Rank Sharpe]])/3</f>
        <v>412.66666666666669</v>
      </c>
    </row>
    <row r="426" spans="1:48" x14ac:dyDescent="0.3">
      <c r="A426" t="s">
        <v>252</v>
      </c>
      <c r="B426" t="s">
        <v>253</v>
      </c>
      <c r="C426" t="s">
        <v>3139</v>
      </c>
      <c r="D426" t="s">
        <v>43</v>
      </c>
      <c r="E426">
        <v>101753.86723153001</v>
      </c>
      <c r="F426">
        <v>704.3</v>
      </c>
      <c r="G426">
        <v>8.1846171645518098</v>
      </c>
      <c r="H426">
        <f>(Table2[[#This Row],[1Y Return vs Nifty]]-AVERAGE(Table2[1Y Return vs Nifty]))/_xlfn.STDEV.P(Table2[1Y Return vs Nifty])</f>
        <v>-0.18007273466222076</v>
      </c>
      <c r="I426">
        <v>-0.85272360471290598</v>
      </c>
      <c r="J426">
        <f>(Table2[[#This Row],[1M Return vs Nifty]]-AVERAGE(Table2[1M Return vs Nifty]))/_xlfn.STDEV.P(Table2[1M Return vs Nifty])</f>
        <v>-3.7392260057166102E-2</v>
      </c>
      <c r="K426">
        <v>8.4554057011736798</v>
      </c>
      <c r="L426">
        <f>(Table2[[#This Row],[6M Return vs Nifty]]-AVERAGE(Table2[6M Return vs Nifty]))/_xlfn.STDEV.P(Table2[6M Return vs Nifty])</f>
        <v>7.4481617577227016E-2</v>
      </c>
      <c r="M426">
        <v>-5.0218874679222303</v>
      </c>
      <c r="N426">
        <f>(Table2[[#This Row],[1W Return vs Nifty]]-AVERAGE(Table2[1W Return vs Nifty]))/_xlfn.STDEV.P(Table2[1W Return vs Nifty])</f>
        <v>-0.71890211402096771</v>
      </c>
      <c r="O426">
        <v>734.71</v>
      </c>
      <c r="P426">
        <v>736.73955804213801</v>
      </c>
      <c r="Q426">
        <v>663.33034874171403</v>
      </c>
      <c r="R426">
        <v>27.600351390754501</v>
      </c>
      <c r="S426" s="1">
        <f>(Table2[[#This Row],[Close Price]]-Table2[[#This Row],[20D EMA]])/Table2[[#This Row],[20D EMA]]</f>
        <v>-4.1390480597786994E-2</v>
      </c>
      <c r="T426" s="1">
        <f>(Table2[[#This Row],[Close Price]]-Table2[[#This Row],[50D EMA]])/Table2[[#This Row],[50D EMA]]</f>
        <v>-4.4031242367852698E-2</v>
      </c>
      <c r="U426" s="1">
        <f>(Table2[[#This Row],[Close Price]]-Table2[[#This Row],[200D EMA]])/Table2[[#This Row],[200D EMA]]</f>
        <v>6.1763571252245818E-2</v>
      </c>
      <c r="V426">
        <v>0.65122948558499705</v>
      </c>
      <c r="W426">
        <v>699.05</v>
      </c>
      <c r="X426">
        <v>711.35</v>
      </c>
      <c r="Y426">
        <v>699.05</v>
      </c>
      <c r="Z426">
        <v>711.35</v>
      </c>
      <c r="AA426">
        <v>699.05</v>
      </c>
      <c r="AB426">
        <v>750</v>
      </c>
      <c r="AC426" s="1">
        <f>(Table2[[#This Row],[Close Price]]/Table2[[#This Row],[Day Low]])-1</f>
        <v>7.5101924039768786E-3</v>
      </c>
      <c r="AD426" s="1">
        <f>(Table2[[#This Row],[Day High]]/Table2[[#This Row],[Close Price]])-1</f>
        <v>1.0009938946471841E-2</v>
      </c>
      <c r="AE426" s="1">
        <f>(Table2[[#This Row],[Close Price]]/Table2[[#This Row],[Current Week Low]])-1</f>
        <v>7.5101924039768786E-3</v>
      </c>
      <c r="AF426" s="1">
        <f>(Table2[[#This Row],[Current Week High]]/Table2[[#This Row],[Close Price]])-1</f>
        <v>1.0009938946471841E-2</v>
      </c>
      <c r="AG426" s="1">
        <f>(Table2[[#This Row],[Close Price]]/Table2[[#This Row],[Current Month Low]])-1</f>
        <v>7.5101924039768786E-3</v>
      </c>
      <c r="AH426" s="1">
        <f>(Table2[[#This Row],[Current Month High]]/Table2[[#This Row],[Close Price]])-1</f>
        <v>6.4887121965071737E-2</v>
      </c>
      <c r="AI426">
        <v>13.133607837569199</v>
      </c>
      <c r="AJ426">
        <v>51.968928687021197</v>
      </c>
      <c r="AK426" t="str">
        <f>IF(AND(Table2[[#This Row],[20D EMA]]&gt;Table2[[#This Row],[50D EMA]],Table2[[#This Row],[50D EMA]]&gt;Table2[[#This Row],[200D EMA]]),"Uptrend","Downtrend/NoTrend")</f>
        <v>Downtrend/NoTrend</v>
      </c>
      <c r="AL426">
        <v>-7.0000000000000007E-2</v>
      </c>
      <c r="AM426" t="s">
        <v>3184</v>
      </c>
      <c r="AN426">
        <v>-8.2899999999999991</v>
      </c>
      <c r="AO426" t="s">
        <v>3184</v>
      </c>
      <c r="AP426">
        <v>-1.8241756084594E-2</v>
      </c>
      <c r="AQ426">
        <f>(Table2[[#This Row],[Sharpe Ratio]]-AVERAGE(Table2[Sharpe Ratio]))/_xlfn.STDEV.P(Table2[Sharpe Ratio])</f>
        <v>-0.93630629624869244</v>
      </c>
      <c r="AR4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6">
        <f>_xlfn.RANK.AVG(Table2[[#This Row],[1Y Return vs Nifty Z-Score]],Table2[1Y Return vs Nifty Z-Score])</f>
        <v>359</v>
      </c>
      <c r="AT426">
        <f>_xlfn.RANK.AVG(Table2[[#This Row],[6M Return vs Nifty Z-Score]],Table2[6M Return vs Nifty Z-Score])</f>
        <v>279</v>
      </c>
      <c r="AU426">
        <f>_xlfn.RANK.AVG(Table2[[#This Row],[Sharpe Ratio Z-Score]],Table2[Sharpe Ratio Z-Score])</f>
        <v>604</v>
      </c>
      <c r="AV426">
        <f>(Table2[[#This Row],[Rank 1Y]]+Table2[[#This Row],[Rank 6M]]+Table2[[#This Row],[Rank Sharpe]])/3</f>
        <v>414</v>
      </c>
    </row>
    <row r="427" spans="1:48" x14ac:dyDescent="0.3">
      <c r="A427" t="s">
        <v>995</v>
      </c>
      <c r="B427" t="s">
        <v>996</v>
      </c>
      <c r="C427" t="s">
        <v>576</v>
      </c>
      <c r="D427" t="s">
        <v>576</v>
      </c>
      <c r="E427">
        <v>14016.302556000001</v>
      </c>
      <c r="F427">
        <v>484.7</v>
      </c>
      <c r="G427">
        <v>7.7575704344584802</v>
      </c>
      <c r="H427">
        <f>(Table2[[#This Row],[1Y Return vs Nifty]]-AVERAGE(Table2[1Y Return vs Nifty]))/_xlfn.STDEV.P(Table2[1Y Return vs Nifty])</f>
        <v>-0.18813462011071927</v>
      </c>
      <c r="I427">
        <v>5.97964859766501</v>
      </c>
      <c r="J427">
        <f>(Table2[[#This Row],[1M Return vs Nifty]]-AVERAGE(Table2[1M Return vs Nifty]))/_xlfn.STDEV.P(Table2[1M Return vs Nifty])</f>
        <v>0.69167682822532883</v>
      </c>
      <c r="K427">
        <v>-1.1819850449907401</v>
      </c>
      <c r="L427">
        <f>(Table2[[#This Row],[6M Return vs Nifty]]-AVERAGE(Table2[6M Return vs Nifty]))/_xlfn.STDEV.P(Table2[6M Return vs Nifty])</f>
        <v>-0.24842757542604862</v>
      </c>
      <c r="M427">
        <v>3.38140563256882</v>
      </c>
      <c r="N427">
        <f>(Table2[[#This Row],[1W Return vs Nifty]]-AVERAGE(Table2[1W Return vs Nifty]))/_xlfn.STDEV.P(Table2[1W Return vs Nifty])</f>
        <v>1.0624870108662454</v>
      </c>
      <c r="O427">
        <v>467.86</v>
      </c>
      <c r="P427">
        <v>472.47268615023302</v>
      </c>
      <c r="Q427">
        <v>460.99315718369598</v>
      </c>
      <c r="R427">
        <v>69.737110400107298</v>
      </c>
      <c r="S427" s="1">
        <f>(Table2[[#This Row],[Close Price]]-Table2[[#This Row],[20D EMA]])/Table2[[#This Row],[20D EMA]]</f>
        <v>3.5993673321078903E-2</v>
      </c>
      <c r="T427" s="1">
        <f>(Table2[[#This Row],[Close Price]]-Table2[[#This Row],[50D EMA]])/Table2[[#This Row],[50D EMA]]</f>
        <v>2.5879408922866349E-2</v>
      </c>
      <c r="U427" s="1">
        <f>(Table2[[#This Row],[Close Price]]-Table2[[#This Row],[200D EMA]])/Table2[[#This Row],[200D EMA]]</f>
        <v>5.1425585058863098E-2</v>
      </c>
      <c r="V427">
        <v>1.1390718030778599</v>
      </c>
      <c r="W427">
        <v>468.85</v>
      </c>
      <c r="X427">
        <v>487</v>
      </c>
      <c r="Y427">
        <v>468.85</v>
      </c>
      <c r="Z427">
        <v>487</v>
      </c>
      <c r="AA427">
        <v>455</v>
      </c>
      <c r="AB427">
        <v>490</v>
      </c>
      <c r="AC427" s="1">
        <f>(Table2[[#This Row],[Close Price]]/Table2[[#This Row],[Day Low]])-1</f>
        <v>3.380612136077632E-2</v>
      </c>
      <c r="AD427" s="1">
        <f>(Table2[[#This Row],[Day High]]/Table2[[#This Row],[Close Price]])-1</f>
        <v>4.7452032184855941E-3</v>
      </c>
      <c r="AE427" s="1">
        <f>(Table2[[#This Row],[Close Price]]/Table2[[#This Row],[Current Week Low]])-1</f>
        <v>3.380612136077632E-2</v>
      </c>
      <c r="AF427" s="1">
        <f>(Table2[[#This Row],[Current Week High]]/Table2[[#This Row],[Close Price]])-1</f>
        <v>4.7452032184855941E-3</v>
      </c>
      <c r="AG427" s="1">
        <f>(Table2[[#This Row],[Close Price]]/Table2[[#This Row],[Current Month Low]])-1</f>
        <v>6.527472527472522E-2</v>
      </c>
      <c r="AH427" s="1">
        <f>(Table2[[#This Row],[Current Month High]]/Table2[[#This Row],[Close Price]])-1</f>
        <v>1.0934598720858224E-2</v>
      </c>
      <c r="AI427">
        <v>22.137404580152602</v>
      </c>
      <c r="AJ427">
        <v>34.470800388403298</v>
      </c>
      <c r="AK427" t="str">
        <f>IF(AND(Table2[[#This Row],[20D EMA]]&gt;Table2[[#This Row],[50D EMA]],Table2[[#This Row],[50D EMA]]&gt;Table2[[#This Row],[200D EMA]]),"Uptrend","Downtrend/NoTrend")</f>
        <v>Downtrend/NoTrend</v>
      </c>
      <c r="AL427">
        <v>0.02</v>
      </c>
      <c r="AM427" t="s">
        <v>3185</v>
      </c>
      <c r="AN427">
        <v>11.76</v>
      </c>
      <c r="AO427" t="s">
        <v>3185</v>
      </c>
      <c r="AP427">
        <v>1.3134470294309E-2</v>
      </c>
      <c r="AQ427">
        <f>(Table2[[#This Row],[Sharpe Ratio]]-AVERAGE(Table2[Sharpe Ratio]))/_xlfn.STDEV.P(Table2[Sharpe Ratio])</f>
        <v>-0.56558698551562514</v>
      </c>
      <c r="AR4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7">
        <f>_xlfn.RANK.AVG(Table2[[#This Row],[1Y Return vs Nifty Z-Score]],Table2[1Y Return vs Nifty Z-Score])</f>
        <v>364</v>
      </c>
      <c r="AT427">
        <f>_xlfn.RANK.AVG(Table2[[#This Row],[6M Return vs Nifty Z-Score]],Table2[6M Return vs Nifty Z-Score])</f>
        <v>397</v>
      </c>
      <c r="AU427">
        <f>_xlfn.RANK.AVG(Table2[[#This Row],[Sharpe Ratio Z-Score]],Table2[Sharpe Ratio Z-Score])</f>
        <v>482</v>
      </c>
      <c r="AV427">
        <f>(Table2[[#This Row],[Rank 1Y]]+Table2[[#This Row],[Rank 6M]]+Table2[[#This Row],[Rank Sharpe]])/3</f>
        <v>414.33333333333331</v>
      </c>
    </row>
    <row r="428" spans="1:48" x14ac:dyDescent="0.3">
      <c r="A428" t="s">
        <v>593</v>
      </c>
      <c r="B428" t="s">
        <v>594</v>
      </c>
      <c r="C428" t="s">
        <v>3150</v>
      </c>
      <c r="D428" t="s">
        <v>595</v>
      </c>
      <c r="E428">
        <v>32072.31522154</v>
      </c>
      <c r="F428">
        <v>1179.3499999999999</v>
      </c>
      <c r="G428">
        <v>-32.6417108133653</v>
      </c>
      <c r="H428">
        <f>(Table2[[#This Row],[1Y Return vs Nifty]]-AVERAGE(Table2[1Y Return vs Nifty]))/_xlfn.STDEV.P(Table2[1Y Return vs Nifty])</f>
        <v>-0.95080145413717221</v>
      </c>
      <c r="I428">
        <v>-0.57817683409286502</v>
      </c>
      <c r="J428">
        <f>(Table2[[#This Row],[1M Return vs Nifty]]-AVERAGE(Table2[1M Return vs Nifty]))/_xlfn.STDEV.P(Table2[1M Return vs Nifty])</f>
        <v>-8.0959105876228163E-3</v>
      </c>
      <c r="K428">
        <v>-0.23924051922162801</v>
      </c>
      <c r="L428">
        <f>(Table2[[#This Row],[6M Return vs Nifty]]-AVERAGE(Table2[6M Return vs Nifty]))/_xlfn.STDEV.P(Table2[6M Return vs Nifty])</f>
        <v>-0.21684009681877975</v>
      </c>
      <c r="M428">
        <v>-2.9533014735172798</v>
      </c>
      <c r="N428">
        <f>(Table2[[#This Row],[1W Return vs Nifty]]-AVERAGE(Table2[1W Return vs Nifty]))/_xlfn.STDEV.P(Table2[1W Return vs Nifty])</f>
        <v>-0.28038871811054206</v>
      </c>
      <c r="O428">
        <v>1195.8399999999999</v>
      </c>
      <c r="P428">
        <v>1222.05091154409</v>
      </c>
      <c r="Q428">
        <v>1203.6927255538601</v>
      </c>
      <c r="R428">
        <v>44.635633908876301</v>
      </c>
      <c r="S428" s="1">
        <f>(Table2[[#This Row],[Close Price]]-Table2[[#This Row],[20D EMA]])/Table2[[#This Row],[20D EMA]]</f>
        <v>-1.3789470163232549E-2</v>
      </c>
      <c r="T428" s="1">
        <f>(Table2[[#This Row],[Close Price]]-Table2[[#This Row],[50D EMA]])/Table2[[#This Row],[50D EMA]]</f>
        <v>-3.4942007031553618E-2</v>
      </c>
      <c r="U428" s="1">
        <f>(Table2[[#This Row],[Close Price]]-Table2[[#This Row],[200D EMA]])/Table2[[#This Row],[200D EMA]]</f>
        <v>-2.0223371826609049E-2</v>
      </c>
      <c r="V428">
        <v>0.39931656729999898</v>
      </c>
      <c r="W428">
        <v>1152.8499999999999</v>
      </c>
      <c r="X428">
        <v>1193.4000000000001</v>
      </c>
      <c r="Y428">
        <v>1152.8499999999999</v>
      </c>
      <c r="Z428">
        <v>1193.4000000000001</v>
      </c>
      <c r="AA428">
        <v>1152.8499999999999</v>
      </c>
      <c r="AB428">
        <v>1229</v>
      </c>
      <c r="AC428" s="1">
        <f>(Table2[[#This Row],[Close Price]]/Table2[[#This Row],[Day Low]])-1</f>
        <v>2.2986511688424249E-2</v>
      </c>
      <c r="AD428" s="1">
        <f>(Table2[[#This Row],[Day High]]/Table2[[#This Row],[Close Price]])-1</f>
        <v>1.191334209522199E-2</v>
      </c>
      <c r="AE428" s="1">
        <f>(Table2[[#This Row],[Close Price]]/Table2[[#This Row],[Current Week Low]])-1</f>
        <v>2.2986511688424249E-2</v>
      </c>
      <c r="AF428" s="1">
        <f>(Table2[[#This Row],[Current Week High]]/Table2[[#This Row],[Close Price]])-1</f>
        <v>1.191334209522199E-2</v>
      </c>
      <c r="AG428" s="1">
        <f>(Table2[[#This Row],[Close Price]]/Table2[[#This Row],[Current Month Low]])-1</f>
        <v>2.2986511688424249E-2</v>
      </c>
      <c r="AH428" s="1">
        <f>(Table2[[#This Row],[Current Month High]]/Table2[[#This Row],[Close Price]])-1</f>
        <v>4.2099461567812968E-2</v>
      </c>
      <c r="AI428">
        <v>22.2029083817357</v>
      </c>
      <c r="AJ428">
        <v>19.1202464521993</v>
      </c>
      <c r="AK428" t="str">
        <f>IF(AND(Table2[[#This Row],[20D EMA]]&gt;Table2[[#This Row],[50D EMA]],Table2[[#This Row],[50D EMA]]&gt;Table2[[#This Row],[200D EMA]]),"Uptrend","Downtrend/NoTrend")</f>
        <v>Downtrend/NoTrend</v>
      </c>
      <c r="AL428">
        <v>-7.0000000000000007E-2</v>
      </c>
      <c r="AM428" t="s">
        <v>3184</v>
      </c>
      <c r="AN428">
        <v>1.45</v>
      </c>
      <c r="AO428" t="s">
        <v>3185</v>
      </c>
      <c r="AP428">
        <v>0.102003773139358</v>
      </c>
      <c r="AQ428">
        <f>(Table2[[#This Row],[Sharpe Ratio]]-AVERAGE(Table2[Sharpe Ratio]))/_xlfn.STDEV.P(Table2[Sharpe Ratio])</f>
        <v>0.48442987432565227</v>
      </c>
      <c r="AR4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8">
        <f>_xlfn.RANK.AVG(Table2[[#This Row],[1Y Return vs Nifty Z-Score]],Table2[1Y Return vs Nifty Z-Score])</f>
        <v>640</v>
      </c>
      <c r="AT428">
        <f>_xlfn.RANK.AVG(Table2[[#This Row],[6M Return vs Nifty Z-Score]],Table2[6M Return vs Nifty Z-Score])</f>
        <v>380</v>
      </c>
      <c r="AU428">
        <f>_xlfn.RANK.AVG(Table2[[#This Row],[Sharpe Ratio Z-Score]],Table2[Sharpe Ratio Z-Score])</f>
        <v>225</v>
      </c>
      <c r="AV428">
        <f>(Table2[[#This Row],[Rank 1Y]]+Table2[[#This Row],[Rank 6M]]+Table2[[#This Row],[Rank Sharpe]])/3</f>
        <v>415</v>
      </c>
    </row>
    <row r="429" spans="1:48" x14ac:dyDescent="0.3">
      <c r="A429" t="s">
        <v>1047</v>
      </c>
      <c r="B429" t="s">
        <v>1048</v>
      </c>
      <c r="C429" t="s">
        <v>3145</v>
      </c>
      <c r="D429" t="s">
        <v>246</v>
      </c>
      <c r="E429">
        <v>12820.190312029999</v>
      </c>
      <c r="F429">
        <v>1561.9</v>
      </c>
      <c r="G429">
        <v>7.9134689172618602</v>
      </c>
      <c r="H429">
        <f>(Table2[[#This Row],[1Y Return vs Nifty]]-AVERAGE(Table2[1Y Return vs Nifty]))/_xlfn.STDEV.P(Table2[1Y Return vs Nifty])</f>
        <v>-0.1851915330399416</v>
      </c>
      <c r="I429">
        <v>-2.0929033452438599</v>
      </c>
      <c r="J429">
        <f>(Table2[[#This Row],[1M Return vs Nifty]]-AVERAGE(Table2[1M Return vs Nifty]))/_xlfn.STDEV.P(Table2[1M Return vs Nifty])</f>
        <v>-0.1697294170435254</v>
      </c>
      <c r="K429">
        <v>-13.338659777856799</v>
      </c>
      <c r="L429">
        <f>(Table2[[#This Row],[6M Return vs Nifty]]-AVERAGE(Table2[6M Return vs Nifty]))/_xlfn.STDEV.P(Table2[6M Return vs Nifty])</f>
        <v>-0.65574757842119535</v>
      </c>
      <c r="M429">
        <v>-3.63383699696021</v>
      </c>
      <c r="N429">
        <f>(Table2[[#This Row],[1W Return vs Nifty]]-AVERAGE(Table2[1W Return vs Nifty]))/_xlfn.STDEV.P(Table2[1W Return vs Nifty])</f>
        <v>-0.42465342077690765</v>
      </c>
      <c r="O429">
        <v>1631.21</v>
      </c>
      <c r="P429">
        <v>1646.41165242487</v>
      </c>
      <c r="Q429">
        <v>1619.46297858253</v>
      </c>
      <c r="R429">
        <v>31.111758897807601</v>
      </c>
      <c r="S429" s="1">
        <f>(Table2[[#This Row],[Close Price]]-Table2[[#This Row],[20D EMA]])/Table2[[#This Row],[20D EMA]]</f>
        <v>-4.2489930787574834E-2</v>
      </c>
      <c r="T429" s="1">
        <f>(Table2[[#This Row],[Close Price]]-Table2[[#This Row],[50D EMA]])/Table2[[#This Row],[50D EMA]]</f>
        <v>-5.1330815291788873E-2</v>
      </c>
      <c r="U429" s="1">
        <f>(Table2[[#This Row],[Close Price]]-Table2[[#This Row],[200D EMA]])/Table2[[#This Row],[200D EMA]]</f>
        <v>-3.5544485637401334E-2</v>
      </c>
      <c r="V429">
        <v>0.39720239219585701</v>
      </c>
      <c r="W429">
        <v>1557.25</v>
      </c>
      <c r="X429">
        <v>1590</v>
      </c>
      <c r="Y429">
        <v>1557.25</v>
      </c>
      <c r="Z429">
        <v>1590</v>
      </c>
      <c r="AA429">
        <v>1557.25</v>
      </c>
      <c r="AB429">
        <v>1665</v>
      </c>
      <c r="AC429" s="1">
        <f>(Table2[[#This Row],[Close Price]]/Table2[[#This Row],[Day Low]])-1</f>
        <v>2.9860330711191096E-3</v>
      </c>
      <c r="AD429" s="1">
        <f>(Table2[[#This Row],[Day High]]/Table2[[#This Row],[Close Price]])-1</f>
        <v>1.799090850886742E-2</v>
      </c>
      <c r="AE429" s="1">
        <f>(Table2[[#This Row],[Close Price]]/Table2[[#This Row],[Current Week Low]])-1</f>
        <v>2.9860330711191096E-3</v>
      </c>
      <c r="AF429" s="1">
        <f>(Table2[[#This Row],[Current Week High]]/Table2[[#This Row],[Close Price]])-1</f>
        <v>1.799090850886742E-2</v>
      </c>
      <c r="AG429" s="1">
        <f>(Table2[[#This Row],[Close Price]]/Table2[[#This Row],[Current Month Low]])-1</f>
        <v>2.9860330711191096E-3</v>
      </c>
      <c r="AH429" s="1">
        <f>(Table2[[#This Row],[Current Month High]]/Table2[[#This Row],[Close Price]])-1</f>
        <v>6.6009347589474299E-2</v>
      </c>
      <c r="AI429">
        <v>42.259427620206097</v>
      </c>
      <c r="AJ429">
        <v>33.724315068493098</v>
      </c>
      <c r="AK429" t="str">
        <f>IF(AND(Table2[[#This Row],[20D EMA]]&gt;Table2[[#This Row],[50D EMA]],Table2[[#This Row],[50D EMA]]&gt;Table2[[#This Row],[200D EMA]]),"Uptrend","Downtrend/NoTrend")</f>
        <v>Downtrend/NoTrend</v>
      </c>
      <c r="AL429">
        <v>7.0000000000000007E-2</v>
      </c>
      <c r="AM429" t="s">
        <v>3185</v>
      </c>
      <c r="AN429">
        <v>-5.28</v>
      </c>
      <c r="AO429" t="s">
        <v>3184</v>
      </c>
      <c r="AP429">
        <v>6.5903507682515003E-2</v>
      </c>
      <c r="AQ429">
        <f>(Table2[[#This Row],[Sharpe Ratio]]-AVERAGE(Table2[Sharpe Ratio]))/_xlfn.STDEV.P(Table2[Sharpe Ratio])</f>
        <v>5.7894657316885118E-2</v>
      </c>
      <c r="AR4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9">
        <f>_xlfn.RANK.AVG(Table2[[#This Row],[1Y Return vs Nifty Z-Score]],Table2[1Y Return vs Nifty Z-Score])</f>
        <v>362</v>
      </c>
      <c r="AT429">
        <f>_xlfn.RANK.AVG(Table2[[#This Row],[6M Return vs Nifty Z-Score]],Table2[6M Return vs Nifty Z-Score])</f>
        <v>551</v>
      </c>
      <c r="AU429">
        <f>_xlfn.RANK.AVG(Table2[[#This Row],[Sharpe Ratio Z-Score]],Table2[Sharpe Ratio Z-Score])</f>
        <v>333</v>
      </c>
      <c r="AV429">
        <f>(Table2[[#This Row],[Rank 1Y]]+Table2[[#This Row],[Rank 6M]]+Table2[[#This Row],[Rank Sharpe]])/3</f>
        <v>415.33333333333331</v>
      </c>
    </row>
    <row r="430" spans="1:48" x14ac:dyDescent="0.3">
      <c r="A430" t="s">
        <v>919</v>
      </c>
      <c r="B430" t="s">
        <v>920</v>
      </c>
      <c r="C430" t="s">
        <v>3138</v>
      </c>
      <c r="D430" t="s">
        <v>21</v>
      </c>
      <c r="E430">
        <v>16374.971896859999</v>
      </c>
      <c r="F430">
        <v>589.85</v>
      </c>
      <c r="G430">
        <v>-36.262972832247399</v>
      </c>
      <c r="H430">
        <f>(Table2[[#This Row],[1Y Return vs Nifty]]-AVERAGE(Table2[1Y Return vs Nifty]))/_xlfn.STDEV.P(Table2[1Y Return vs Nifty])</f>
        <v>-1.0191644634238739</v>
      </c>
      <c r="I430">
        <v>10.965438802256999</v>
      </c>
      <c r="J430">
        <f>(Table2[[#This Row],[1M Return vs Nifty]]-AVERAGE(Table2[1M Return vs Nifty]))/_xlfn.STDEV.P(Table2[1M Return vs Nifty])</f>
        <v>1.2237007594690874</v>
      </c>
      <c r="K430">
        <v>7.2163681259101997</v>
      </c>
      <c r="L430">
        <f>(Table2[[#This Row],[6M Return vs Nifty]]-AVERAGE(Table2[6M Return vs Nifty]))/_xlfn.STDEV.P(Table2[6M Return vs Nifty])</f>
        <v>3.2966581602546834E-2</v>
      </c>
      <c r="M430">
        <v>0.34452588259007799</v>
      </c>
      <c r="N430">
        <f>(Table2[[#This Row],[1W Return vs Nifty]]-AVERAGE(Table2[1W Return vs Nifty]))/_xlfn.STDEV.P(Table2[1W Return vs Nifty])</f>
        <v>0.41870790004525038</v>
      </c>
      <c r="O430">
        <v>610.04999999999995</v>
      </c>
      <c r="P430">
        <v>619.16738042469694</v>
      </c>
      <c r="Q430">
        <v>630.84446096176703</v>
      </c>
      <c r="R430">
        <v>38.627835402517697</v>
      </c>
      <c r="S430" s="1">
        <f>(Table2[[#This Row],[Close Price]]-Table2[[#This Row],[20D EMA]])/Table2[[#This Row],[20D EMA]]</f>
        <v>-3.3112039996721472E-2</v>
      </c>
      <c r="T430" s="1">
        <f>(Table2[[#This Row],[Close Price]]-Table2[[#This Row],[50D EMA]])/Table2[[#This Row],[50D EMA]]</f>
        <v>-4.7349684998889405E-2</v>
      </c>
      <c r="U430" s="1">
        <f>(Table2[[#This Row],[Close Price]]-Table2[[#This Row],[200D EMA]])/Table2[[#This Row],[200D EMA]]</f>
        <v>-6.4983468190032215E-2</v>
      </c>
      <c r="V430">
        <v>0.40399901438670199</v>
      </c>
      <c r="W430">
        <v>585</v>
      </c>
      <c r="X430">
        <v>619.85</v>
      </c>
      <c r="Y430">
        <v>585</v>
      </c>
      <c r="Z430">
        <v>619.85</v>
      </c>
      <c r="AA430">
        <v>585</v>
      </c>
      <c r="AB430">
        <v>645</v>
      </c>
      <c r="AC430" s="1">
        <f>(Table2[[#This Row],[Close Price]]/Table2[[#This Row],[Day Low]])-1</f>
        <v>8.2905982905983056E-3</v>
      </c>
      <c r="AD430" s="1">
        <f>(Table2[[#This Row],[Day High]]/Table2[[#This Row],[Close Price]])-1</f>
        <v>5.0860388234296838E-2</v>
      </c>
      <c r="AE430" s="1">
        <f>(Table2[[#This Row],[Close Price]]/Table2[[#This Row],[Current Week Low]])-1</f>
        <v>8.2905982905983056E-3</v>
      </c>
      <c r="AF430" s="1">
        <f>(Table2[[#This Row],[Current Week High]]/Table2[[#This Row],[Close Price]])-1</f>
        <v>5.0860388234296838E-2</v>
      </c>
      <c r="AG430" s="1">
        <f>(Table2[[#This Row],[Close Price]]/Table2[[#This Row],[Current Month Low]])-1</f>
        <v>8.2905982905983056E-3</v>
      </c>
      <c r="AH430" s="1">
        <f>(Table2[[#This Row],[Current Month High]]/Table2[[#This Row],[Close Price]])-1</f>
        <v>9.3498347037382246E-2</v>
      </c>
      <c r="AI430">
        <v>47.495125879460801</v>
      </c>
      <c r="AJ430">
        <v>25.6068994889267</v>
      </c>
      <c r="AK430" t="str">
        <f>IF(AND(Table2[[#This Row],[20D EMA]]&gt;Table2[[#This Row],[50D EMA]],Table2[[#This Row],[50D EMA]]&gt;Table2[[#This Row],[200D EMA]]),"Uptrend","Downtrend/NoTrend")</f>
        <v>Downtrend/NoTrend</v>
      </c>
      <c r="AL430">
        <v>-0.08</v>
      </c>
      <c r="AM430" t="s">
        <v>3184</v>
      </c>
      <c r="AN430">
        <v>-2.65</v>
      </c>
      <c r="AO430" t="s">
        <v>3184</v>
      </c>
      <c r="AP430">
        <v>7.9592400520913001E-2</v>
      </c>
      <c r="AQ430">
        <f>(Table2[[#This Row],[Sharpe Ratio]]-AVERAGE(Table2[Sharpe Ratio]))/_xlfn.STDEV.P(Table2[Sharpe Ratio])</f>
        <v>0.21963293828371036</v>
      </c>
      <c r="AR4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0">
        <f>_xlfn.RANK.AVG(Table2[[#This Row],[1Y Return vs Nifty Z-Score]],Table2[1Y Return vs Nifty Z-Score])</f>
        <v>662</v>
      </c>
      <c r="AT430">
        <f>_xlfn.RANK.AVG(Table2[[#This Row],[6M Return vs Nifty Z-Score]],Table2[6M Return vs Nifty Z-Score])</f>
        <v>297</v>
      </c>
      <c r="AU430">
        <f>_xlfn.RANK.AVG(Table2[[#This Row],[Sharpe Ratio Z-Score]],Table2[Sharpe Ratio Z-Score])</f>
        <v>290</v>
      </c>
      <c r="AV430">
        <f>(Table2[[#This Row],[Rank 1Y]]+Table2[[#This Row],[Rank 6M]]+Table2[[#This Row],[Rank Sharpe]])/3</f>
        <v>416.33333333333331</v>
      </c>
    </row>
    <row r="431" spans="1:48" x14ac:dyDescent="0.3">
      <c r="A431" t="s">
        <v>1185</v>
      </c>
      <c r="B431" t="s">
        <v>1186</v>
      </c>
      <c r="C431" t="s">
        <v>3151</v>
      </c>
      <c r="D431" t="s">
        <v>521</v>
      </c>
      <c r="E431">
        <v>10087.43618836</v>
      </c>
      <c r="F431">
        <v>314.89999999999998</v>
      </c>
      <c r="G431">
        <v>-4.7025869875888304</v>
      </c>
      <c r="H431">
        <f>(Table2[[#This Row],[1Y Return vs Nifty]]-AVERAGE(Table2[1Y Return vs Nifty]))/_xlfn.STDEV.P(Table2[1Y Return vs Nifty])</f>
        <v>-0.42336031024737075</v>
      </c>
      <c r="I431">
        <v>-7.8392200569806398</v>
      </c>
      <c r="J431">
        <f>(Table2[[#This Row],[1M Return vs Nifty]]-AVERAGE(Table2[1M Return vs Nifty]))/_xlfn.STDEV.P(Table2[1M Return vs Nifty])</f>
        <v>-0.78290764590967421</v>
      </c>
      <c r="K431">
        <v>4.9798068139788896</v>
      </c>
      <c r="L431">
        <f>(Table2[[#This Row],[6M Return vs Nifty]]-AVERAGE(Table2[6M Return vs Nifty]))/_xlfn.STDEV.P(Table2[6M Return vs Nifty])</f>
        <v>-4.197135827765542E-2</v>
      </c>
      <c r="M431">
        <v>-0.38956118507099102</v>
      </c>
      <c r="N431">
        <f>(Table2[[#This Row],[1W Return vs Nifty]]-AVERAGE(Table2[1W Return vs Nifty]))/_xlfn.STDEV.P(Table2[1W Return vs Nifty])</f>
        <v>0.26309096470648941</v>
      </c>
      <c r="O431">
        <v>328.85</v>
      </c>
      <c r="P431">
        <v>333.75316202187599</v>
      </c>
      <c r="Q431">
        <v>314.472591640811</v>
      </c>
      <c r="R431">
        <v>35.962083795184299</v>
      </c>
      <c r="S431" s="1">
        <f>(Table2[[#This Row],[Close Price]]-Table2[[#This Row],[20D EMA]])/Table2[[#This Row],[20D EMA]]</f>
        <v>-4.242055648471961E-2</v>
      </c>
      <c r="T431" s="1">
        <f>(Table2[[#This Row],[Close Price]]-Table2[[#This Row],[50D EMA]])/Table2[[#This Row],[50D EMA]]</f>
        <v>-5.6488339788793605E-2</v>
      </c>
      <c r="U431" s="1">
        <f>(Table2[[#This Row],[Close Price]]-Table2[[#This Row],[200D EMA]])/Table2[[#This Row],[200D EMA]]</f>
        <v>1.3591275378210294E-3</v>
      </c>
      <c r="V431">
        <v>0.62271926857309801</v>
      </c>
      <c r="W431">
        <v>312</v>
      </c>
      <c r="X431">
        <v>321.10000000000002</v>
      </c>
      <c r="Y431">
        <v>312</v>
      </c>
      <c r="Z431">
        <v>321.10000000000002</v>
      </c>
      <c r="AA431">
        <v>308.05</v>
      </c>
      <c r="AB431">
        <v>334.35</v>
      </c>
      <c r="AC431" s="1">
        <f>(Table2[[#This Row],[Close Price]]/Table2[[#This Row],[Day Low]])-1</f>
        <v>9.2948717948717618E-3</v>
      </c>
      <c r="AD431" s="1">
        <f>(Table2[[#This Row],[Day High]]/Table2[[#This Row],[Close Price]])-1</f>
        <v>1.9688790092092789E-2</v>
      </c>
      <c r="AE431" s="1">
        <f>(Table2[[#This Row],[Close Price]]/Table2[[#This Row],[Current Week Low]])-1</f>
        <v>9.2948717948717618E-3</v>
      </c>
      <c r="AF431" s="1">
        <f>(Table2[[#This Row],[Current Week High]]/Table2[[#This Row],[Close Price]])-1</f>
        <v>1.9688790092092789E-2</v>
      </c>
      <c r="AG431" s="1">
        <f>(Table2[[#This Row],[Close Price]]/Table2[[#This Row],[Current Month Low]])-1</f>
        <v>2.2236649894497473E-2</v>
      </c>
      <c r="AH431" s="1">
        <f>(Table2[[#This Row],[Current Month High]]/Table2[[#This Row],[Close Price]])-1</f>
        <v>6.176563988567807E-2</v>
      </c>
      <c r="AI431">
        <v>27.342013337567401</v>
      </c>
      <c r="AJ431">
        <v>21.437661486251901</v>
      </c>
      <c r="AK431" t="str">
        <f>IF(AND(Table2[[#This Row],[20D EMA]]&gt;Table2[[#This Row],[50D EMA]],Table2[[#This Row],[50D EMA]]&gt;Table2[[#This Row],[200D EMA]]),"Uptrend","Downtrend/NoTrend")</f>
        <v>Downtrend/NoTrend</v>
      </c>
      <c r="AL431">
        <v>0.06</v>
      </c>
      <c r="AM431" t="s">
        <v>3185</v>
      </c>
      <c r="AN431">
        <v>-4.58</v>
      </c>
      <c r="AO431" t="s">
        <v>3184</v>
      </c>
      <c r="AP431">
        <v>1.9465313339841001E-2</v>
      </c>
      <c r="AQ431">
        <f>(Table2[[#This Row],[Sharpe Ratio]]-AVERAGE(Table2[Sharpe Ratio]))/_xlfn.STDEV.P(Table2[Sharpe Ratio])</f>
        <v>-0.49078621942423412</v>
      </c>
      <c r="AR4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1">
        <f>_xlfn.RANK.AVG(Table2[[#This Row],[1Y Return vs Nifty Z-Score]],Table2[1Y Return vs Nifty Z-Score])</f>
        <v>461</v>
      </c>
      <c r="AT431">
        <f>_xlfn.RANK.AVG(Table2[[#This Row],[6M Return vs Nifty Z-Score]],Table2[6M Return vs Nifty Z-Score])</f>
        <v>317</v>
      </c>
      <c r="AU431">
        <f>_xlfn.RANK.AVG(Table2[[#This Row],[Sharpe Ratio Z-Score]],Table2[Sharpe Ratio Z-Score])</f>
        <v>471</v>
      </c>
      <c r="AV431">
        <f>(Table2[[#This Row],[Rank 1Y]]+Table2[[#This Row],[Rank 6M]]+Table2[[#This Row],[Rank Sharpe]])/3</f>
        <v>416.33333333333331</v>
      </c>
    </row>
    <row r="432" spans="1:48" x14ac:dyDescent="0.3">
      <c r="A432" t="s">
        <v>1052</v>
      </c>
      <c r="B432" t="s">
        <v>1053</v>
      </c>
      <c r="C432" t="s">
        <v>3142</v>
      </c>
      <c r="D432" t="s">
        <v>304</v>
      </c>
      <c r="E432">
        <v>12518.422447339901</v>
      </c>
      <c r="F432">
        <v>536.15</v>
      </c>
      <c r="G432">
        <v>62.599663164502097</v>
      </c>
      <c r="H432">
        <f>(Table2[[#This Row],[1Y Return vs Nifty]]-AVERAGE(Table2[1Y Return vs Nifty]))/_xlfn.STDEV.P(Table2[1Y Return vs Nifty])</f>
        <v>0.84718689903290667</v>
      </c>
      <c r="I432">
        <v>-3.0234724118332701</v>
      </c>
      <c r="J432">
        <f>(Table2[[#This Row],[1M Return vs Nifty]]-AVERAGE(Table2[1M Return vs Nifty]))/_xlfn.STDEV.P(Table2[1M Return vs Nifty])</f>
        <v>-0.26902862394652582</v>
      </c>
      <c r="K432">
        <v>-31.6372180875141</v>
      </c>
      <c r="L432">
        <f>(Table2[[#This Row],[6M Return vs Nifty]]-AVERAGE(Table2[6M Return vs Nifty]))/_xlfn.STDEV.P(Table2[6M Return vs Nifty])</f>
        <v>-1.2688567541850244</v>
      </c>
      <c r="M432">
        <v>-8.7363626473844</v>
      </c>
      <c r="N432">
        <f>(Table2[[#This Row],[1W Return vs Nifty]]-AVERAGE(Table2[1W Return vs Nifty]))/_xlfn.STDEV.P(Table2[1W Return vs Nifty])</f>
        <v>-1.5063226657295263</v>
      </c>
      <c r="O432">
        <v>580.19000000000005</v>
      </c>
      <c r="P432">
        <v>610.04920200380695</v>
      </c>
      <c r="Q432">
        <v>603.44786446206297</v>
      </c>
      <c r="R432">
        <v>29.8997085586462</v>
      </c>
      <c r="S432" s="1">
        <f>(Table2[[#This Row],[Close Price]]-Table2[[#This Row],[20D EMA]])/Table2[[#This Row],[20D EMA]]</f>
        <v>-7.5906168668884458E-2</v>
      </c>
      <c r="T432" s="1">
        <f>(Table2[[#This Row],[Close Price]]-Table2[[#This Row],[50D EMA]])/Table2[[#This Row],[50D EMA]]</f>
        <v>-0.1211364620444923</v>
      </c>
      <c r="U432" s="1">
        <f>(Table2[[#This Row],[Close Price]]-Table2[[#This Row],[200D EMA]])/Table2[[#This Row],[200D EMA]]</f>
        <v>-0.11152225142441251</v>
      </c>
      <c r="V432">
        <v>0.41162597097718001</v>
      </c>
      <c r="W432">
        <v>534.5</v>
      </c>
      <c r="X432">
        <v>556.45000000000005</v>
      </c>
      <c r="Y432">
        <v>534.5</v>
      </c>
      <c r="Z432">
        <v>556.45000000000005</v>
      </c>
      <c r="AA432">
        <v>534.5</v>
      </c>
      <c r="AB432">
        <v>603.35</v>
      </c>
      <c r="AC432" s="1">
        <f>(Table2[[#This Row],[Close Price]]/Table2[[#This Row],[Day Low]])-1</f>
        <v>3.0869971936389184E-3</v>
      </c>
      <c r="AD432" s="1">
        <f>(Table2[[#This Row],[Day High]]/Table2[[#This Row],[Close Price]])-1</f>
        <v>3.7862538468712348E-2</v>
      </c>
      <c r="AE432" s="1">
        <f>(Table2[[#This Row],[Close Price]]/Table2[[#This Row],[Current Week Low]])-1</f>
        <v>3.0869971936389184E-3</v>
      </c>
      <c r="AF432" s="1">
        <f>(Table2[[#This Row],[Current Week High]]/Table2[[#This Row],[Close Price]])-1</f>
        <v>3.7862538468712348E-2</v>
      </c>
      <c r="AG432" s="1">
        <f>(Table2[[#This Row],[Close Price]]/Table2[[#This Row],[Current Month Low]])-1</f>
        <v>3.0869971936389184E-3</v>
      </c>
      <c r="AH432" s="1">
        <f>(Table2[[#This Row],[Current Month High]]/Table2[[#This Row],[Close Price]])-1</f>
        <v>0.12533805837918499</v>
      </c>
      <c r="AI432">
        <v>54.434393360067098</v>
      </c>
      <c r="AJ432">
        <v>93.976121562952201</v>
      </c>
      <c r="AK432" t="str">
        <f>IF(AND(Table2[[#This Row],[20D EMA]]&gt;Table2[[#This Row],[50D EMA]],Table2[[#This Row],[50D EMA]]&gt;Table2[[#This Row],[200D EMA]]),"Uptrend","Downtrend/NoTrend")</f>
        <v>Downtrend/NoTrend</v>
      </c>
      <c r="AL432">
        <v>-0.14000000000000001</v>
      </c>
      <c r="AM432" t="s">
        <v>3184</v>
      </c>
      <c r="AN432">
        <v>-5.72</v>
      </c>
      <c r="AO432" t="s">
        <v>3184</v>
      </c>
      <c r="AP432">
        <v>3.2957647411748003E-2</v>
      </c>
      <c r="AQ432">
        <f>(Table2[[#This Row],[Sharpe Ratio]]-AVERAGE(Table2[Sharpe Ratio]))/_xlfn.STDEV.P(Table2[Sharpe Ratio])</f>
        <v>-0.33137033789295989</v>
      </c>
      <c r="AR4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2">
        <f>_xlfn.RANK.AVG(Table2[[#This Row],[1Y Return vs Nifty Z-Score]],Table2[1Y Return vs Nifty Z-Score])</f>
        <v>114</v>
      </c>
      <c r="AT432">
        <f>_xlfn.RANK.AVG(Table2[[#This Row],[6M Return vs Nifty Z-Score]],Table2[6M Return vs Nifty Z-Score])</f>
        <v>707</v>
      </c>
      <c r="AU432">
        <f>_xlfn.RANK.AVG(Table2[[#This Row],[Sharpe Ratio Z-Score]],Table2[Sharpe Ratio Z-Score])</f>
        <v>429</v>
      </c>
      <c r="AV432">
        <f>(Table2[[#This Row],[Rank 1Y]]+Table2[[#This Row],[Rank 6M]]+Table2[[#This Row],[Rank Sharpe]])/3</f>
        <v>416.66666666666669</v>
      </c>
    </row>
    <row r="433" spans="1:48" x14ac:dyDescent="0.3">
      <c r="A433" t="s">
        <v>261</v>
      </c>
      <c r="B433" t="s">
        <v>262</v>
      </c>
      <c r="C433" t="s">
        <v>3139</v>
      </c>
      <c r="D433" t="s">
        <v>34</v>
      </c>
      <c r="E433">
        <v>99445.590878816001</v>
      </c>
      <c r="F433">
        <v>52.61</v>
      </c>
      <c r="G433">
        <v>8.9125759687695005</v>
      </c>
      <c r="H433">
        <f>(Table2[[#This Row],[1Y Return vs Nifty]]-AVERAGE(Table2[1Y Return vs Nifty]))/_xlfn.STDEV.P(Table2[1Y Return vs Nifty])</f>
        <v>-0.16633016253306201</v>
      </c>
      <c r="I433">
        <v>1.0150052753910901</v>
      </c>
      <c r="J433">
        <f>(Table2[[#This Row],[1M Return vs Nifty]]-AVERAGE(Table2[1M Return vs Nifty]))/_xlfn.STDEV.P(Table2[1M Return vs Nifty])</f>
        <v>0.16190943947588671</v>
      </c>
      <c r="K433">
        <v>-22.5716700344895</v>
      </c>
      <c r="L433">
        <f>(Table2[[#This Row],[6M Return vs Nifty]]-AVERAGE(Table2[6M Return vs Nifty]))/_xlfn.STDEV.P(Table2[6M Return vs Nifty])</f>
        <v>-0.96510764998899068</v>
      </c>
      <c r="M433">
        <v>-2.9975095259709299</v>
      </c>
      <c r="N433">
        <f>(Table2[[#This Row],[1W Return vs Nifty]]-AVERAGE(Table2[1W Return vs Nifty]))/_xlfn.STDEV.P(Table2[1W Return vs Nifty])</f>
        <v>-0.28976025173808789</v>
      </c>
      <c r="O433">
        <v>53.91</v>
      </c>
      <c r="P433">
        <v>55.906832042216301</v>
      </c>
      <c r="Q433">
        <v>56.865383449690697</v>
      </c>
      <c r="R433">
        <v>42.019177696858897</v>
      </c>
      <c r="S433" s="1">
        <f>(Table2[[#This Row],[Close Price]]-Table2[[#This Row],[20D EMA]])/Table2[[#This Row],[20D EMA]]</f>
        <v>-2.4114264514932243E-2</v>
      </c>
      <c r="T433" s="1">
        <f>(Table2[[#This Row],[Close Price]]-Table2[[#This Row],[50D EMA]])/Table2[[#This Row],[50D EMA]]</f>
        <v>-5.8970110124050706E-2</v>
      </c>
      <c r="U433" s="1">
        <f>(Table2[[#This Row],[Close Price]]-Table2[[#This Row],[200D EMA]])/Table2[[#This Row],[200D EMA]]</f>
        <v>-7.4832581643548973E-2</v>
      </c>
      <c r="V433">
        <v>0.90897128988628195</v>
      </c>
      <c r="W433">
        <v>52.14</v>
      </c>
      <c r="X433">
        <v>53.49</v>
      </c>
      <c r="Y433">
        <v>52.14</v>
      </c>
      <c r="Z433">
        <v>53.49</v>
      </c>
      <c r="AA433">
        <v>52.14</v>
      </c>
      <c r="AB433">
        <v>56.38</v>
      </c>
      <c r="AC433" s="1">
        <f>(Table2[[#This Row],[Close Price]]/Table2[[#This Row],[Day Low]])-1</f>
        <v>9.0141925584963367E-3</v>
      </c>
      <c r="AD433" s="1">
        <f>(Table2[[#This Row],[Day High]]/Table2[[#This Row],[Close Price]])-1</f>
        <v>1.6726858011784973E-2</v>
      </c>
      <c r="AE433" s="1">
        <f>(Table2[[#This Row],[Close Price]]/Table2[[#This Row],[Current Week Low]])-1</f>
        <v>9.0141925584963367E-3</v>
      </c>
      <c r="AF433" s="1">
        <f>(Table2[[#This Row],[Current Week High]]/Table2[[#This Row],[Close Price]])-1</f>
        <v>1.6726858011784973E-2</v>
      </c>
      <c r="AG433" s="1">
        <f>(Table2[[#This Row],[Close Price]]/Table2[[#This Row],[Current Month Low]])-1</f>
        <v>9.0141925584963367E-3</v>
      </c>
      <c r="AH433" s="1">
        <f>(Table2[[#This Row],[Current Month High]]/Table2[[#This Row],[Close Price]])-1</f>
        <v>7.1659380345941992E-2</v>
      </c>
      <c r="AI433">
        <v>59.190268009884001</v>
      </c>
      <c r="AJ433">
        <v>35.070603337612297</v>
      </c>
      <c r="AK433" t="str">
        <f>IF(AND(Table2[[#This Row],[20D EMA]]&gt;Table2[[#This Row],[50D EMA]],Table2[[#This Row],[50D EMA]]&gt;Table2[[#This Row],[200D EMA]]),"Uptrend","Downtrend/NoTrend")</f>
        <v>Downtrend/NoTrend</v>
      </c>
      <c r="AL433">
        <v>-0.17</v>
      </c>
      <c r="AM433" t="s">
        <v>3184</v>
      </c>
      <c r="AN433">
        <v>1.84</v>
      </c>
      <c r="AO433" t="s">
        <v>3185</v>
      </c>
      <c r="AP433">
        <v>9.7750054862465005E-2</v>
      </c>
      <c r="AQ433">
        <f>(Table2[[#This Row],[Sharpe Ratio]]-AVERAGE(Table2[Sharpe Ratio]))/_xlfn.STDEV.P(Table2[Sharpe Ratio])</f>
        <v>0.43417094616076835</v>
      </c>
      <c r="AR4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3">
        <f>_xlfn.RANK.AVG(Table2[[#This Row],[1Y Return vs Nifty Z-Score]],Table2[1Y Return vs Nifty Z-Score])</f>
        <v>353</v>
      </c>
      <c r="AT433">
        <f>_xlfn.RANK.AVG(Table2[[#This Row],[6M Return vs Nifty Z-Score]],Table2[6M Return vs Nifty Z-Score])</f>
        <v>663</v>
      </c>
      <c r="AU433">
        <f>_xlfn.RANK.AVG(Table2[[#This Row],[Sharpe Ratio Z-Score]],Table2[Sharpe Ratio Z-Score])</f>
        <v>236</v>
      </c>
      <c r="AV433">
        <f>(Table2[[#This Row],[Rank 1Y]]+Table2[[#This Row],[Rank 6M]]+Table2[[#This Row],[Rank Sharpe]])/3</f>
        <v>417.33333333333331</v>
      </c>
    </row>
    <row r="434" spans="1:48" x14ac:dyDescent="0.3">
      <c r="A434" t="s">
        <v>139</v>
      </c>
      <c r="B434" t="s">
        <v>140</v>
      </c>
      <c r="C434" t="s">
        <v>3152</v>
      </c>
      <c r="D434" t="s">
        <v>141</v>
      </c>
      <c r="E434">
        <v>192455.48514149999</v>
      </c>
      <c r="F434">
        <v>777.5</v>
      </c>
      <c r="G434">
        <v>3.1086286590187999</v>
      </c>
      <c r="H434">
        <f>(Table2[[#This Row],[1Y Return vs Nifty]]-AVERAGE(Table2[1Y Return vs Nifty]))/_xlfn.STDEV.P(Table2[1Y Return vs Nifty])</f>
        <v>-0.27589840193886478</v>
      </c>
      <c r="I434">
        <v>-5.4248888417695396</v>
      </c>
      <c r="J434">
        <f>(Table2[[#This Row],[1M Return vs Nifty]]-AVERAGE(Table2[1M Return vs Nifty]))/_xlfn.STDEV.P(Table2[1M Return vs Nifty])</f>
        <v>-0.52527907917654071</v>
      </c>
      <c r="K434">
        <v>-16.7610739216097</v>
      </c>
      <c r="L434">
        <f>(Table2[[#This Row],[6M Return vs Nifty]]-AVERAGE(Table2[6M Return vs Nifty]))/_xlfn.STDEV.P(Table2[6M Return vs Nifty])</f>
        <v>-0.77041855300236772</v>
      </c>
      <c r="M434">
        <v>-5.2025257869071702</v>
      </c>
      <c r="N434">
        <f>(Table2[[#This Row],[1W Return vs Nifty]]-AVERAGE(Table2[1W Return vs Nifty]))/_xlfn.STDEV.P(Table2[1W Return vs Nifty])</f>
        <v>-0.75719509430019605</v>
      </c>
      <c r="O434">
        <v>818.32</v>
      </c>
      <c r="P434">
        <v>836.21044464792999</v>
      </c>
      <c r="Q434">
        <v>809.24182373686597</v>
      </c>
      <c r="R434">
        <v>35.323569824018499</v>
      </c>
      <c r="S434" s="1">
        <f>(Table2[[#This Row],[Close Price]]-Table2[[#This Row],[20D EMA]])/Table2[[#This Row],[20D EMA]]</f>
        <v>-4.9882686479616835E-2</v>
      </c>
      <c r="T434" s="1">
        <f>(Table2[[#This Row],[Close Price]]-Table2[[#This Row],[50D EMA]])/Table2[[#This Row],[50D EMA]]</f>
        <v>-7.0210130743641783E-2</v>
      </c>
      <c r="U434" s="1">
        <f>(Table2[[#This Row],[Close Price]]-Table2[[#This Row],[200D EMA]])/Table2[[#This Row],[200D EMA]]</f>
        <v>-3.9224151305342292E-2</v>
      </c>
      <c r="V434">
        <v>1.0869630827877499</v>
      </c>
      <c r="W434">
        <v>771.8</v>
      </c>
      <c r="X434">
        <v>791.5</v>
      </c>
      <c r="Y434">
        <v>771.8</v>
      </c>
      <c r="Z434">
        <v>791.5</v>
      </c>
      <c r="AA434">
        <v>771.8</v>
      </c>
      <c r="AB434">
        <v>831</v>
      </c>
      <c r="AC434" s="1">
        <f>(Table2[[#This Row],[Close Price]]/Table2[[#This Row],[Day Low]])-1</f>
        <v>7.3853329878208474E-3</v>
      </c>
      <c r="AD434" s="1">
        <f>(Table2[[#This Row],[Day High]]/Table2[[#This Row],[Close Price]])-1</f>
        <v>1.8006430868167111E-2</v>
      </c>
      <c r="AE434" s="1">
        <f>(Table2[[#This Row],[Close Price]]/Table2[[#This Row],[Current Week Low]])-1</f>
        <v>7.3853329878208474E-3</v>
      </c>
      <c r="AF434" s="1">
        <f>(Table2[[#This Row],[Current Week High]]/Table2[[#This Row],[Close Price]])-1</f>
        <v>1.8006430868167111E-2</v>
      </c>
      <c r="AG434" s="1">
        <f>(Table2[[#This Row],[Close Price]]/Table2[[#This Row],[Current Month Low]])-1</f>
        <v>7.3853329878208474E-3</v>
      </c>
      <c r="AH434" s="1">
        <f>(Table2[[#This Row],[Current Month High]]/Table2[[#This Row],[Close Price]])-1</f>
        <v>6.8810289389067414E-2</v>
      </c>
      <c r="AI434">
        <v>24.450160771704098</v>
      </c>
      <c r="AJ434">
        <v>28.650616364689299</v>
      </c>
      <c r="AK434" t="str">
        <f>IF(AND(Table2[[#This Row],[20D EMA]]&gt;Table2[[#This Row],[50D EMA]],Table2[[#This Row],[50D EMA]]&gt;Table2[[#This Row],[200D EMA]]),"Uptrend","Downtrend/NoTrend")</f>
        <v>Downtrend/NoTrend</v>
      </c>
      <c r="AL434">
        <v>-0.04</v>
      </c>
      <c r="AM434" t="s">
        <v>3184</v>
      </c>
      <c r="AN434">
        <v>-2.98</v>
      </c>
      <c r="AO434" t="s">
        <v>3184</v>
      </c>
      <c r="AP434">
        <v>8.9645956866912999E-2</v>
      </c>
      <c r="AQ434">
        <f>(Table2[[#This Row],[Sharpe Ratio]]-AVERAGE(Table2[Sharpe Ratio]))/_xlfn.STDEV.P(Table2[Sharpe Ratio])</f>
        <v>0.33841865311113767</v>
      </c>
      <c r="AR4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4">
        <f>_xlfn.RANK.AVG(Table2[[#This Row],[1Y Return vs Nifty Z-Score]],Table2[1Y Return vs Nifty Z-Score])</f>
        <v>407</v>
      </c>
      <c r="AT434">
        <f>_xlfn.RANK.AVG(Table2[[#This Row],[6M Return vs Nifty Z-Score]],Table2[6M Return vs Nifty Z-Score])</f>
        <v>585</v>
      </c>
      <c r="AU434">
        <f>_xlfn.RANK.AVG(Table2[[#This Row],[Sharpe Ratio Z-Score]],Table2[Sharpe Ratio Z-Score])</f>
        <v>261</v>
      </c>
      <c r="AV434">
        <f>(Table2[[#This Row],[Rank 1Y]]+Table2[[#This Row],[Rank 6M]]+Table2[[#This Row],[Rank Sharpe]])/3</f>
        <v>417.66666666666669</v>
      </c>
    </row>
    <row r="435" spans="1:48" x14ac:dyDescent="0.3">
      <c r="A435" t="s">
        <v>1616</v>
      </c>
      <c r="B435" t="s">
        <v>1617</v>
      </c>
      <c r="C435" t="s">
        <v>576</v>
      </c>
      <c r="D435" t="s">
        <v>425</v>
      </c>
      <c r="E435">
        <v>5739.1803188499998</v>
      </c>
      <c r="F435">
        <v>1908.5</v>
      </c>
      <c r="G435">
        <v>8.0736040767067792</v>
      </c>
      <c r="H435">
        <f>(Table2[[#This Row],[1Y Return vs Nifty]]-AVERAGE(Table2[1Y Return vs Nifty]))/_xlfn.STDEV.P(Table2[1Y Return vs Nifty])</f>
        <v>-0.18216846502244419</v>
      </c>
      <c r="I435">
        <v>-3.1594214734607999</v>
      </c>
      <c r="J435">
        <f>(Table2[[#This Row],[1M Return vs Nifty]]-AVERAGE(Table2[1M Return vs Nifty]))/_xlfn.STDEV.P(Table2[1M Return vs Nifty])</f>
        <v>-0.28353548268866929</v>
      </c>
      <c r="K435">
        <v>21.480363936184101</v>
      </c>
      <c r="L435">
        <f>(Table2[[#This Row],[6M Return vs Nifty]]-AVERAGE(Table2[6M Return vs Nifty]))/_xlfn.STDEV.P(Table2[6M Return vs Nifty])</f>
        <v>0.5108942175584491</v>
      </c>
      <c r="M435">
        <v>-1.12230316006853</v>
      </c>
      <c r="N435">
        <f>(Table2[[#This Row],[1W Return vs Nifty]]-AVERAGE(Table2[1W Return vs Nifty]))/_xlfn.STDEV.P(Table2[1W Return vs Nifty])</f>
        <v>0.10775917156307065</v>
      </c>
      <c r="O435">
        <v>1970.86</v>
      </c>
      <c r="P435">
        <v>2026.675892237</v>
      </c>
      <c r="Q435">
        <v>1798.68489895635</v>
      </c>
      <c r="R435">
        <v>41.362998727150398</v>
      </c>
      <c r="S435" s="1">
        <f>(Table2[[#This Row],[Close Price]]-Table2[[#This Row],[20D EMA]])/Table2[[#This Row],[20D EMA]]</f>
        <v>-3.1641009508539368E-2</v>
      </c>
      <c r="T435" s="1">
        <f>(Table2[[#This Row],[Close Price]]-Table2[[#This Row],[50D EMA]])/Table2[[#This Row],[50D EMA]]</f>
        <v>-5.8310207709906706E-2</v>
      </c>
      <c r="U435" s="1">
        <f>(Table2[[#This Row],[Close Price]]-Table2[[#This Row],[200D EMA]])/Table2[[#This Row],[200D EMA]]</f>
        <v>6.1052995500972922E-2</v>
      </c>
      <c r="V435">
        <v>0.325209747605823</v>
      </c>
      <c r="W435">
        <v>1886.5</v>
      </c>
      <c r="X435">
        <v>1949.95</v>
      </c>
      <c r="Y435">
        <v>1886.5</v>
      </c>
      <c r="Z435">
        <v>1949.95</v>
      </c>
      <c r="AA435">
        <v>1875.2</v>
      </c>
      <c r="AB435">
        <v>2030</v>
      </c>
      <c r="AC435" s="1">
        <f>(Table2[[#This Row],[Close Price]]/Table2[[#This Row],[Day Low]])-1</f>
        <v>1.1661807580174877E-2</v>
      </c>
      <c r="AD435" s="1">
        <f>(Table2[[#This Row],[Day High]]/Table2[[#This Row],[Close Price]])-1</f>
        <v>2.1718627194131646E-2</v>
      </c>
      <c r="AE435" s="1">
        <f>(Table2[[#This Row],[Close Price]]/Table2[[#This Row],[Current Week Low]])-1</f>
        <v>1.1661807580174877E-2</v>
      </c>
      <c r="AF435" s="1">
        <f>(Table2[[#This Row],[Current Week High]]/Table2[[#This Row],[Close Price]])-1</f>
        <v>2.1718627194131646E-2</v>
      </c>
      <c r="AG435" s="1">
        <f>(Table2[[#This Row],[Close Price]]/Table2[[#This Row],[Current Month Low]])-1</f>
        <v>1.775810580204773E-2</v>
      </c>
      <c r="AH435" s="1">
        <f>(Table2[[#This Row],[Current Month High]]/Table2[[#This Row],[Close Price]])-1</f>
        <v>6.3662562221640018E-2</v>
      </c>
      <c r="AI435">
        <v>30.6261461881058</v>
      </c>
      <c r="AJ435">
        <v>78.073244693258602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-0.14000000000000001</v>
      </c>
      <c r="AM435" t="s">
        <v>3184</v>
      </c>
      <c r="AN435">
        <v>0.38</v>
      </c>
      <c r="AO435" t="s">
        <v>3185</v>
      </c>
      <c r="AP435">
        <v>-0.108757873748404</v>
      </c>
      <c r="AQ435">
        <f>(Table2[[#This Row],[Sharpe Ratio]]-AVERAGE(Table2[Sharpe Ratio]))/_xlfn.STDEV.P(Table2[Sharpe Ratio])</f>
        <v>-2.0057807558390133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5">
        <f>_xlfn.RANK.AVG(Table2[[#This Row],[1Y Return vs Nifty Z-Score]],Table2[1Y Return vs Nifty Z-Score])</f>
        <v>361</v>
      </c>
      <c r="AT435">
        <f>_xlfn.RANK.AVG(Table2[[#This Row],[6M Return vs Nifty Z-Score]],Table2[6M Return vs Nifty Z-Score])</f>
        <v>174</v>
      </c>
      <c r="AU435">
        <f>_xlfn.RANK.AVG(Table2[[#This Row],[Sharpe Ratio Z-Score]],Table2[Sharpe Ratio Z-Score])</f>
        <v>722</v>
      </c>
      <c r="AV435">
        <f>(Table2[[#This Row],[Rank 1Y]]+Table2[[#This Row],[Rank 6M]]+Table2[[#This Row],[Rank Sharpe]])/3</f>
        <v>419</v>
      </c>
    </row>
    <row r="436" spans="1:48" x14ac:dyDescent="0.3">
      <c r="A436" t="s">
        <v>404</v>
      </c>
      <c r="B436" t="s">
        <v>405</v>
      </c>
      <c r="C436" t="s">
        <v>3145</v>
      </c>
      <c r="D436" t="s">
        <v>206</v>
      </c>
      <c r="E436">
        <v>54921.983564599999</v>
      </c>
      <c r="F436">
        <v>3513.8</v>
      </c>
      <c r="G436">
        <v>1.7986610017395701</v>
      </c>
      <c r="H436">
        <f>(Table2[[#This Row],[1Y Return vs Nifty]]-AVERAGE(Table2[1Y Return vs Nifty]))/_xlfn.STDEV.P(Table2[1Y Return vs Nifty])</f>
        <v>-0.30062826977303619</v>
      </c>
      <c r="I436">
        <v>-6.4600890497650196</v>
      </c>
      <c r="J436">
        <f>(Table2[[#This Row],[1M Return vs Nifty]]-AVERAGE(Table2[1M Return vs Nifty]))/_xlfn.STDEV.P(Table2[1M Return vs Nifty])</f>
        <v>-0.63574327074538395</v>
      </c>
      <c r="K436">
        <v>-16.667793584878002</v>
      </c>
      <c r="L436">
        <f>(Table2[[#This Row],[6M Return vs Nifty]]-AVERAGE(Table2[6M Return vs Nifty]))/_xlfn.STDEV.P(Table2[6M Return vs Nifty])</f>
        <v>-0.76729311386116716</v>
      </c>
      <c r="M436">
        <v>-0.44433906144927798</v>
      </c>
      <c r="N436">
        <f>(Table2[[#This Row],[1W Return vs Nifty]]-AVERAGE(Table2[1W Return vs Nifty]))/_xlfn.STDEV.P(Table2[1W Return vs Nifty])</f>
        <v>0.25147876552483833</v>
      </c>
      <c r="O436">
        <v>3612.62</v>
      </c>
      <c r="P436">
        <v>3763.1099364455099</v>
      </c>
      <c r="Q436">
        <v>3725.4007103132199</v>
      </c>
      <c r="R436">
        <v>41.647983463167797</v>
      </c>
      <c r="S436" s="1">
        <f>(Table2[[#This Row],[Close Price]]-Table2[[#This Row],[20D EMA]])/Table2[[#This Row],[20D EMA]]</f>
        <v>-2.7354108652446068E-2</v>
      </c>
      <c r="T436" s="1">
        <f>(Table2[[#This Row],[Close Price]]-Table2[[#This Row],[50D EMA]])/Table2[[#This Row],[50D EMA]]</f>
        <v>-6.6251037215510733E-2</v>
      </c>
      <c r="U436" s="1">
        <f>(Table2[[#This Row],[Close Price]]-Table2[[#This Row],[200D EMA]])/Table2[[#This Row],[200D EMA]]</f>
        <v>-5.6799449714881531E-2</v>
      </c>
      <c r="V436">
        <v>0.969200168633507</v>
      </c>
      <c r="W436">
        <v>3454.05</v>
      </c>
      <c r="X436">
        <v>3598.9</v>
      </c>
      <c r="Y436">
        <v>3454.05</v>
      </c>
      <c r="Z436">
        <v>3598.9</v>
      </c>
      <c r="AA436">
        <v>3385</v>
      </c>
      <c r="AB436">
        <v>3598.9</v>
      </c>
      <c r="AC436" s="1">
        <f>(Table2[[#This Row],[Close Price]]/Table2[[#This Row],[Day Low]])-1</f>
        <v>1.7298533605477617E-2</v>
      </c>
      <c r="AD436" s="1">
        <f>(Table2[[#This Row],[Day High]]/Table2[[#This Row],[Close Price]])-1</f>
        <v>2.421879446752806E-2</v>
      </c>
      <c r="AE436" s="1">
        <f>(Table2[[#This Row],[Close Price]]/Table2[[#This Row],[Current Week Low]])-1</f>
        <v>1.7298533605477617E-2</v>
      </c>
      <c r="AF436" s="1">
        <f>(Table2[[#This Row],[Current Week High]]/Table2[[#This Row],[Close Price]])-1</f>
        <v>2.421879446752806E-2</v>
      </c>
      <c r="AG436" s="1">
        <f>(Table2[[#This Row],[Close Price]]/Table2[[#This Row],[Current Month Low]])-1</f>
        <v>3.8050221565731235E-2</v>
      </c>
      <c r="AH436" s="1">
        <f>(Table2[[#This Row],[Current Month High]]/Table2[[#This Row],[Close Price]])-1</f>
        <v>2.421879446752806E-2</v>
      </c>
      <c r="AI436">
        <v>40.901588024360997</v>
      </c>
      <c r="AJ436">
        <v>30.029974466195402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-7.0000000000000007E-2</v>
      </c>
      <c r="AM436" t="s">
        <v>3184</v>
      </c>
      <c r="AN436">
        <v>-4.96</v>
      </c>
      <c r="AO436" t="s">
        <v>3184</v>
      </c>
      <c r="AP436">
        <v>9.1304181787441999E-2</v>
      </c>
      <c r="AQ436">
        <f>(Table2[[#This Row],[Sharpe Ratio]]-AVERAGE(Table2[Sharpe Ratio]))/_xlfn.STDEV.P(Table2[Sharpe Ratio])</f>
        <v>0.3580110665567599</v>
      </c>
      <c r="AR4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6">
        <f>_xlfn.RANK.AVG(Table2[[#This Row],[1Y Return vs Nifty Z-Score]],Table2[1Y Return vs Nifty Z-Score])</f>
        <v>417</v>
      </c>
      <c r="AT436">
        <f>_xlfn.RANK.AVG(Table2[[#This Row],[6M Return vs Nifty Z-Score]],Table2[6M Return vs Nifty Z-Score])</f>
        <v>584</v>
      </c>
      <c r="AU436">
        <f>_xlfn.RANK.AVG(Table2[[#This Row],[Sharpe Ratio Z-Score]],Table2[Sharpe Ratio Z-Score])</f>
        <v>257</v>
      </c>
      <c r="AV436">
        <f>(Table2[[#This Row],[Rank 1Y]]+Table2[[#This Row],[Rank 6M]]+Table2[[#This Row],[Rank Sharpe]])/3</f>
        <v>419.33333333333331</v>
      </c>
    </row>
    <row r="437" spans="1:48" x14ac:dyDescent="0.3">
      <c r="A437" t="s">
        <v>464</v>
      </c>
      <c r="B437" t="s">
        <v>465</v>
      </c>
      <c r="C437" t="s">
        <v>3139</v>
      </c>
      <c r="D437" t="s">
        <v>54</v>
      </c>
      <c r="E437">
        <v>47141.432322499997</v>
      </c>
      <c r="F437">
        <v>4278.2</v>
      </c>
      <c r="G437">
        <v>8.4068094253017005</v>
      </c>
      <c r="H437">
        <f>(Table2[[#This Row],[1Y Return vs Nifty]]-AVERAGE(Table2[1Y Return vs Nifty]))/_xlfn.STDEV.P(Table2[1Y Return vs Nifty])</f>
        <v>-0.17587813855018156</v>
      </c>
      <c r="I437">
        <v>-8.9161961500055291</v>
      </c>
      <c r="J437">
        <f>(Table2[[#This Row],[1M Return vs Nifty]]-AVERAGE(Table2[1M Return vs Nifty]))/_xlfn.STDEV.P(Table2[1M Return vs Nifty])</f>
        <v>-0.89782966054617541</v>
      </c>
      <c r="K437">
        <v>-18.144494948119998</v>
      </c>
      <c r="L437">
        <f>(Table2[[#This Row],[6M Return vs Nifty]]-AVERAGE(Table2[6M Return vs Nifty]))/_xlfn.STDEV.P(Table2[6M Return vs Nifty])</f>
        <v>-0.81677128259694121</v>
      </c>
      <c r="M437">
        <v>-6.8633902692225996</v>
      </c>
      <c r="N437">
        <f>(Table2[[#This Row],[1W Return vs Nifty]]-AVERAGE(Table2[1W Return vs Nifty]))/_xlfn.STDEV.P(Table2[1W Return vs Nifty])</f>
        <v>-1.1092768188487836</v>
      </c>
      <c r="O437">
        <v>4805.21</v>
      </c>
      <c r="P437">
        <v>4830.3991094206704</v>
      </c>
      <c r="Q437">
        <v>4401.8857615606203</v>
      </c>
      <c r="R437">
        <v>21.612977172321401</v>
      </c>
      <c r="S437" s="1">
        <f>(Table2[[#This Row],[Close Price]]-Table2[[#This Row],[20D EMA]])/Table2[[#This Row],[20D EMA]]</f>
        <v>-0.1096747072448447</v>
      </c>
      <c r="T437" s="1">
        <f>(Table2[[#This Row],[Close Price]]-Table2[[#This Row],[50D EMA]])/Table2[[#This Row],[50D EMA]]</f>
        <v>-0.11431749155959456</v>
      </c>
      <c r="U437" s="1">
        <f>(Table2[[#This Row],[Close Price]]-Table2[[#This Row],[200D EMA]])/Table2[[#This Row],[200D EMA]]</f>
        <v>-2.809835789940391E-2</v>
      </c>
      <c r="V437">
        <v>0.63726758677698103</v>
      </c>
      <c r="W437">
        <v>4239.05</v>
      </c>
      <c r="X437">
        <v>4534.95</v>
      </c>
      <c r="Y437">
        <v>4239.05</v>
      </c>
      <c r="Z437">
        <v>4534.95</v>
      </c>
      <c r="AA437">
        <v>4239.05</v>
      </c>
      <c r="AB437">
        <v>5025</v>
      </c>
      <c r="AC437" s="1">
        <f>(Table2[[#This Row],[Close Price]]/Table2[[#This Row],[Day Low]])-1</f>
        <v>9.2355598542124273E-3</v>
      </c>
      <c r="AD437" s="1">
        <f>(Table2[[#This Row],[Day High]]/Table2[[#This Row],[Close Price]])-1</f>
        <v>6.0013557103454795E-2</v>
      </c>
      <c r="AE437" s="1">
        <f>(Table2[[#This Row],[Close Price]]/Table2[[#This Row],[Current Week Low]])-1</f>
        <v>9.2355598542124273E-3</v>
      </c>
      <c r="AF437" s="1">
        <f>(Table2[[#This Row],[Current Week High]]/Table2[[#This Row],[Close Price]])-1</f>
        <v>6.0013557103454795E-2</v>
      </c>
      <c r="AG437" s="1">
        <f>(Table2[[#This Row],[Close Price]]/Table2[[#This Row],[Current Month Low]])-1</f>
        <v>9.2355598542124273E-3</v>
      </c>
      <c r="AH437" s="1">
        <f>(Table2[[#This Row],[Current Month High]]/Table2[[#This Row],[Close Price]])-1</f>
        <v>0.17455939413772148</v>
      </c>
      <c r="AI437">
        <v>29.396708896264801</v>
      </c>
      <c r="AJ437">
        <v>37.7598171016406</v>
      </c>
      <c r="AK437" t="str">
        <f>IF(AND(Table2[[#This Row],[20D EMA]]&gt;Table2[[#This Row],[50D EMA]],Table2[[#This Row],[50D EMA]]&gt;Table2[[#This Row],[200D EMA]]),"Uptrend","Downtrend/NoTrend")</f>
        <v>Downtrend/NoTrend</v>
      </c>
      <c r="AL437">
        <v>-0.03</v>
      </c>
      <c r="AM437" t="s">
        <v>3184</v>
      </c>
      <c r="AN437">
        <v>-9.02</v>
      </c>
      <c r="AO437" t="s">
        <v>3184</v>
      </c>
      <c r="AP437">
        <v>7.6441251873603996E-2</v>
      </c>
      <c r="AQ437">
        <f>(Table2[[#This Row],[Sharpe Ratio]]-AVERAGE(Table2[Sharpe Ratio]))/_xlfn.STDEV.P(Table2[Sharpe Ratio])</f>
        <v>0.18240119344478001</v>
      </c>
      <c r="AR4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7">
        <f>_xlfn.RANK.AVG(Table2[[#This Row],[1Y Return vs Nifty Z-Score]],Table2[1Y Return vs Nifty Z-Score])</f>
        <v>358</v>
      </c>
      <c r="AT437">
        <f>_xlfn.RANK.AVG(Table2[[#This Row],[6M Return vs Nifty Z-Score]],Table2[6M Return vs Nifty Z-Score])</f>
        <v>605</v>
      </c>
      <c r="AU437">
        <f>_xlfn.RANK.AVG(Table2[[#This Row],[Sharpe Ratio Z-Score]],Table2[Sharpe Ratio Z-Score])</f>
        <v>295</v>
      </c>
      <c r="AV437">
        <f>(Table2[[#This Row],[Rank 1Y]]+Table2[[#This Row],[Rank 6M]]+Table2[[#This Row],[Rank Sharpe]])/3</f>
        <v>419.33333333333331</v>
      </c>
    </row>
    <row r="438" spans="1:48" x14ac:dyDescent="0.3">
      <c r="A438" t="s">
        <v>531</v>
      </c>
      <c r="B438" t="s">
        <v>532</v>
      </c>
      <c r="C438" t="s">
        <v>3138</v>
      </c>
      <c r="D438" t="s">
        <v>21</v>
      </c>
      <c r="E438">
        <v>38211.176585504902</v>
      </c>
      <c r="F438">
        <v>1407.45</v>
      </c>
      <c r="G438">
        <v>-24.543028741469001</v>
      </c>
      <c r="H438">
        <f>(Table2[[#This Row],[1Y Return vs Nifty]]-AVERAGE(Table2[1Y Return vs Nifty]))/_xlfn.STDEV.P(Table2[1Y Return vs Nifty])</f>
        <v>-0.79791268916953639</v>
      </c>
      <c r="I438">
        <v>-14.9780205747079</v>
      </c>
      <c r="J438">
        <f>(Table2[[#This Row],[1M Return vs Nifty]]-AVERAGE(Table2[1M Return vs Nifty]))/_xlfn.STDEV.P(Table2[1M Return vs Nifty])</f>
        <v>-1.5446751010080069</v>
      </c>
      <c r="K438">
        <v>-11.8815853146927</v>
      </c>
      <c r="L438">
        <f>(Table2[[#This Row],[6M Return vs Nifty]]-AVERAGE(Table2[6M Return vs Nifty]))/_xlfn.STDEV.P(Table2[6M Return vs Nifty])</f>
        <v>-0.60692702611213234</v>
      </c>
      <c r="M438">
        <v>-0.73463402775591102</v>
      </c>
      <c r="N438">
        <f>(Table2[[#This Row],[1W Return vs Nifty]]-AVERAGE(Table2[1W Return vs Nifty]))/_xlfn.STDEV.P(Table2[1W Return vs Nifty])</f>
        <v>0.18993999854336563</v>
      </c>
      <c r="O438">
        <v>1499.12</v>
      </c>
      <c r="P438">
        <v>1601.03918388079</v>
      </c>
      <c r="Q438">
        <v>1574.3235610224001</v>
      </c>
      <c r="R438">
        <v>37.484973165676699</v>
      </c>
      <c r="S438" s="1">
        <f>(Table2[[#This Row],[Close Price]]-Table2[[#This Row],[20D EMA]])/Table2[[#This Row],[20D EMA]]</f>
        <v>-6.1149207535087152E-2</v>
      </c>
      <c r="T438" s="1">
        <f>(Table2[[#This Row],[Close Price]]-Table2[[#This Row],[50D EMA]])/Table2[[#This Row],[50D EMA]]</f>
        <v>-0.12091470704142629</v>
      </c>
      <c r="U438" s="1">
        <f>(Table2[[#This Row],[Close Price]]-Table2[[#This Row],[200D EMA]])/Table2[[#This Row],[200D EMA]]</f>
        <v>-0.10599699144058336</v>
      </c>
      <c r="V438">
        <v>1.25763155104972</v>
      </c>
      <c r="W438">
        <v>1401</v>
      </c>
      <c r="X438">
        <v>1424.95</v>
      </c>
      <c r="Y438">
        <v>1401</v>
      </c>
      <c r="Z438">
        <v>1424.95</v>
      </c>
      <c r="AA438">
        <v>1378</v>
      </c>
      <c r="AB438">
        <v>1520</v>
      </c>
      <c r="AC438" s="1">
        <f>(Table2[[#This Row],[Close Price]]/Table2[[#This Row],[Day Low]])-1</f>
        <v>4.6038543897215511E-3</v>
      </c>
      <c r="AD438" s="1">
        <f>(Table2[[#This Row],[Day High]]/Table2[[#This Row],[Close Price]])-1</f>
        <v>1.2433834239226949E-2</v>
      </c>
      <c r="AE438" s="1">
        <f>(Table2[[#This Row],[Close Price]]/Table2[[#This Row],[Current Week Low]])-1</f>
        <v>4.6038543897215511E-3</v>
      </c>
      <c r="AF438" s="1">
        <f>(Table2[[#This Row],[Current Week High]]/Table2[[#This Row],[Close Price]])-1</f>
        <v>1.2433834239226949E-2</v>
      </c>
      <c r="AG438" s="1">
        <f>(Table2[[#This Row],[Close Price]]/Table2[[#This Row],[Current Month Low]])-1</f>
        <v>2.1371552975326669E-2</v>
      </c>
      <c r="AH438" s="1">
        <f>(Table2[[#This Row],[Current Month High]]/Table2[[#This Row],[Close Price]])-1</f>
        <v>7.9967316778571051E-2</v>
      </c>
      <c r="AI438">
        <v>37.035063412554599</v>
      </c>
      <c r="AJ438">
        <v>8.8472990216928995</v>
      </c>
      <c r="AK438" t="str">
        <f>IF(AND(Table2[[#This Row],[20D EMA]]&gt;Table2[[#This Row],[50D EMA]],Table2[[#This Row],[50D EMA]]&gt;Table2[[#This Row],[200D EMA]]),"Uptrend","Downtrend/NoTrend")</f>
        <v>Downtrend/NoTrend</v>
      </c>
      <c r="AL438">
        <v>-0.26</v>
      </c>
      <c r="AM438" t="s">
        <v>3184</v>
      </c>
      <c r="AN438">
        <v>-0.24</v>
      </c>
      <c r="AO438" t="s">
        <v>3184</v>
      </c>
      <c r="AP438">
        <v>0.133436774904059</v>
      </c>
      <c r="AQ438">
        <f>(Table2[[#This Row],[Sharpe Ratio]]-AVERAGE(Table2[Sharpe Ratio]))/_xlfn.STDEV.P(Table2[Sharpe Ratio])</f>
        <v>0.85582000288223548</v>
      </c>
      <c r="AR4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8">
        <f>_xlfn.RANK.AVG(Table2[[#This Row],[1Y Return vs Nifty Z-Score]],Table2[1Y Return vs Nifty Z-Score])</f>
        <v>599</v>
      </c>
      <c r="AT438">
        <f>_xlfn.RANK.AVG(Table2[[#This Row],[6M Return vs Nifty Z-Score]],Table2[6M Return vs Nifty Z-Score])</f>
        <v>522</v>
      </c>
      <c r="AU438">
        <f>_xlfn.RANK.AVG(Table2[[#This Row],[Sharpe Ratio Z-Score]],Table2[Sharpe Ratio Z-Score])</f>
        <v>137</v>
      </c>
      <c r="AV438">
        <f>(Table2[[#This Row],[Rank 1Y]]+Table2[[#This Row],[Rank 6M]]+Table2[[#This Row],[Rank Sharpe]])/3</f>
        <v>419.33333333333331</v>
      </c>
    </row>
    <row r="439" spans="1:48" x14ac:dyDescent="0.3">
      <c r="A439" t="s">
        <v>516</v>
      </c>
      <c r="B439" t="s">
        <v>517</v>
      </c>
      <c r="C439" t="s">
        <v>3148</v>
      </c>
      <c r="D439" t="s">
        <v>518</v>
      </c>
      <c r="E439">
        <v>39822.900800299998</v>
      </c>
      <c r="F439">
        <v>3620.9</v>
      </c>
      <c r="G439">
        <v>-10.1541254872777</v>
      </c>
      <c r="H439">
        <f>(Table2[[#This Row],[1Y Return vs Nifty]]-AVERAGE(Table2[1Y Return vs Nifty]))/_xlfn.STDEV.P(Table2[1Y Return vs Nifty])</f>
        <v>-0.52627569586094514</v>
      </c>
      <c r="I439">
        <v>-5.2167478501756603</v>
      </c>
      <c r="J439">
        <f>(Table2[[#This Row],[1M Return vs Nifty]]-AVERAGE(Table2[1M Return vs Nifty]))/_xlfn.STDEV.P(Table2[1M Return vs Nifty])</f>
        <v>-0.50306876063992034</v>
      </c>
      <c r="K439">
        <v>-8.8709995881234391</v>
      </c>
      <c r="L439">
        <f>(Table2[[#This Row],[6M Return vs Nifty]]-AVERAGE(Table2[6M Return vs Nifty]))/_xlfn.STDEV.P(Table2[6M Return vs Nifty])</f>
        <v>-0.50605472228647663</v>
      </c>
      <c r="M439">
        <v>-4.6632419893394701</v>
      </c>
      <c r="N439">
        <f>(Table2[[#This Row],[1W Return vs Nifty]]-AVERAGE(Table2[1W Return vs Nifty]))/_xlfn.STDEV.P(Table2[1W Return vs Nifty])</f>
        <v>-0.64287392511964692</v>
      </c>
      <c r="O439">
        <v>3720.31</v>
      </c>
      <c r="P439">
        <v>3807.6362850323899</v>
      </c>
      <c r="Q439">
        <v>3613.2789077900802</v>
      </c>
      <c r="R439">
        <v>39.647699420215098</v>
      </c>
      <c r="S439" s="1">
        <f>(Table2[[#This Row],[Close Price]]-Table2[[#This Row],[20D EMA]])/Table2[[#This Row],[20D EMA]]</f>
        <v>-2.6720891538608304E-2</v>
      </c>
      <c r="T439" s="1">
        <f>(Table2[[#This Row],[Close Price]]-Table2[[#This Row],[50D EMA]])/Table2[[#This Row],[50D EMA]]</f>
        <v>-4.9042574199232192E-2</v>
      </c>
      <c r="U439" s="1">
        <f>(Table2[[#This Row],[Close Price]]-Table2[[#This Row],[200D EMA]])/Table2[[#This Row],[200D EMA]]</f>
        <v>2.1091901301859427E-3</v>
      </c>
      <c r="V439">
        <v>1.05272247749847</v>
      </c>
      <c r="W439">
        <v>3596.1</v>
      </c>
      <c r="X439">
        <v>3667.8</v>
      </c>
      <c r="Y439">
        <v>3596.1</v>
      </c>
      <c r="Z439">
        <v>3667.8</v>
      </c>
      <c r="AA439">
        <v>3561</v>
      </c>
      <c r="AB439">
        <v>3825</v>
      </c>
      <c r="AC439" s="1">
        <f>(Table2[[#This Row],[Close Price]]/Table2[[#This Row],[Day Low]])-1</f>
        <v>6.896359945496533E-3</v>
      </c>
      <c r="AD439" s="1">
        <f>(Table2[[#This Row],[Day High]]/Table2[[#This Row],[Close Price]])-1</f>
        <v>1.295258085006501E-2</v>
      </c>
      <c r="AE439" s="1">
        <f>(Table2[[#This Row],[Close Price]]/Table2[[#This Row],[Current Week Low]])-1</f>
        <v>6.896359945496533E-3</v>
      </c>
      <c r="AF439" s="1">
        <f>(Table2[[#This Row],[Current Week High]]/Table2[[#This Row],[Close Price]])-1</f>
        <v>1.295258085006501E-2</v>
      </c>
      <c r="AG439" s="1">
        <f>(Table2[[#This Row],[Close Price]]/Table2[[#This Row],[Current Month Low]])-1</f>
        <v>1.6821117663577745E-2</v>
      </c>
      <c r="AH439" s="1">
        <f>(Table2[[#This Row],[Current Month High]]/Table2[[#This Row],[Close Price]])-1</f>
        <v>5.6367201524482935E-2</v>
      </c>
      <c r="AI439">
        <v>22.069098842829099</v>
      </c>
      <c r="AJ439">
        <v>36.720283945023397</v>
      </c>
      <c r="AK439" t="str">
        <f>IF(AND(Table2[[#This Row],[20D EMA]]&gt;Table2[[#This Row],[50D EMA]],Table2[[#This Row],[50D EMA]]&gt;Table2[[#This Row],[200D EMA]]),"Uptrend","Downtrend/NoTrend")</f>
        <v>Downtrend/NoTrend</v>
      </c>
      <c r="AL439">
        <v>0.02</v>
      </c>
      <c r="AM439" t="s">
        <v>3185</v>
      </c>
      <c r="AN439">
        <v>3.62</v>
      </c>
      <c r="AO439" t="s">
        <v>3185</v>
      </c>
      <c r="AP439">
        <v>8.4600484348560004E-2</v>
      </c>
      <c r="AQ439">
        <f>(Table2[[#This Row],[Sharpe Ratio]]-AVERAGE(Table2[Sharpe Ratio]))/_xlfn.STDEV.P(Table2[Sharpe Ratio])</f>
        <v>0.27880491652794781</v>
      </c>
      <c r="AR4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9">
        <f>_xlfn.RANK.AVG(Table2[[#This Row],[1Y Return vs Nifty Z-Score]],Table2[1Y Return vs Nifty Z-Score])</f>
        <v>501</v>
      </c>
      <c r="AT439">
        <f>_xlfn.RANK.AVG(Table2[[#This Row],[6M Return vs Nifty Z-Score]],Table2[6M Return vs Nifty Z-Score])</f>
        <v>486</v>
      </c>
      <c r="AU439">
        <f>_xlfn.RANK.AVG(Table2[[#This Row],[Sharpe Ratio Z-Score]],Table2[Sharpe Ratio Z-Score])</f>
        <v>273</v>
      </c>
      <c r="AV439">
        <f>(Table2[[#This Row],[Rank 1Y]]+Table2[[#This Row],[Rank 6M]]+Table2[[#This Row],[Rank Sharpe]])/3</f>
        <v>420</v>
      </c>
    </row>
    <row r="440" spans="1:48" x14ac:dyDescent="0.3">
      <c r="A440" t="s">
        <v>720</v>
      </c>
      <c r="B440" t="s">
        <v>721</v>
      </c>
      <c r="C440" t="s">
        <v>3150</v>
      </c>
      <c r="D440" t="s">
        <v>285</v>
      </c>
      <c r="E440">
        <v>24505.928323650001</v>
      </c>
      <c r="F440">
        <v>1931.55</v>
      </c>
      <c r="G440">
        <v>-2.3437073978188701</v>
      </c>
      <c r="H440">
        <f>(Table2[[#This Row],[1Y Return vs Nifty]]-AVERAGE(Table2[1Y Return vs Nifty]))/_xlfn.STDEV.P(Table2[1Y Return vs Nifty])</f>
        <v>-0.37882884401797134</v>
      </c>
      <c r="I440">
        <v>-9.8481956813923102</v>
      </c>
      <c r="J440">
        <f>(Table2[[#This Row],[1M Return vs Nifty]]-AVERAGE(Table2[1M Return vs Nifty]))/_xlfn.STDEV.P(Table2[1M Return vs Nifty])</f>
        <v>-0.99728150955278905</v>
      </c>
      <c r="K440">
        <v>26.2364260651722</v>
      </c>
      <c r="L440">
        <f>(Table2[[#This Row],[6M Return vs Nifty]]-AVERAGE(Table2[6M Return vs Nifty]))/_xlfn.STDEV.P(Table2[6M Return vs Nifty])</f>
        <v>0.67025023252092331</v>
      </c>
      <c r="M440">
        <v>0.25226661366319603</v>
      </c>
      <c r="N440">
        <f>(Table2[[#This Row],[1W Return vs Nifty]]-AVERAGE(Table2[1W Return vs Nifty]))/_xlfn.STDEV.P(Table2[1W Return vs Nifty])</f>
        <v>0.39915013187377146</v>
      </c>
      <c r="O440">
        <v>2117.86</v>
      </c>
      <c r="P440">
        <v>2143.9602711442499</v>
      </c>
      <c r="Q440">
        <v>1880.81360998485</v>
      </c>
      <c r="R440">
        <v>24.6451371309469</v>
      </c>
      <c r="S440" s="1">
        <f>(Table2[[#This Row],[Close Price]]-Table2[[#This Row],[20D EMA]])/Table2[[#This Row],[20D EMA]]</f>
        <v>-8.7970876261887071E-2</v>
      </c>
      <c r="T440" s="1">
        <f>(Table2[[#This Row],[Close Price]]-Table2[[#This Row],[50D EMA]])/Table2[[#This Row],[50D EMA]]</f>
        <v>-9.9073790686841759E-2</v>
      </c>
      <c r="U440" s="1">
        <f>(Table2[[#This Row],[Close Price]]-Table2[[#This Row],[200D EMA]])/Table2[[#This Row],[200D EMA]]</f>
        <v>2.6975767160446387E-2</v>
      </c>
      <c r="V440">
        <v>0.67211064999610004</v>
      </c>
      <c r="W440">
        <v>1911</v>
      </c>
      <c r="X440">
        <v>2076.3000000000002</v>
      </c>
      <c r="Y440">
        <v>1911</v>
      </c>
      <c r="Z440">
        <v>2076.3000000000002</v>
      </c>
      <c r="AA440">
        <v>1911</v>
      </c>
      <c r="AB440">
        <v>2122.9</v>
      </c>
      <c r="AC440" s="1">
        <f>(Table2[[#This Row],[Close Price]]/Table2[[#This Row],[Day Low]])-1</f>
        <v>1.0753532182103509E-2</v>
      </c>
      <c r="AD440" s="1">
        <f>(Table2[[#This Row],[Day High]]/Table2[[#This Row],[Close Price]])-1</f>
        <v>7.4939815174341895E-2</v>
      </c>
      <c r="AE440" s="1">
        <f>(Table2[[#This Row],[Close Price]]/Table2[[#This Row],[Current Week Low]])-1</f>
        <v>1.0753532182103509E-2</v>
      </c>
      <c r="AF440" s="1">
        <f>(Table2[[#This Row],[Current Week High]]/Table2[[#This Row],[Close Price]])-1</f>
        <v>7.4939815174341895E-2</v>
      </c>
      <c r="AG440" s="1">
        <f>(Table2[[#This Row],[Close Price]]/Table2[[#This Row],[Current Month Low]])-1</f>
        <v>1.0753532182103509E-2</v>
      </c>
      <c r="AH440" s="1">
        <f>(Table2[[#This Row],[Current Month High]]/Table2[[#This Row],[Close Price]])-1</f>
        <v>9.9065517330641173E-2</v>
      </c>
      <c r="AI440">
        <v>26.825606378297199</v>
      </c>
      <c r="AJ440">
        <v>62.848832307562603</v>
      </c>
      <c r="AK440" t="str">
        <f>IF(AND(Table2[[#This Row],[20D EMA]]&gt;Table2[[#This Row],[50D EMA]],Table2[[#This Row],[50D EMA]]&gt;Table2[[#This Row],[200D EMA]]),"Uptrend","Downtrend/NoTrend")</f>
        <v>Downtrend/NoTrend</v>
      </c>
      <c r="AL440">
        <v>0</v>
      </c>
      <c r="AM440" t="s">
        <v>3186</v>
      </c>
      <c r="AN440">
        <v>-13.77</v>
      </c>
      <c r="AO440" t="s">
        <v>3184</v>
      </c>
      <c r="AP440">
        <v>-5.8062553966346998E-2</v>
      </c>
      <c r="AQ440">
        <f>(Table2[[#This Row],[Sharpe Ratio]]-AVERAGE(Table2[Sharpe Ratio]))/_xlfn.STDEV.P(Table2[Sharpe Ratio])</f>
        <v>-1.4068006943095848</v>
      </c>
      <c r="AR4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0">
        <f>_xlfn.RANK.AVG(Table2[[#This Row],[1Y Return vs Nifty Z-Score]],Table2[1Y Return vs Nifty Z-Score])</f>
        <v>447</v>
      </c>
      <c r="AT440">
        <f>_xlfn.RANK.AVG(Table2[[#This Row],[6M Return vs Nifty Z-Score]],Table2[6M Return vs Nifty Z-Score])</f>
        <v>134</v>
      </c>
      <c r="AU440">
        <f>_xlfn.RANK.AVG(Table2[[#This Row],[Sharpe Ratio Z-Score]],Table2[Sharpe Ratio Z-Score])</f>
        <v>681</v>
      </c>
      <c r="AV440">
        <f>(Table2[[#This Row],[Rank 1Y]]+Table2[[#This Row],[Rank 6M]]+Table2[[#This Row],[Rank Sharpe]])/3</f>
        <v>420.66666666666669</v>
      </c>
    </row>
    <row r="441" spans="1:48" x14ac:dyDescent="0.3">
      <c r="A441" t="s">
        <v>408</v>
      </c>
      <c r="B441" t="s">
        <v>409</v>
      </c>
      <c r="C441" t="s">
        <v>3138</v>
      </c>
      <c r="D441" t="s">
        <v>21</v>
      </c>
      <c r="E441">
        <v>54168.215888949999</v>
      </c>
      <c r="F441">
        <v>2861.5</v>
      </c>
      <c r="G441">
        <v>5.2697519206294396</v>
      </c>
      <c r="H441">
        <f>(Table2[[#This Row],[1Y Return vs Nifty]]-AVERAGE(Table2[1Y Return vs Nifty]))/_xlfn.STDEV.P(Table2[1Y Return vs Nifty])</f>
        <v>-0.2351002247197517</v>
      </c>
      <c r="I441">
        <v>2.32299983672559</v>
      </c>
      <c r="J441">
        <f>(Table2[[#This Row],[1M Return vs Nifty]]-AVERAGE(Table2[1M Return vs Nifty]))/_xlfn.STDEV.P(Table2[1M Return vs Nifty])</f>
        <v>0.30148298349017677</v>
      </c>
      <c r="K441">
        <v>17.456945384277098</v>
      </c>
      <c r="L441">
        <f>(Table2[[#This Row],[6M Return vs Nifty]]-AVERAGE(Table2[6M Return vs Nifty]))/_xlfn.STDEV.P(Table2[6M Return vs Nifty])</f>
        <v>0.37608606544240403</v>
      </c>
      <c r="M441">
        <v>-1.79742269321876</v>
      </c>
      <c r="N441">
        <f>(Table2[[#This Row],[1W Return vs Nifty]]-AVERAGE(Table2[1W Return vs Nifty]))/_xlfn.STDEV.P(Table2[1W Return vs Nifty])</f>
        <v>-3.5357411420625894E-2</v>
      </c>
      <c r="O441">
        <v>2930.46</v>
      </c>
      <c r="P441">
        <v>2940.9630695272499</v>
      </c>
      <c r="Q441">
        <v>2717.2761714206899</v>
      </c>
      <c r="R441">
        <v>38.693848813253098</v>
      </c>
      <c r="S441" s="1">
        <f>(Table2[[#This Row],[Close Price]]-Table2[[#This Row],[20D EMA]])/Table2[[#This Row],[20D EMA]]</f>
        <v>-2.353214171154018E-2</v>
      </c>
      <c r="T441" s="1">
        <f>(Table2[[#This Row],[Close Price]]-Table2[[#This Row],[50D EMA]])/Table2[[#This Row],[50D EMA]]</f>
        <v>-2.7019404068893433E-2</v>
      </c>
      <c r="U441" s="1">
        <f>(Table2[[#This Row],[Close Price]]-Table2[[#This Row],[200D EMA]])/Table2[[#This Row],[200D EMA]]</f>
        <v>5.3076617716006635E-2</v>
      </c>
      <c r="V441">
        <v>0.77432371878198403</v>
      </c>
      <c r="W441">
        <v>2819.6</v>
      </c>
      <c r="X441">
        <v>2888</v>
      </c>
      <c r="Y441">
        <v>2819.6</v>
      </c>
      <c r="Z441">
        <v>2888</v>
      </c>
      <c r="AA441">
        <v>2796.5</v>
      </c>
      <c r="AB441">
        <v>2939.6</v>
      </c>
      <c r="AC441" s="1">
        <f>(Table2[[#This Row],[Close Price]]/Table2[[#This Row],[Day Low]])-1</f>
        <v>1.4860263867215284E-2</v>
      </c>
      <c r="AD441" s="1">
        <f>(Table2[[#This Row],[Day High]]/Table2[[#This Row],[Close Price]])-1</f>
        <v>9.2608771623274855E-3</v>
      </c>
      <c r="AE441" s="1">
        <f>(Table2[[#This Row],[Close Price]]/Table2[[#This Row],[Current Week Low]])-1</f>
        <v>1.4860263867215284E-2</v>
      </c>
      <c r="AF441" s="1">
        <f>(Table2[[#This Row],[Current Week High]]/Table2[[#This Row],[Close Price]])-1</f>
        <v>9.2608771623274855E-3</v>
      </c>
      <c r="AG441" s="1">
        <f>(Table2[[#This Row],[Close Price]]/Table2[[#This Row],[Current Month Low]])-1</f>
        <v>2.3243339889147174E-2</v>
      </c>
      <c r="AH441" s="1">
        <f>(Table2[[#This Row],[Current Month High]]/Table2[[#This Row],[Close Price]])-1</f>
        <v>2.7293377599161284E-2</v>
      </c>
      <c r="AI441">
        <v>11.4031102568582</v>
      </c>
      <c r="AJ441">
        <v>33.459260295695103</v>
      </c>
      <c r="AK441" t="str">
        <f>IF(AND(Table2[[#This Row],[20D EMA]]&gt;Table2[[#This Row],[50D EMA]],Table2[[#This Row],[50D EMA]]&gt;Table2[[#This Row],[200D EMA]]),"Uptrend","Downtrend/NoTrend")</f>
        <v>Downtrend/NoTrend</v>
      </c>
      <c r="AL441">
        <v>-0.08</v>
      </c>
      <c r="AM441" t="s">
        <v>3184</v>
      </c>
      <c r="AN441">
        <v>-7.66</v>
      </c>
      <c r="AO441" t="s">
        <v>3184</v>
      </c>
      <c r="AP441">
        <v>-5.4600219092392002E-2</v>
      </c>
      <c r="AQ441">
        <f>(Table2[[#This Row],[Sharpe Ratio]]-AVERAGE(Table2[Sharpe Ratio]))/_xlfn.STDEV.P(Table2[Sharpe Ratio])</f>
        <v>-1.3658921929971801</v>
      </c>
      <c r="AR4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1">
        <f>_xlfn.RANK.AVG(Table2[[#This Row],[1Y Return vs Nifty Z-Score]],Table2[1Y Return vs Nifty Z-Score])</f>
        <v>387</v>
      </c>
      <c r="AT441">
        <f>_xlfn.RANK.AVG(Table2[[#This Row],[6M Return vs Nifty Z-Score]],Table2[6M Return vs Nifty Z-Score])</f>
        <v>199</v>
      </c>
      <c r="AU441">
        <f>_xlfn.RANK.AVG(Table2[[#This Row],[Sharpe Ratio Z-Score]],Table2[Sharpe Ratio Z-Score])</f>
        <v>677</v>
      </c>
      <c r="AV441">
        <f>(Table2[[#This Row],[Rank 1Y]]+Table2[[#This Row],[Rank 6M]]+Table2[[#This Row],[Rank Sharpe]])/3</f>
        <v>421</v>
      </c>
    </row>
    <row r="442" spans="1:48" x14ac:dyDescent="0.3">
      <c r="A442" t="s">
        <v>1899</v>
      </c>
      <c r="B442" t="s">
        <v>1900</v>
      </c>
      <c r="C442" t="s">
        <v>3155</v>
      </c>
      <c r="D442" t="s">
        <v>105</v>
      </c>
      <c r="E442">
        <v>3843.9954542339901</v>
      </c>
      <c r="F442">
        <v>224.79</v>
      </c>
      <c r="G442">
        <v>28.779558738338899</v>
      </c>
      <c r="H442">
        <f>(Table2[[#This Row],[1Y Return vs Nifty]]-AVERAGE(Table2[1Y Return vs Nifty]))/_xlfn.STDEV.P(Table2[1Y Return vs Nifty])</f>
        <v>0.20872326372911396</v>
      </c>
      <c r="I442">
        <v>-7.0931472342242001</v>
      </c>
      <c r="J442">
        <f>(Table2[[#This Row],[1M Return vs Nifty]]-AVERAGE(Table2[1M Return vs Nifty]))/_xlfn.STDEV.P(Table2[1M Return vs Nifty])</f>
        <v>-0.70329567270802773</v>
      </c>
      <c r="K442">
        <v>-31.325068022518899</v>
      </c>
      <c r="L442">
        <f>(Table2[[#This Row],[6M Return vs Nifty]]-AVERAGE(Table2[6M Return vs Nifty]))/_xlfn.STDEV.P(Table2[6M Return vs Nifty])</f>
        <v>-1.2583978936657874</v>
      </c>
      <c r="M442">
        <v>-6.4436337935536798</v>
      </c>
      <c r="N442">
        <f>(Table2[[#This Row],[1W Return vs Nifty]]-AVERAGE(Table2[1W Return vs Nifty]))/_xlfn.STDEV.P(Table2[1W Return vs Nifty])</f>
        <v>-1.0202938913326767</v>
      </c>
      <c r="O442">
        <v>238.81</v>
      </c>
      <c r="P442">
        <v>251.380464570399</v>
      </c>
      <c r="Q442">
        <v>249.64231302019101</v>
      </c>
      <c r="R442">
        <v>33.854860426594797</v>
      </c>
      <c r="S442" s="1">
        <f>(Table2[[#This Row],[Close Price]]-Table2[[#This Row],[20D EMA]])/Table2[[#This Row],[20D EMA]]</f>
        <v>-5.8707759306561746E-2</v>
      </c>
      <c r="T442" s="1">
        <f>(Table2[[#This Row],[Close Price]]-Table2[[#This Row],[50D EMA]])/Table2[[#This Row],[50D EMA]]</f>
        <v>-0.10577776843495473</v>
      </c>
      <c r="U442" s="1">
        <f>(Table2[[#This Row],[Close Price]]-Table2[[#This Row],[200D EMA]])/Table2[[#This Row],[200D EMA]]</f>
        <v>-9.9551685447574631E-2</v>
      </c>
      <c r="V442">
        <v>0.60784351946090998</v>
      </c>
      <c r="W442">
        <v>224.25</v>
      </c>
      <c r="X442">
        <v>228.92</v>
      </c>
      <c r="Y442">
        <v>224.25</v>
      </c>
      <c r="Z442">
        <v>228.92</v>
      </c>
      <c r="AA442">
        <v>224.25</v>
      </c>
      <c r="AB442">
        <v>243.87</v>
      </c>
      <c r="AC442" s="1">
        <f>(Table2[[#This Row],[Close Price]]/Table2[[#This Row],[Day Low]])-1</f>
        <v>2.4080267558528323E-3</v>
      </c>
      <c r="AD442" s="1">
        <f>(Table2[[#This Row],[Day High]]/Table2[[#This Row],[Close Price]])-1</f>
        <v>1.8372703412073532E-2</v>
      </c>
      <c r="AE442" s="1">
        <f>(Table2[[#This Row],[Close Price]]/Table2[[#This Row],[Current Week Low]])-1</f>
        <v>2.4080267558528323E-3</v>
      </c>
      <c r="AF442" s="1">
        <f>(Table2[[#This Row],[Current Week High]]/Table2[[#This Row],[Close Price]])-1</f>
        <v>1.8372703412073532E-2</v>
      </c>
      <c r="AG442" s="1">
        <f>(Table2[[#This Row],[Close Price]]/Table2[[#This Row],[Current Month Low]])-1</f>
        <v>2.4080267558528323E-3</v>
      </c>
      <c r="AH442" s="1">
        <f>(Table2[[#This Row],[Current Month High]]/Table2[[#This Row],[Close Price]])-1</f>
        <v>8.4879220605898809E-2</v>
      </c>
      <c r="AI442">
        <v>42.5552738111125</v>
      </c>
      <c r="AJ442">
        <v>52.866371982318903</v>
      </c>
      <c r="AK442" t="str">
        <f>IF(AND(Table2[[#This Row],[20D EMA]]&gt;Table2[[#This Row],[50D EMA]],Table2[[#This Row],[50D EMA]]&gt;Table2[[#This Row],[200D EMA]]),"Uptrend","Downtrend/NoTrend")</f>
        <v>Downtrend/NoTrend</v>
      </c>
      <c r="AL442">
        <v>0</v>
      </c>
      <c r="AM442">
        <v>0</v>
      </c>
      <c r="AN442">
        <v>-1.88</v>
      </c>
      <c r="AO442" t="s">
        <v>3184</v>
      </c>
      <c r="AP442">
        <v>6.8230432439456007E-2</v>
      </c>
      <c r="AQ442">
        <f>(Table2[[#This Row],[Sharpe Ratio]]-AVERAGE(Table2[Sharpe Ratio]))/_xlfn.STDEV.P(Table2[Sharpe Ratio])</f>
        <v>8.5387955319123687E-2</v>
      </c>
      <c r="AR4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2">
        <f>_xlfn.RANK.AVG(Table2[[#This Row],[1Y Return vs Nifty Z-Score]],Table2[1Y Return vs Nifty Z-Score])</f>
        <v>234</v>
      </c>
      <c r="AT442">
        <f>_xlfn.RANK.AVG(Table2[[#This Row],[6M Return vs Nifty Z-Score]],Table2[6M Return vs Nifty Z-Score])</f>
        <v>706</v>
      </c>
      <c r="AU442">
        <f>_xlfn.RANK.AVG(Table2[[#This Row],[Sharpe Ratio Z-Score]],Table2[Sharpe Ratio Z-Score])</f>
        <v>323</v>
      </c>
      <c r="AV442">
        <f>(Table2[[#This Row],[Rank 1Y]]+Table2[[#This Row],[Rank 6M]]+Table2[[#This Row],[Rank Sharpe]])/3</f>
        <v>421</v>
      </c>
    </row>
    <row r="443" spans="1:48" x14ac:dyDescent="0.3">
      <c r="A443" t="s">
        <v>1750</v>
      </c>
      <c r="B443" t="s">
        <v>1751</v>
      </c>
      <c r="C443" t="s">
        <v>3143</v>
      </c>
      <c r="D443" t="s">
        <v>472</v>
      </c>
      <c r="E443">
        <v>4607.8045702500003</v>
      </c>
      <c r="F443">
        <v>411.85</v>
      </c>
      <c r="G443">
        <v>-3.8986740053068999E-2</v>
      </c>
      <c r="H443">
        <f>(Table2[[#This Row],[1Y Return vs Nifty]]-AVERAGE(Table2[1Y Return vs Nifty]))/_xlfn.STDEV.P(Table2[1Y Return vs Nifty])</f>
        <v>-0.33531980244391379</v>
      </c>
      <c r="I443">
        <v>3.2759442320527299</v>
      </c>
      <c r="J443">
        <f>(Table2[[#This Row],[1M Return vs Nifty]]-AVERAGE(Table2[1M Return vs Nifty]))/_xlfn.STDEV.P(Table2[1M Return vs Nifty])</f>
        <v>0.40316981800473506</v>
      </c>
      <c r="K443">
        <v>-1.75718055693199</v>
      </c>
      <c r="L443">
        <f>(Table2[[#This Row],[6M Return vs Nifty]]-AVERAGE(Table2[6M Return vs Nifty]))/_xlfn.STDEV.P(Table2[6M Return vs Nifty])</f>
        <v>-0.26770000335515132</v>
      </c>
      <c r="M443">
        <v>0.82122292924220797</v>
      </c>
      <c r="N443">
        <f>(Table2[[#This Row],[1W Return vs Nifty]]-AVERAGE(Table2[1W Return vs Nifty]))/_xlfn.STDEV.P(Table2[1W Return vs Nifty])</f>
        <v>0.51976148994351712</v>
      </c>
      <c r="O443">
        <v>470.63</v>
      </c>
      <c r="P443">
        <v>469.767359487372</v>
      </c>
      <c r="Q443">
        <v>419.47413116845001</v>
      </c>
      <c r="R443">
        <v>24.632071711578199</v>
      </c>
      <c r="S443" s="1">
        <f>(Table2[[#This Row],[Close Price]]-Table2[[#This Row],[20D EMA]])/Table2[[#This Row],[20D EMA]]</f>
        <v>-0.12489641544312936</v>
      </c>
      <c r="T443" s="1">
        <f>(Table2[[#This Row],[Close Price]]-Table2[[#This Row],[50D EMA]])/Table2[[#This Row],[50D EMA]]</f>
        <v>-0.12328945023037277</v>
      </c>
      <c r="U443" s="1">
        <f>(Table2[[#This Row],[Close Price]]-Table2[[#This Row],[200D EMA]])/Table2[[#This Row],[200D EMA]]</f>
        <v>-1.8175450169508396E-2</v>
      </c>
      <c r="V443">
        <v>0.51115764305046596</v>
      </c>
      <c r="W443">
        <v>402</v>
      </c>
      <c r="X443">
        <v>468</v>
      </c>
      <c r="Y443">
        <v>402</v>
      </c>
      <c r="Z443">
        <v>468</v>
      </c>
      <c r="AA443">
        <v>402</v>
      </c>
      <c r="AB443">
        <v>505.7</v>
      </c>
      <c r="AC443" s="1">
        <f>(Table2[[#This Row],[Close Price]]/Table2[[#This Row],[Day Low]])-1</f>
        <v>2.450248756218909E-2</v>
      </c>
      <c r="AD443" s="1">
        <f>(Table2[[#This Row],[Day High]]/Table2[[#This Row],[Close Price]])-1</f>
        <v>0.13633604467645988</v>
      </c>
      <c r="AE443" s="1">
        <f>(Table2[[#This Row],[Close Price]]/Table2[[#This Row],[Current Week Low]])-1</f>
        <v>2.450248756218909E-2</v>
      </c>
      <c r="AF443" s="1">
        <f>(Table2[[#This Row],[Current Week High]]/Table2[[#This Row],[Close Price]])-1</f>
        <v>0.13633604467645988</v>
      </c>
      <c r="AG443" s="1">
        <f>(Table2[[#This Row],[Close Price]]/Table2[[#This Row],[Current Month Low]])-1</f>
        <v>2.450248756218909E-2</v>
      </c>
      <c r="AH443" s="1">
        <f>(Table2[[#This Row],[Current Month High]]/Table2[[#This Row],[Close Price]])-1</f>
        <v>0.22787422605317453</v>
      </c>
      <c r="AI443">
        <v>38.642709724414203</v>
      </c>
      <c r="AJ443">
        <v>31.581469648562202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-0.08</v>
      </c>
      <c r="AM443" t="s">
        <v>3184</v>
      </c>
      <c r="AN443">
        <v>-4.88</v>
      </c>
      <c r="AO443" t="s">
        <v>3184</v>
      </c>
      <c r="AP443">
        <v>3.1426439046630998E-2</v>
      </c>
      <c r="AQ443">
        <f>(Table2[[#This Row],[Sharpe Ratio]]-AVERAGE(Table2[Sharpe Ratio]))/_xlfn.STDEV.P(Table2[Sharpe Ratio])</f>
        <v>-0.34946201350907419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-2.9550511359887066E-2</v>
      </c>
      <c r="AS443">
        <f>_xlfn.RANK.AVG(Table2[[#This Row],[1Y Return vs Nifty Z-Score]],Table2[1Y Return vs Nifty Z-Score])</f>
        <v>426</v>
      </c>
      <c r="AT443">
        <f>_xlfn.RANK.AVG(Table2[[#This Row],[6M Return vs Nifty Z-Score]],Table2[6M Return vs Nifty Z-Score])</f>
        <v>403</v>
      </c>
      <c r="AU443">
        <f>_xlfn.RANK.AVG(Table2[[#This Row],[Sharpe Ratio Z-Score]],Table2[Sharpe Ratio Z-Score])</f>
        <v>436</v>
      </c>
      <c r="AV443">
        <f>(Table2[[#This Row],[Rank 1Y]]+Table2[[#This Row],[Rank 6M]]+Table2[[#This Row],[Rank Sharpe]])/3</f>
        <v>421.66666666666669</v>
      </c>
    </row>
    <row r="444" spans="1:48" x14ac:dyDescent="0.3">
      <c r="A444" t="s">
        <v>705</v>
      </c>
      <c r="B444" t="s">
        <v>706</v>
      </c>
      <c r="C444" t="s">
        <v>3150</v>
      </c>
      <c r="D444" t="s">
        <v>285</v>
      </c>
      <c r="E444">
        <v>25139.82363318</v>
      </c>
      <c r="F444">
        <v>390.55</v>
      </c>
      <c r="G444">
        <v>13.264523294136501</v>
      </c>
      <c r="H444">
        <f>(Table2[[#This Row],[1Y Return vs Nifty]]-AVERAGE(Table2[1Y Return vs Nifty]))/_xlfn.STDEV.P(Table2[1Y Return vs Nifty])</f>
        <v>-8.4173109586325942E-2</v>
      </c>
      <c r="I444">
        <v>-7.2610984611168901</v>
      </c>
      <c r="J444">
        <f>(Table2[[#This Row],[1M Return vs Nifty]]-AVERAGE(Table2[1M Return vs Nifty]))/_xlfn.STDEV.P(Table2[1M Return vs Nifty])</f>
        <v>-0.72121741997817257</v>
      </c>
      <c r="K444">
        <v>10.1036821728076</v>
      </c>
      <c r="L444">
        <f>(Table2[[#This Row],[6M Return vs Nifty]]-AVERAGE(Table2[6M Return vs Nifty]))/_xlfn.STDEV.P(Table2[6M Return vs Nifty])</f>
        <v>0.12970856015122437</v>
      </c>
      <c r="M444">
        <v>1.4921669890139599</v>
      </c>
      <c r="N444">
        <f>(Table2[[#This Row],[1W Return vs Nifty]]-AVERAGE(Table2[1W Return vs Nifty]))/_xlfn.STDEV.P(Table2[1W Return vs Nifty])</f>
        <v>0.66199292673765109</v>
      </c>
      <c r="O444">
        <v>400.4</v>
      </c>
      <c r="P444">
        <v>415.35036988629599</v>
      </c>
      <c r="Q444">
        <v>389.03466850213402</v>
      </c>
      <c r="R444">
        <v>43.471917960908598</v>
      </c>
      <c r="S444" s="1">
        <f>(Table2[[#This Row],[Close Price]]-Table2[[#This Row],[20D EMA]])/Table2[[#This Row],[20D EMA]]</f>
        <v>-2.4600399600399517E-2</v>
      </c>
      <c r="T444" s="1">
        <f>(Table2[[#This Row],[Close Price]]-Table2[[#This Row],[50D EMA]])/Table2[[#This Row],[50D EMA]]</f>
        <v>-5.9709516794423934E-2</v>
      </c>
      <c r="U444" s="1">
        <f>(Table2[[#This Row],[Close Price]]-Table2[[#This Row],[200D EMA]])/Table2[[#This Row],[200D EMA]]</f>
        <v>3.8951065818898199E-3</v>
      </c>
      <c r="V444">
        <v>0.68303666944083896</v>
      </c>
      <c r="W444">
        <v>389.15</v>
      </c>
      <c r="X444">
        <v>406.1</v>
      </c>
      <c r="Y444">
        <v>389.15</v>
      </c>
      <c r="Z444">
        <v>406.1</v>
      </c>
      <c r="AA444">
        <v>375.1</v>
      </c>
      <c r="AB444">
        <v>406.1</v>
      </c>
      <c r="AC444" s="1">
        <f>(Table2[[#This Row],[Close Price]]/Table2[[#This Row],[Day Low]])-1</f>
        <v>3.5975844789928324E-3</v>
      </c>
      <c r="AD444" s="1">
        <f>(Table2[[#This Row],[Day High]]/Table2[[#This Row],[Close Price]])-1</f>
        <v>3.9815644603763856E-2</v>
      </c>
      <c r="AE444" s="1">
        <f>(Table2[[#This Row],[Close Price]]/Table2[[#This Row],[Current Week Low]])-1</f>
        <v>3.5975844789928324E-3</v>
      </c>
      <c r="AF444" s="1">
        <f>(Table2[[#This Row],[Current Week High]]/Table2[[#This Row],[Close Price]])-1</f>
        <v>3.9815644603763856E-2</v>
      </c>
      <c r="AG444" s="1">
        <f>(Table2[[#This Row],[Close Price]]/Table2[[#This Row],[Current Month Low]])-1</f>
        <v>4.1189016262330069E-2</v>
      </c>
      <c r="AH444" s="1">
        <f>(Table2[[#This Row],[Current Month High]]/Table2[[#This Row],[Close Price]])-1</f>
        <v>3.9815644603763856E-2</v>
      </c>
      <c r="AI444">
        <v>23.927794136474098</v>
      </c>
      <c r="AJ444">
        <v>49.492822966507099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-0.1</v>
      </c>
      <c r="AM444" t="s">
        <v>3184</v>
      </c>
      <c r="AN444">
        <v>-1.26</v>
      </c>
      <c r="AO444" t="s">
        <v>3184</v>
      </c>
      <c r="AP444">
        <v>-5.0131913450260003E-2</v>
      </c>
      <c r="AQ444">
        <f>(Table2[[#This Row],[Sharpe Ratio]]-AVERAGE(Table2[Sharpe Ratio]))/_xlfn.STDEV.P(Table2[Sharpe Ratio])</f>
        <v>-1.313097852218531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4">
        <f>_xlfn.RANK.AVG(Table2[[#This Row],[1Y Return vs Nifty Z-Score]],Table2[1Y Return vs Nifty Z-Score])</f>
        <v>326</v>
      </c>
      <c r="AT444">
        <f>_xlfn.RANK.AVG(Table2[[#This Row],[6M Return vs Nifty Z-Score]],Table2[6M Return vs Nifty Z-Score])</f>
        <v>266</v>
      </c>
      <c r="AU444">
        <f>_xlfn.RANK.AVG(Table2[[#This Row],[Sharpe Ratio Z-Score]],Table2[Sharpe Ratio Z-Score])</f>
        <v>673</v>
      </c>
      <c r="AV444">
        <f>(Table2[[#This Row],[Rank 1Y]]+Table2[[#This Row],[Rank 6M]]+Table2[[#This Row],[Rank Sharpe]])/3</f>
        <v>421.66666666666669</v>
      </c>
    </row>
    <row r="445" spans="1:48" x14ac:dyDescent="0.3">
      <c r="A445" t="s">
        <v>1139</v>
      </c>
      <c r="B445" t="s">
        <v>1140</v>
      </c>
      <c r="C445" t="s">
        <v>3142</v>
      </c>
      <c r="D445" t="s">
        <v>48</v>
      </c>
      <c r="E445">
        <v>10641.148248009</v>
      </c>
      <c r="F445">
        <v>189.33</v>
      </c>
      <c r="G445">
        <v>6.1152645345190697</v>
      </c>
      <c r="H445">
        <f>(Table2[[#This Row],[1Y Return vs Nifty]]-AVERAGE(Table2[1Y Return vs Nifty]))/_xlfn.STDEV.P(Table2[1Y Return vs Nifty])</f>
        <v>-0.21913844499379748</v>
      </c>
      <c r="I445">
        <v>-3.2274969329554901</v>
      </c>
      <c r="J445">
        <f>(Table2[[#This Row],[1M Return vs Nifty]]-AVERAGE(Table2[1M Return vs Nifty]))/_xlfn.STDEV.P(Table2[1M Return vs Nifty])</f>
        <v>-0.290799681962083</v>
      </c>
      <c r="K445">
        <v>-25.199528373546599</v>
      </c>
      <c r="L445">
        <f>(Table2[[#This Row],[6M Return vs Nifty]]-AVERAGE(Table2[6M Return vs Nifty]))/_xlfn.STDEV.P(Table2[6M Return vs Nifty])</f>
        <v>-1.0531563384713554</v>
      </c>
      <c r="M445">
        <v>-4.8106092281205699</v>
      </c>
      <c r="N445">
        <f>(Table2[[#This Row],[1W Return vs Nifty]]-AVERAGE(Table2[1W Return vs Nifty]))/_xlfn.STDEV.P(Table2[1W Return vs Nifty])</f>
        <v>-0.67411386800750928</v>
      </c>
      <c r="O445">
        <v>191.36</v>
      </c>
      <c r="P445">
        <v>201.21522236252</v>
      </c>
      <c r="Q445">
        <v>210.086488723358</v>
      </c>
      <c r="R445">
        <v>47.771790832153002</v>
      </c>
      <c r="S445" s="1">
        <f>(Table2[[#This Row],[Close Price]]-Table2[[#This Row],[20D EMA]])/Table2[[#This Row],[20D EMA]]</f>
        <v>-1.0608277591973249E-2</v>
      </c>
      <c r="T445" s="1">
        <f>(Table2[[#This Row],[Close Price]]-Table2[[#This Row],[50D EMA]])/Table2[[#This Row],[50D EMA]]</f>
        <v>-5.9067212823028556E-2</v>
      </c>
      <c r="U445" s="1">
        <f>(Table2[[#This Row],[Close Price]]-Table2[[#This Row],[200D EMA]])/Table2[[#This Row],[200D EMA]]</f>
        <v>-9.8799731717588671E-2</v>
      </c>
      <c r="V445">
        <v>0.65083601450940798</v>
      </c>
      <c r="W445">
        <v>183.86</v>
      </c>
      <c r="X445">
        <v>194.42</v>
      </c>
      <c r="Y445">
        <v>183.86</v>
      </c>
      <c r="Z445">
        <v>194.42</v>
      </c>
      <c r="AA445">
        <v>183.86</v>
      </c>
      <c r="AB445">
        <v>199.24</v>
      </c>
      <c r="AC445" s="1">
        <f>(Table2[[#This Row],[Close Price]]/Table2[[#This Row],[Day Low]])-1</f>
        <v>2.9750897421951583E-2</v>
      </c>
      <c r="AD445" s="1">
        <f>(Table2[[#This Row],[Day High]]/Table2[[#This Row],[Close Price]])-1</f>
        <v>2.688427613162192E-2</v>
      </c>
      <c r="AE445" s="1">
        <f>(Table2[[#This Row],[Close Price]]/Table2[[#This Row],[Current Week Low]])-1</f>
        <v>2.9750897421951583E-2</v>
      </c>
      <c r="AF445" s="1">
        <f>(Table2[[#This Row],[Current Week High]]/Table2[[#This Row],[Close Price]])-1</f>
        <v>2.688427613162192E-2</v>
      </c>
      <c r="AG445" s="1">
        <f>(Table2[[#This Row],[Close Price]]/Table2[[#This Row],[Current Month Low]])-1</f>
        <v>2.9750897421951583E-2</v>
      </c>
      <c r="AH445" s="1">
        <f>(Table2[[#This Row],[Current Month High]]/Table2[[#This Row],[Close Price]])-1</f>
        <v>5.2342470818148135E-2</v>
      </c>
      <c r="AI445">
        <v>60.513389320234403</v>
      </c>
      <c r="AJ445">
        <v>36.601731601731601</v>
      </c>
      <c r="AK445" t="str">
        <f>IF(AND(Table2[[#This Row],[20D EMA]]&gt;Table2[[#This Row],[50D EMA]],Table2[[#This Row],[50D EMA]]&gt;Table2[[#This Row],[200D EMA]]),"Uptrend","Downtrend/NoTrend")</f>
        <v>Downtrend/NoTrend</v>
      </c>
      <c r="AL445">
        <v>-0.06</v>
      </c>
      <c r="AM445" t="s">
        <v>3184</v>
      </c>
      <c r="AN445">
        <v>4.9400000000000004</v>
      </c>
      <c r="AO445" t="s">
        <v>3185</v>
      </c>
      <c r="AP445">
        <v>0.10883020862148</v>
      </c>
      <c r="AQ445">
        <f>(Table2[[#This Row],[Sharpe Ratio]]-AVERAGE(Table2[Sharpe Ratio]))/_xlfn.STDEV.P(Table2[Sharpe Ratio])</f>
        <v>0.5650862103086699</v>
      </c>
      <c r="AR4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5">
        <f>_xlfn.RANK.AVG(Table2[[#This Row],[1Y Return vs Nifty Z-Score]],Table2[1Y Return vs Nifty Z-Score])</f>
        <v>376</v>
      </c>
      <c r="AT445">
        <f>_xlfn.RANK.AVG(Table2[[#This Row],[6M Return vs Nifty Z-Score]],Table2[6M Return vs Nifty Z-Score])</f>
        <v>686</v>
      </c>
      <c r="AU445">
        <f>_xlfn.RANK.AVG(Table2[[#This Row],[Sharpe Ratio Z-Score]],Table2[Sharpe Ratio Z-Score])</f>
        <v>204</v>
      </c>
      <c r="AV445">
        <f>(Table2[[#This Row],[Rank 1Y]]+Table2[[#This Row],[Rank 6M]]+Table2[[#This Row],[Rank Sharpe]])/3</f>
        <v>422</v>
      </c>
    </row>
    <row r="446" spans="1:48" x14ac:dyDescent="0.3">
      <c r="A446" t="s">
        <v>1485</v>
      </c>
      <c r="B446" t="s">
        <v>1486</v>
      </c>
      <c r="C446" t="s">
        <v>3157</v>
      </c>
      <c r="D446" t="s">
        <v>1487</v>
      </c>
      <c r="E446">
        <v>6878.7971868000004</v>
      </c>
      <c r="F446">
        <v>898.7</v>
      </c>
      <c r="G446">
        <v>-15.5416652650439</v>
      </c>
      <c r="H446">
        <f>(Table2[[#This Row],[1Y Return vs Nifty]]-AVERAGE(Table2[1Y Return vs Nifty]))/_xlfn.STDEV.P(Table2[1Y Return vs Nifty])</f>
        <v>-0.62798289902367133</v>
      </c>
      <c r="I446">
        <v>1.43345669020075</v>
      </c>
      <c r="J446">
        <f>(Table2[[#This Row],[1M Return vs Nifty]]-AVERAGE(Table2[1M Return vs Nifty]))/_xlfn.STDEV.P(Table2[1M Return vs Nifty])</f>
        <v>0.20656157235875569</v>
      </c>
      <c r="K446">
        <v>38.573085372250397</v>
      </c>
      <c r="L446">
        <f>(Table2[[#This Row],[6M Return vs Nifty]]-AVERAGE(Table2[6M Return vs Nifty]))/_xlfn.STDEV.P(Table2[6M Return vs Nifty])</f>
        <v>1.0836007758503416</v>
      </c>
      <c r="M446">
        <v>-2.7931968201761501</v>
      </c>
      <c r="N446">
        <f>(Table2[[#This Row],[1W Return vs Nifty]]-AVERAGE(Table2[1W Return vs Nifty]))/_xlfn.STDEV.P(Table2[1W Return vs Nifty])</f>
        <v>-0.24644860857312045</v>
      </c>
      <c r="O446">
        <v>924.82</v>
      </c>
      <c r="P446">
        <v>932.34254405540696</v>
      </c>
      <c r="Q446">
        <v>863.30821114026401</v>
      </c>
      <c r="R446">
        <v>38.7428603205298</v>
      </c>
      <c r="S446" s="1">
        <f>(Table2[[#This Row],[Close Price]]-Table2[[#This Row],[20D EMA]])/Table2[[#This Row],[20D EMA]]</f>
        <v>-2.8243333837936035E-2</v>
      </c>
      <c r="T446" s="1">
        <f>(Table2[[#This Row],[Close Price]]-Table2[[#This Row],[50D EMA]])/Table2[[#This Row],[50D EMA]]</f>
        <v>-3.6083888126645022E-2</v>
      </c>
      <c r="U446" s="1">
        <f>(Table2[[#This Row],[Close Price]]-Table2[[#This Row],[200D EMA]])/Table2[[#This Row],[200D EMA]]</f>
        <v>4.0995542962565246E-2</v>
      </c>
      <c r="V446">
        <v>0.34554903523922698</v>
      </c>
      <c r="W446">
        <v>892.65</v>
      </c>
      <c r="X446">
        <v>923</v>
      </c>
      <c r="Y446">
        <v>892.65</v>
      </c>
      <c r="Z446">
        <v>923</v>
      </c>
      <c r="AA446">
        <v>892.65</v>
      </c>
      <c r="AB446">
        <v>967</v>
      </c>
      <c r="AC446" s="1">
        <f>(Table2[[#This Row],[Close Price]]/Table2[[#This Row],[Day Low]])-1</f>
        <v>6.7775723967962165E-3</v>
      </c>
      <c r="AD446" s="1">
        <f>(Table2[[#This Row],[Day High]]/Table2[[#This Row],[Close Price]])-1</f>
        <v>2.7039056414821294E-2</v>
      </c>
      <c r="AE446" s="1">
        <f>(Table2[[#This Row],[Close Price]]/Table2[[#This Row],[Current Week Low]])-1</f>
        <v>6.7775723967962165E-3</v>
      </c>
      <c r="AF446" s="1">
        <f>(Table2[[#This Row],[Current Week High]]/Table2[[#This Row],[Close Price]])-1</f>
        <v>2.7039056414821294E-2</v>
      </c>
      <c r="AG446" s="1">
        <f>(Table2[[#This Row],[Close Price]]/Table2[[#This Row],[Current Month Low]])-1</f>
        <v>6.7775723967962165E-3</v>
      </c>
      <c r="AH446" s="1">
        <f>(Table2[[#This Row],[Current Month High]]/Table2[[#This Row],[Close Price]])-1</f>
        <v>7.5998664737954691E-2</v>
      </c>
      <c r="AI446">
        <v>24.2906420385</v>
      </c>
      <c r="AJ446">
        <v>51.935756551141097</v>
      </c>
      <c r="AK446" t="str">
        <f>IF(AND(Table2[[#This Row],[20D EMA]]&gt;Table2[[#This Row],[50D EMA]],Table2[[#This Row],[50D EMA]]&gt;Table2[[#This Row],[200D EMA]]),"Uptrend","Downtrend/NoTrend")</f>
        <v>Downtrend/NoTrend</v>
      </c>
      <c r="AL446">
        <v>-0.08</v>
      </c>
      <c r="AM446" t="s">
        <v>3184</v>
      </c>
      <c r="AN446">
        <v>3.32</v>
      </c>
      <c r="AO446" t="s">
        <v>3185</v>
      </c>
      <c r="AP446">
        <v>-3.1127474162914E-2</v>
      </c>
      <c r="AQ446">
        <f>(Table2[[#This Row],[Sharpe Ratio]]-AVERAGE(Table2[Sharpe Ratio]))/_xlfn.STDEV.P(Table2[Sharpe Ratio])</f>
        <v>-1.0885548320224974</v>
      </c>
      <c r="AR4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6">
        <f>_xlfn.RANK.AVG(Table2[[#This Row],[1Y Return vs Nifty Z-Score]],Table2[1Y Return vs Nifty Z-Score])</f>
        <v>556</v>
      </c>
      <c r="AT446">
        <f>_xlfn.RANK.AVG(Table2[[#This Row],[6M Return vs Nifty Z-Score]],Table2[6M Return vs Nifty Z-Score])</f>
        <v>82</v>
      </c>
      <c r="AU446">
        <f>_xlfn.RANK.AVG(Table2[[#This Row],[Sharpe Ratio Z-Score]],Table2[Sharpe Ratio Z-Score])</f>
        <v>634</v>
      </c>
      <c r="AV446">
        <f>(Table2[[#This Row],[Rank 1Y]]+Table2[[#This Row],[Rank 6M]]+Table2[[#This Row],[Rank Sharpe]])/3</f>
        <v>424</v>
      </c>
    </row>
    <row r="447" spans="1:48" x14ac:dyDescent="0.3">
      <c r="A447" t="s">
        <v>1826</v>
      </c>
      <c r="B447" t="s">
        <v>1827</v>
      </c>
      <c r="C447" t="s">
        <v>3141</v>
      </c>
      <c r="D447" t="s">
        <v>987</v>
      </c>
      <c r="E447">
        <v>4217.0672882519902</v>
      </c>
      <c r="F447">
        <v>33.06</v>
      </c>
      <c r="G447">
        <v>-24.548790661621599</v>
      </c>
      <c r="H447">
        <f>(Table2[[#This Row],[1Y Return vs Nifty]]-AVERAGE(Table2[1Y Return vs Nifty]))/_xlfn.STDEV.P(Table2[1Y Return vs Nifty])</f>
        <v>-0.79802146401069596</v>
      </c>
      <c r="I447">
        <v>-8.3947748285652004</v>
      </c>
      <c r="J447">
        <f>(Table2[[#This Row],[1M Return vs Nifty]]-AVERAGE(Table2[1M Return vs Nifty]))/_xlfn.STDEV.P(Table2[1M Return vs Nifty])</f>
        <v>-0.84218981011454253</v>
      </c>
      <c r="K447">
        <v>-4.3393035056252103</v>
      </c>
      <c r="L447">
        <f>(Table2[[#This Row],[6M Return vs Nifty]]-AVERAGE(Table2[6M Return vs Nifty]))/_xlfn.STDEV.P(Table2[6M Return vs Nifty])</f>
        <v>-0.35421628764398821</v>
      </c>
      <c r="M447">
        <v>-0.40593070832329398</v>
      </c>
      <c r="N447">
        <f>(Table2[[#This Row],[1W Return vs Nifty]]-AVERAGE(Table2[1W Return vs Nifty]))/_xlfn.STDEV.P(Table2[1W Return vs Nifty])</f>
        <v>0.25962083813199965</v>
      </c>
      <c r="O447">
        <v>35.17</v>
      </c>
      <c r="P447">
        <v>37.040712460694998</v>
      </c>
      <c r="Q447">
        <v>35.590443627259504</v>
      </c>
      <c r="R447">
        <v>36.496673376150603</v>
      </c>
      <c r="S447" s="1">
        <f>(Table2[[#This Row],[Close Price]]-Table2[[#This Row],[20D EMA]])/Table2[[#This Row],[20D EMA]]</f>
        <v>-5.9994313335228866E-2</v>
      </c>
      <c r="T447" s="1">
        <f>(Table2[[#This Row],[Close Price]]-Table2[[#This Row],[50D EMA]])/Table2[[#This Row],[50D EMA]]</f>
        <v>-0.10746857164043613</v>
      </c>
      <c r="U447" s="1">
        <f>(Table2[[#This Row],[Close Price]]-Table2[[#This Row],[200D EMA]])/Table2[[#This Row],[200D EMA]]</f>
        <v>-7.1098962793522999E-2</v>
      </c>
      <c r="V447">
        <v>0.55068136493900899</v>
      </c>
      <c r="W447">
        <v>32.909999999999997</v>
      </c>
      <c r="X447">
        <v>34.450000000000003</v>
      </c>
      <c r="Y447">
        <v>32.909999999999997</v>
      </c>
      <c r="Z447">
        <v>34.450000000000003</v>
      </c>
      <c r="AA447">
        <v>32.909999999999997</v>
      </c>
      <c r="AB447">
        <v>35.630000000000003</v>
      </c>
      <c r="AC447" s="1">
        <f>(Table2[[#This Row],[Close Price]]/Table2[[#This Row],[Day Low]])-1</f>
        <v>4.5578851412946264E-3</v>
      </c>
      <c r="AD447" s="1">
        <f>(Table2[[#This Row],[Day High]]/Table2[[#This Row],[Close Price]])-1</f>
        <v>4.2044767090139157E-2</v>
      </c>
      <c r="AE447" s="1">
        <f>(Table2[[#This Row],[Close Price]]/Table2[[#This Row],[Current Week Low]])-1</f>
        <v>4.5578851412946264E-3</v>
      </c>
      <c r="AF447" s="1">
        <f>(Table2[[#This Row],[Current Week High]]/Table2[[#This Row],[Close Price]])-1</f>
        <v>4.2044767090139157E-2</v>
      </c>
      <c r="AG447" s="1">
        <f>(Table2[[#This Row],[Close Price]]/Table2[[#This Row],[Current Month Low]])-1</f>
        <v>4.5578851412946264E-3</v>
      </c>
      <c r="AH447" s="1">
        <f>(Table2[[#This Row],[Current Month High]]/Table2[[#This Row],[Close Price]])-1</f>
        <v>7.7737447065940657E-2</v>
      </c>
      <c r="AI447">
        <v>39.443436176648497</v>
      </c>
      <c r="AJ447">
        <v>33.5757575757575</v>
      </c>
      <c r="AK447" t="str">
        <f>IF(AND(Table2[[#This Row],[20D EMA]]&gt;Table2[[#This Row],[50D EMA]],Table2[[#This Row],[50D EMA]]&gt;Table2[[#This Row],[200D EMA]]),"Uptrend","Downtrend/NoTrend")</f>
        <v>Downtrend/NoTrend</v>
      </c>
      <c r="AL447">
        <v>-0.12</v>
      </c>
      <c r="AM447" t="s">
        <v>3184</v>
      </c>
      <c r="AN447">
        <v>-1.2</v>
      </c>
      <c r="AO447" t="s">
        <v>3184</v>
      </c>
      <c r="AP447">
        <v>9.2534443637107E-2</v>
      </c>
      <c r="AQ447">
        <f>(Table2[[#This Row],[Sharpe Ratio]]-AVERAGE(Table2[Sharpe Ratio]))/_xlfn.STDEV.P(Table2[Sharpe Ratio])</f>
        <v>0.37254697088831651</v>
      </c>
      <c r="AR4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7">
        <f>_xlfn.RANK.AVG(Table2[[#This Row],[1Y Return vs Nifty Z-Score]],Table2[1Y Return vs Nifty Z-Score])</f>
        <v>600</v>
      </c>
      <c r="AT447">
        <f>_xlfn.RANK.AVG(Table2[[#This Row],[6M Return vs Nifty Z-Score]],Table2[6M Return vs Nifty Z-Score])</f>
        <v>425</v>
      </c>
      <c r="AU447">
        <f>_xlfn.RANK.AVG(Table2[[#This Row],[Sharpe Ratio Z-Score]],Table2[Sharpe Ratio Z-Score])</f>
        <v>250</v>
      </c>
      <c r="AV447">
        <f>(Table2[[#This Row],[Rank 1Y]]+Table2[[#This Row],[Rank 6M]]+Table2[[#This Row],[Rank Sharpe]])/3</f>
        <v>425</v>
      </c>
    </row>
    <row r="448" spans="1:48" x14ac:dyDescent="0.3">
      <c r="A448" t="s">
        <v>195</v>
      </c>
      <c r="B448" t="s">
        <v>196</v>
      </c>
      <c r="C448" t="s">
        <v>3141</v>
      </c>
      <c r="D448" t="s">
        <v>125</v>
      </c>
      <c r="E448">
        <v>130903.488485639</v>
      </c>
      <c r="F448">
        <v>5434.65</v>
      </c>
      <c r="G448">
        <v>-8.0678717978379808</v>
      </c>
      <c r="H448">
        <f>(Table2[[#This Row],[1Y Return vs Nifty]]-AVERAGE(Table2[1Y Return vs Nifty]))/_xlfn.STDEV.P(Table2[1Y Return vs Nifty])</f>
        <v>-0.4868909234799586</v>
      </c>
      <c r="I448">
        <v>-1.0738477274457601</v>
      </c>
      <c r="J448">
        <f>(Table2[[#This Row],[1M Return vs Nifty]]-AVERAGE(Table2[1M Return vs Nifty]))/_xlfn.STDEV.P(Table2[1M Return vs Nifty])</f>
        <v>-6.0987983150530334E-2</v>
      </c>
      <c r="K448">
        <v>-3.53130061995265</v>
      </c>
      <c r="L448">
        <f>(Table2[[#This Row],[6M Return vs Nifty]]-AVERAGE(Table2[6M Return vs Nifty]))/_xlfn.STDEV.P(Table2[6M Return vs Nifty])</f>
        <v>-0.32714344535410961</v>
      </c>
      <c r="M448">
        <v>0.46987212256592698</v>
      </c>
      <c r="N448">
        <f>(Table2[[#This Row],[1W Return vs Nifty]]-AVERAGE(Table2[1W Return vs Nifty]))/_xlfn.STDEV.P(Table2[1W Return vs Nifty])</f>
        <v>0.44527967685563347</v>
      </c>
      <c r="O448">
        <v>5747.11</v>
      </c>
      <c r="P448">
        <v>5841.1054393806198</v>
      </c>
      <c r="Q448">
        <v>5512.6656557667002</v>
      </c>
      <c r="R448">
        <v>27.795004551615801</v>
      </c>
      <c r="S448" s="1">
        <f>(Table2[[#This Row],[Close Price]]-Table2[[#This Row],[20D EMA]])/Table2[[#This Row],[20D EMA]]</f>
        <v>-5.4368195493039118E-2</v>
      </c>
      <c r="T448" s="1">
        <f>(Table2[[#This Row],[Close Price]]-Table2[[#This Row],[50D EMA]])/Table2[[#This Row],[50D EMA]]</f>
        <v>-6.9585362496678363E-2</v>
      </c>
      <c r="U448" s="1">
        <f>(Table2[[#This Row],[Close Price]]-Table2[[#This Row],[200D EMA]])/Table2[[#This Row],[200D EMA]]</f>
        <v>-1.4152074629283888E-2</v>
      </c>
      <c r="V448">
        <v>0.85605209993865095</v>
      </c>
      <c r="W448">
        <v>5401.15</v>
      </c>
      <c r="X448">
        <v>5902.15</v>
      </c>
      <c r="Y448">
        <v>5401.15</v>
      </c>
      <c r="Z448">
        <v>5902.15</v>
      </c>
      <c r="AA448">
        <v>5401.15</v>
      </c>
      <c r="AB448">
        <v>5902.15</v>
      </c>
      <c r="AC448" s="1">
        <f>(Table2[[#This Row],[Close Price]]/Table2[[#This Row],[Day Low]])-1</f>
        <v>6.2023828258797042E-3</v>
      </c>
      <c r="AD448" s="1">
        <f>(Table2[[#This Row],[Day High]]/Table2[[#This Row],[Close Price]])-1</f>
        <v>8.6022098939214198E-2</v>
      </c>
      <c r="AE448" s="1">
        <f>(Table2[[#This Row],[Close Price]]/Table2[[#This Row],[Current Week Low]])-1</f>
        <v>6.2023828258797042E-3</v>
      </c>
      <c r="AF448" s="1">
        <f>(Table2[[#This Row],[Current Week High]]/Table2[[#This Row],[Close Price]])-1</f>
        <v>8.6022098939214198E-2</v>
      </c>
      <c r="AG448" s="1">
        <f>(Table2[[#This Row],[Close Price]]/Table2[[#This Row],[Current Month Low]])-1</f>
        <v>6.2023828258797042E-3</v>
      </c>
      <c r="AH448" s="1">
        <f>(Table2[[#This Row],[Current Month High]]/Table2[[#This Row],[Close Price]])-1</f>
        <v>8.6022098939214198E-2</v>
      </c>
      <c r="AI448">
        <v>19.049064797181</v>
      </c>
      <c r="AJ448">
        <v>17.480544747081598</v>
      </c>
      <c r="AK448" t="str">
        <f>IF(AND(Table2[[#This Row],[20D EMA]]&gt;Table2[[#This Row],[50D EMA]],Table2[[#This Row],[50D EMA]]&gt;Table2[[#This Row],[200D EMA]]),"Uptrend","Downtrend/NoTrend")</f>
        <v>Downtrend/NoTrend</v>
      </c>
      <c r="AL448">
        <v>0.03</v>
      </c>
      <c r="AM448" t="s">
        <v>3185</v>
      </c>
      <c r="AN448">
        <v>-3.17</v>
      </c>
      <c r="AO448" t="s">
        <v>3184</v>
      </c>
      <c r="AP448">
        <v>5.5138909008723001E-2</v>
      </c>
      <c r="AQ448">
        <f>(Table2[[#This Row],[Sharpe Ratio]]-AVERAGE(Table2[Sharpe Ratio]))/_xlfn.STDEV.P(Table2[Sharpe Ratio])</f>
        <v>-6.9292231012985012E-2</v>
      </c>
      <c r="AR4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8">
        <f>_xlfn.RANK.AVG(Table2[[#This Row],[1Y Return vs Nifty Z-Score]],Table2[1Y Return vs Nifty Z-Score])</f>
        <v>491</v>
      </c>
      <c r="AT448">
        <f>_xlfn.RANK.AVG(Table2[[#This Row],[6M Return vs Nifty Z-Score]],Table2[6M Return vs Nifty Z-Score])</f>
        <v>417</v>
      </c>
      <c r="AU448">
        <f>_xlfn.RANK.AVG(Table2[[#This Row],[Sharpe Ratio Z-Score]],Table2[Sharpe Ratio Z-Score])</f>
        <v>368</v>
      </c>
      <c r="AV448">
        <f>(Table2[[#This Row],[Rank 1Y]]+Table2[[#This Row],[Rank 6M]]+Table2[[#This Row],[Rank Sharpe]])/3</f>
        <v>425.33333333333331</v>
      </c>
    </row>
    <row r="449" spans="1:48" x14ac:dyDescent="0.3">
      <c r="A449" t="s">
        <v>70</v>
      </c>
      <c r="B449" t="s">
        <v>71</v>
      </c>
      <c r="C449" t="s">
        <v>3137</v>
      </c>
      <c r="D449" t="s">
        <v>72</v>
      </c>
      <c r="E449">
        <v>323187.37280214002</v>
      </c>
      <c r="F449">
        <v>256.89999999999998</v>
      </c>
      <c r="G449">
        <v>6.2944941647709696</v>
      </c>
      <c r="H449">
        <f>(Table2[[#This Row],[1Y Return vs Nifty]]-AVERAGE(Table2[1Y Return vs Nifty]))/_xlfn.STDEV.P(Table2[1Y Return vs Nifty])</f>
        <v>-0.21575490720683965</v>
      </c>
      <c r="I449">
        <v>-6.4180664526338598</v>
      </c>
      <c r="J449">
        <f>(Table2[[#This Row],[1M Return vs Nifty]]-AVERAGE(Table2[1M Return vs Nifty]))/_xlfn.STDEV.P(Table2[1M Return vs Nifty])</f>
        <v>-0.63125912151138674</v>
      </c>
      <c r="K449">
        <v>-13.205262008151699</v>
      </c>
      <c r="L449">
        <f>(Table2[[#This Row],[6M Return vs Nifty]]-AVERAGE(Table2[6M Return vs Nifty]))/_xlfn.STDEV.P(Table2[6M Return vs Nifty])</f>
        <v>-0.65127796965483353</v>
      </c>
      <c r="M449">
        <v>-4.4360816748904401</v>
      </c>
      <c r="N449">
        <f>(Table2[[#This Row],[1W Return vs Nifty]]-AVERAGE(Table2[1W Return vs Nifty]))/_xlfn.STDEV.P(Table2[1W Return vs Nifty])</f>
        <v>-0.59471888531247719</v>
      </c>
      <c r="O449">
        <v>270.52</v>
      </c>
      <c r="P449">
        <v>282.949113009386</v>
      </c>
      <c r="Q449">
        <v>274.57935638726701</v>
      </c>
      <c r="R449">
        <v>28.023217760394498</v>
      </c>
      <c r="S449" s="1">
        <f>(Table2[[#This Row],[Close Price]]-Table2[[#This Row],[20D EMA]])/Table2[[#This Row],[20D EMA]]</f>
        <v>-5.034747892946919E-2</v>
      </c>
      <c r="T449" s="1">
        <f>(Table2[[#This Row],[Close Price]]-Table2[[#This Row],[50D EMA]])/Table2[[#This Row],[50D EMA]]</f>
        <v>-9.206288979786241E-2</v>
      </c>
      <c r="U449" s="1">
        <f>(Table2[[#This Row],[Close Price]]-Table2[[#This Row],[200D EMA]])/Table2[[#This Row],[200D EMA]]</f>
        <v>-6.4387055967645476E-2</v>
      </c>
      <c r="V449">
        <v>0.670947746516528</v>
      </c>
      <c r="W449">
        <v>256</v>
      </c>
      <c r="X449">
        <v>262.35000000000002</v>
      </c>
      <c r="Y449">
        <v>256</v>
      </c>
      <c r="Z449">
        <v>262.35000000000002</v>
      </c>
      <c r="AA449">
        <v>256</v>
      </c>
      <c r="AB449">
        <v>274.35000000000002</v>
      </c>
      <c r="AC449" s="1">
        <f>(Table2[[#This Row],[Close Price]]/Table2[[#This Row],[Day Low]])-1</f>
        <v>3.5156249999999112E-3</v>
      </c>
      <c r="AD449" s="1">
        <f>(Table2[[#This Row],[Day High]]/Table2[[#This Row],[Close Price]])-1</f>
        <v>2.1214480342546027E-2</v>
      </c>
      <c r="AE449" s="1">
        <f>(Table2[[#This Row],[Close Price]]/Table2[[#This Row],[Current Week Low]])-1</f>
        <v>3.5156249999999112E-3</v>
      </c>
      <c r="AF449" s="1">
        <f>(Table2[[#This Row],[Current Week High]]/Table2[[#This Row],[Close Price]])-1</f>
        <v>2.1214480342546027E-2</v>
      </c>
      <c r="AG449" s="1">
        <f>(Table2[[#This Row],[Close Price]]/Table2[[#This Row],[Current Month Low]])-1</f>
        <v>3.5156249999999112E-3</v>
      </c>
      <c r="AH449" s="1">
        <f>(Table2[[#This Row],[Current Month High]]/Table2[[#This Row],[Close Price]])-1</f>
        <v>6.7925262748151249E-2</v>
      </c>
      <c r="AI449">
        <v>34.293499416115203</v>
      </c>
      <c r="AJ449">
        <v>36.5399946850916</v>
      </c>
      <c r="AK449" t="str">
        <f>IF(AND(Table2[[#This Row],[20D EMA]]&gt;Table2[[#This Row],[50D EMA]],Table2[[#This Row],[50D EMA]]&gt;Table2[[#This Row],[200D EMA]]),"Uptrend","Downtrend/NoTrend")</f>
        <v>Downtrend/NoTrend</v>
      </c>
      <c r="AL449">
        <v>-0.09</v>
      </c>
      <c r="AM449" t="s">
        <v>3184</v>
      </c>
      <c r="AN449">
        <v>-4.53</v>
      </c>
      <c r="AO449" t="s">
        <v>3184</v>
      </c>
      <c r="AP449">
        <v>5.7837576927834998E-2</v>
      </c>
      <c r="AQ449">
        <f>(Table2[[#This Row],[Sharpe Ratio]]-AVERAGE(Table2[Sharpe Ratio]))/_xlfn.STDEV.P(Table2[Sharpe Ratio])</f>
        <v>-3.7406678595396328E-2</v>
      </c>
      <c r="AR4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9">
        <f>_xlfn.RANK.AVG(Table2[[#This Row],[1Y Return vs Nifty Z-Score]],Table2[1Y Return vs Nifty Z-Score])</f>
        <v>373</v>
      </c>
      <c r="AT449">
        <f>_xlfn.RANK.AVG(Table2[[#This Row],[6M Return vs Nifty Z-Score]],Table2[6M Return vs Nifty Z-Score])</f>
        <v>548</v>
      </c>
      <c r="AU449">
        <f>_xlfn.RANK.AVG(Table2[[#This Row],[Sharpe Ratio Z-Score]],Table2[Sharpe Ratio Z-Score])</f>
        <v>359</v>
      </c>
      <c r="AV449">
        <f>(Table2[[#This Row],[Rank 1Y]]+Table2[[#This Row],[Rank 6M]]+Table2[[#This Row],[Rank Sharpe]])/3</f>
        <v>426.66666666666669</v>
      </c>
    </row>
    <row r="450" spans="1:48" x14ac:dyDescent="0.3">
      <c r="A450" t="s">
        <v>768</v>
      </c>
      <c r="B450" t="s">
        <v>769</v>
      </c>
      <c r="C450" t="s">
        <v>3138</v>
      </c>
      <c r="D450" t="s">
        <v>241</v>
      </c>
      <c r="E450">
        <v>20519.75592702</v>
      </c>
      <c r="F450">
        <v>1864.1</v>
      </c>
      <c r="G450">
        <v>-13.276017191709601</v>
      </c>
      <c r="H450">
        <f>(Table2[[#This Row],[1Y Return vs Nifty]]-AVERAGE(Table2[1Y Return vs Nifty]))/_xlfn.STDEV.P(Table2[1Y Return vs Nifty])</f>
        <v>-0.58521147859893086</v>
      </c>
      <c r="I450">
        <v>4.4999769864425101</v>
      </c>
      <c r="J450">
        <f>(Table2[[#This Row],[1M Return vs Nifty]]-AVERAGE(Table2[1M Return vs Nifty]))/_xlfn.STDEV.P(Table2[1M Return vs Nifty])</f>
        <v>0.53378396164876518</v>
      </c>
      <c r="K450">
        <v>0.12993697668715301</v>
      </c>
      <c r="L450">
        <f>(Table2[[#This Row],[6M Return vs Nifty]]-AVERAGE(Table2[6M Return vs Nifty]))/_xlfn.STDEV.P(Table2[6M Return vs Nifty])</f>
        <v>-0.20447048242638632</v>
      </c>
      <c r="M450">
        <v>1.3384590996503301</v>
      </c>
      <c r="N450">
        <f>(Table2[[#This Row],[1W Return vs Nifty]]-AVERAGE(Table2[1W Return vs Nifty]))/_xlfn.STDEV.P(Table2[1W Return vs Nifty])</f>
        <v>0.62940884818090803</v>
      </c>
      <c r="O450">
        <v>1855.41</v>
      </c>
      <c r="P450">
        <v>1874.10722972756</v>
      </c>
      <c r="Q450">
        <v>1862.1796954323299</v>
      </c>
      <c r="R450">
        <v>52.3876022332472</v>
      </c>
      <c r="S450" s="1">
        <f>(Table2[[#This Row],[Close Price]]-Table2[[#This Row],[20D EMA]])/Table2[[#This Row],[20D EMA]]</f>
        <v>4.6836009291745901E-3</v>
      </c>
      <c r="T450" s="1">
        <f>(Table2[[#This Row],[Close Price]]-Table2[[#This Row],[50D EMA]])/Table2[[#This Row],[50D EMA]]</f>
        <v>-5.3397316700042139E-3</v>
      </c>
      <c r="U450" s="1">
        <f>(Table2[[#This Row],[Close Price]]-Table2[[#This Row],[200D EMA]])/Table2[[#This Row],[200D EMA]]</f>
        <v>1.0312133530293642E-3</v>
      </c>
      <c r="V450">
        <v>0.50482841176262805</v>
      </c>
      <c r="W450">
        <v>1854</v>
      </c>
      <c r="X450">
        <v>1905</v>
      </c>
      <c r="Y450">
        <v>1854</v>
      </c>
      <c r="Z450">
        <v>1905</v>
      </c>
      <c r="AA450">
        <v>1810.15</v>
      </c>
      <c r="AB450">
        <v>1930.45</v>
      </c>
      <c r="AC450" s="1">
        <f>(Table2[[#This Row],[Close Price]]/Table2[[#This Row],[Day Low]])-1</f>
        <v>5.447680690399137E-3</v>
      </c>
      <c r="AD450" s="1">
        <f>(Table2[[#This Row],[Day High]]/Table2[[#This Row],[Close Price]])-1</f>
        <v>2.1940882999839095E-2</v>
      </c>
      <c r="AE450" s="1">
        <f>(Table2[[#This Row],[Close Price]]/Table2[[#This Row],[Current Week Low]])-1</f>
        <v>5.447680690399137E-3</v>
      </c>
      <c r="AF450" s="1">
        <f>(Table2[[#This Row],[Current Week High]]/Table2[[#This Row],[Close Price]])-1</f>
        <v>2.1940882999839095E-2</v>
      </c>
      <c r="AG450" s="1">
        <f>(Table2[[#This Row],[Close Price]]/Table2[[#This Row],[Current Month Low]])-1</f>
        <v>2.9804159876253289E-2</v>
      </c>
      <c r="AH450" s="1">
        <f>(Table2[[#This Row],[Current Month High]]/Table2[[#This Row],[Close Price]])-1</f>
        <v>3.5593584035191306E-2</v>
      </c>
      <c r="AI450">
        <v>31.910841693042201</v>
      </c>
      <c r="AJ450">
        <v>12.873145625189199</v>
      </c>
      <c r="AK450" t="str">
        <f>IF(AND(Table2[[#This Row],[20D EMA]]&gt;Table2[[#This Row],[50D EMA]],Table2[[#This Row],[50D EMA]]&gt;Table2[[#This Row],[200D EMA]]),"Uptrend","Downtrend/NoTrend")</f>
        <v>Downtrend/NoTrend</v>
      </c>
      <c r="AL450">
        <v>-0.08</v>
      </c>
      <c r="AM450" t="s">
        <v>3184</v>
      </c>
      <c r="AN450">
        <v>4.87</v>
      </c>
      <c r="AO450" t="s">
        <v>3185</v>
      </c>
      <c r="AP450">
        <v>5.3456666553929999E-2</v>
      </c>
      <c r="AQ450">
        <f>(Table2[[#This Row],[Sharpe Ratio]]-AVERAGE(Table2[Sharpe Ratio]))/_xlfn.STDEV.P(Table2[Sharpe Ratio])</f>
        <v>-8.9168418665241778E-2</v>
      </c>
      <c r="AR4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0">
        <f>_xlfn.RANK.AVG(Table2[[#This Row],[1Y Return vs Nifty Z-Score]],Table2[1Y Return vs Nifty Z-Score])</f>
        <v>528</v>
      </c>
      <c r="AT450">
        <f>_xlfn.RANK.AVG(Table2[[#This Row],[6M Return vs Nifty Z-Score]],Table2[6M Return vs Nifty Z-Score])</f>
        <v>377</v>
      </c>
      <c r="AU450">
        <f>_xlfn.RANK.AVG(Table2[[#This Row],[Sharpe Ratio Z-Score]],Table2[Sharpe Ratio Z-Score])</f>
        <v>375</v>
      </c>
      <c r="AV450">
        <f>(Table2[[#This Row],[Rank 1Y]]+Table2[[#This Row],[Rank 6M]]+Table2[[#This Row],[Rank Sharpe]])/3</f>
        <v>426.66666666666669</v>
      </c>
    </row>
    <row r="451" spans="1:48" x14ac:dyDescent="0.3">
      <c r="A451" t="s">
        <v>505</v>
      </c>
      <c r="B451" t="s">
        <v>506</v>
      </c>
      <c r="C451" t="s">
        <v>3139</v>
      </c>
      <c r="D451" t="s">
        <v>34</v>
      </c>
      <c r="E451">
        <v>41034.445658249999</v>
      </c>
      <c r="F451">
        <v>53.35</v>
      </c>
      <c r="G451">
        <v>-1.2092466992403701</v>
      </c>
      <c r="H451">
        <f>(Table2[[#This Row],[1Y Return vs Nifty]]-AVERAGE(Table2[1Y Return vs Nifty]))/_xlfn.STDEV.P(Table2[1Y Return vs Nifty])</f>
        <v>-0.35741223652922027</v>
      </c>
      <c r="I451">
        <v>2.9277144576009801</v>
      </c>
      <c r="J451">
        <f>(Table2[[#This Row],[1M Return vs Nifty]]-AVERAGE(Table2[1M Return vs Nifty]))/_xlfn.STDEV.P(Table2[1M Return vs Nifty])</f>
        <v>0.36601089916187762</v>
      </c>
      <c r="K451">
        <v>-24.098540389567901</v>
      </c>
      <c r="L451">
        <f>(Table2[[#This Row],[6M Return vs Nifty]]-AVERAGE(Table2[6M Return vs Nifty]))/_xlfn.STDEV.P(Table2[6M Return vs Nifty])</f>
        <v>-1.0162667746073648</v>
      </c>
      <c r="M451">
        <v>-3.09876802301262</v>
      </c>
      <c r="N451">
        <f>(Table2[[#This Row],[1W Return vs Nifty]]-AVERAGE(Table2[1W Return vs Nifty]))/_xlfn.STDEV.P(Table2[1W Return vs Nifty])</f>
        <v>-0.31122573952667287</v>
      </c>
      <c r="O451">
        <v>54.25</v>
      </c>
      <c r="P451">
        <v>56.377322814534402</v>
      </c>
      <c r="Q451">
        <v>57.6551912890802</v>
      </c>
      <c r="R451">
        <v>44.320147708303097</v>
      </c>
      <c r="S451" s="1">
        <f>(Table2[[#This Row],[Close Price]]-Table2[[#This Row],[20D EMA]])/Table2[[#This Row],[20D EMA]]</f>
        <v>-1.6589861751152048E-2</v>
      </c>
      <c r="T451" s="1">
        <f>(Table2[[#This Row],[Close Price]]-Table2[[#This Row],[50D EMA]])/Table2[[#This Row],[50D EMA]]</f>
        <v>-5.3697527009103373E-2</v>
      </c>
      <c r="U451" s="1">
        <f>(Table2[[#This Row],[Close Price]]-Table2[[#This Row],[200D EMA]])/Table2[[#This Row],[200D EMA]]</f>
        <v>-7.4671355567865319E-2</v>
      </c>
      <c r="V451">
        <v>1.3761948357548299</v>
      </c>
      <c r="W451">
        <v>53.11</v>
      </c>
      <c r="X451">
        <v>54.4</v>
      </c>
      <c r="Y451">
        <v>53.11</v>
      </c>
      <c r="Z451">
        <v>54.4</v>
      </c>
      <c r="AA451">
        <v>53</v>
      </c>
      <c r="AB451">
        <v>57.1</v>
      </c>
      <c r="AC451" s="1">
        <f>(Table2[[#This Row],[Close Price]]/Table2[[#This Row],[Day Low]])-1</f>
        <v>4.5189229900206573E-3</v>
      </c>
      <c r="AD451" s="1">
        <f>(Table2[[#This Row],[Day High]]/Table2[[#This Row],[Close Price]])-1</f>
        <v>1.9681349578256846E-2</v>
      </c>
      <c r="AE451" s="1">
        <f>(Table2[[#This Row],[Close Price]]/Table2[[#This Row],[Current Week Low]])-1</f>
        <v>4.5189229900206573E-3</v>
      </c>
      <c r="AF451" s="1">
        <f>(Table2[[#This Row],[Current Week High]]/Table2[[#This Row],[Close Price]])-1</f>
        <v>1.9681349578256846E-2</v>
      </c>
      <c r="AG451" s="1">
        <f>(Table2[[#This Row],[Close Price]]/Table2[[#This Row],[Current Month Low]])-1</f>
        <v>6.6037735849056034E-3</v>
      </c>
      <c r="AH451" s="1">
        <f>(Table2[[#This Row],[Current Month High]]/Table2[[#This Row],[Close Price]])-1</f>
        <v>7.0290534208059974E-2</v>
      </c>
      <c r="AI451">
        <v>37.769447047797499</v>
      </c>
      <c r="AJ451">
        <v>24.504084014002299</v>
      </c>
      <c r="AK451" t="str">
        <f>IF(AND(Table2[[#This Row],[20D EMA]]&gt;Table2[[#This Row],[50D EMA]],Table2[[#This Row],[50D EMA]]&gt;Table2[[#This Row],[200D EMA]]),"Uptrend","Downtrend/NoTrend")</f>
        <v>Downtrend/NoTrend</v>
      </c>
      <c r="AL451">
        <v>-0.16</v>
      </c>
      <c r="AM451" t="s">
        <v>3184</v>
      </c>
      <c r="AN451">
        <v>6.7</v>
      </c>
      <c r="AO451" t="s">
        <v>3185</v>
      </c>
      <c r="AP451">
        <v>0.12285991686469</v>
      </c>
      <c r="AQ451">
        <f>(Table2[[#This Row],[Sharpe Ratio]]-AVERAGE(Table2[Sharpe Ratio]))/_xlfn.STDEV.P(Table2[Sharpe Ratio])</f>
        <v>0.73085132517302431</v>
      </c>
      <c r="AR4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1">
        <f>_xlfn.RANK.AVG(Table2[[#This Row],[1Y Return vs Nifty Z-Score]],Table2[1Y Return vs Nifty Z-Score])</f>
        <v>440</v>
      </c>
      <c r="AT451">
        <f>_xlfn.RANK.AVG(Table2[[#This Row],[6M Return vs Nifty Z-Score]],Table2[6M Return vs Nifty Z-Score])</f>
        <v>676</v>
      </c>
      <c r="AU451">
        <f>_xlfn.RANK.AVG(Table2[[#This Row],[Sharpe Ratio Z-Score]],Table2[Sharpe Ratio Z-Score])</f>
        <v>165</v>
      </c>
      <c r="AV451">
        <f>(Table2[[#This Row],[Rank 1Y]]+Table2[[#This Row],[Rank 6M]]+Table2[[#This Row],[Rank Sharpe]])/3</f>
        <v>427</v>
      </c>
    </row>
    <row r="452" spans="1:48" x14ac:dyDescent="0.3">
      <c r="A452" t="s">
        <v>726</v>
      </c>
      <c r="B452" t="s">
        <v>727</v>
      </c>
      <c r="C452" t="s">
        <v>3143</v>
      </c>
      <c r="D452" t="s">
        <v>51</v>
      </c>
      <c r="E452">
        <v>23803.91739156</v>
      </c>
      <c r="F452">
        <v>5203.3</v>
      </c>
      <c r="G452">
        <v>8.9766464150102792</v>
      </c>
      <c r="H452">
        <f>(Table2[[#This Row],[1Y Return vs Nifty]]-AVERAGE(Table2[1Y Return vs Nifty]))/_xlfn.STDEV.P(Table2[1Y Return vs Nifty])</f>
        <v>-0.16512062605419831</v>
      </c>
      <c r="I452">
        <v>-5.3516582918001303</v>
      </c>
      <c r="J452">
        <f>(Table2[[#This Row],[1M Return vs Nifty]]-AVERAGE(Table2[1M Return vs Nifty]))/_xlfn.STDEV.P(Table2[1M Return vs Nifty])</f>
        <v>-0.51746479027084535</v>
      </c>
      <c r="K452">
        <v>9.8845713433647298</v>
      </c>
      <c r="L452">
        <f>(Table2[[#This Row],[6M Return vs Nifty]]-AVERAGE(Table2[6M Return vs Nifty]))/_xlfn.STDEV.P(Table2[6M Return vs Nifty])</f>
        <v>0.12236706046762644</v>
      </c>
      <c r="M452">
        <v>1.8729302826187499</v>
      </c>
      <c r="N452">
        <f>(Table2[[#This Row],[1W Return vs Nifty]]-AVERAGE(Table2[1W Return vs Nifty]))/_xlfn.STDEV.P(Table2[1W Return vs Nifty])</f>
        <v>0.74270980549845189</v>
      </c>
      <c r="O452">
        <v>5357.8</v>
      </c>
      <c r="P452">
        <v>5487.3381164311804</v>
      </c>
      <c r="Q452">
        <v>5070.2945431666203</v>
      </c>
      <c r="R452">
        <v>37.166289982786402</v>
      </c>
      <c r="S452" s="1">
        <f>(Table2[[#This Row],[Close Price]]-Table2[[#This Row],[20D EMA]])/Table2[[#This Row],[20D EMA]]</f>
        <v>-2.883646272723879E-2</v>
      </c>
      <c r="T452" s="1">
        <f>(Table2[[#This Row],[Close Price]]-Table2[[#This Row],[50D EMA]])/Table2[[#This Row],[50D EMA]]</f>
        <v>-5.1762459393683423E-2</v>
      </c>
      <c r="U452" s="1">
        <f>(Table2[[#This Row],[Close Price]]-Table2[[#This Row],[200D EMA]])/Table2[[#This Row],[200D EMA]]</f>
        <v>2.6232293942890377E-2</v>
      </c>
      <c r="V452">
        <v>0.41521900264873901</v>
      </c>
      <c r="W452">
        <v>5192.5</v>
      </c>
      <c r="X452">
        <v>5315</v>
      </c>
      <c r="Y452">
        <v>5192.5</v>
      </c>
      <c r="Z452">
        <v>5315</v>
      </c>
      <c r="AA452">
        <v>5036.6499999999996</v>
      </c>
      <c r="AB452">
        <v>5387.85</v>
      </c>
      <c r="AC452" s="1">
        <f>(Table2[[#This Row],[Close Price]]/Table2[[#This Row],[Day Low]])-1</f>
        <v>2.0799229658161611E-3</v>
      </c>
      <c r="AD452" s="1">
        <f>(Table2[[#This Row],[Day High]]/Table2[[#This Row],[Close Price]])-1</f>
        <v>2.146714584974907E-2</v>
      </c>
      <c r="AE452" s="1">
        <f>(Table2[[#This Row],[Close Price]]/Table2[[#This Row],[Current Week Low]])-1</f>
        <v>2.0799229658161611E-3</v>
      </c>
      <c r="AF452" s="1">
        <f>(Table2[[#This Row],[Current Week High]]/Table2[[#This Row],[Close Price]])-1</f>
        <v>2.146714584974907E-2</v>
      </c>
      <c r="AG452" s="1">
        <f>(Table2[[#This Row],[Close Price]]/Table2[[#This Row],[Current Month Low]])-1</f>
        <v>3.308746885330538E-2</v>
      </c>
      <c r="AH452" s="1">
        <f>(Table2[[#This Row],[Current Month High]]/Table2[[#This Row],[Close Price]])-1</f>
        <v>3.546787615551672E-2</v>
      </c>
      <c r="AI452">
        <v>23.981896104395201</v>
      </c>
      <c r="AJ452">
        <v>33.551500218166801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-0.1</v>
      </c>
      <c r="AM452" t="s">
        <v>3184</v>
      </c>
      <c r="AN452">
        <v>-2.94</v>
      </c>
      <c r="AO452" t="s">
        <v>3184</v>
      </c>
      <c r="AP452">
        <v>-4.4413467300993999E-2</v>
      </c>
      <c r="AQ452">
        <f>(Table2[[#This Row],[Sharpe Ratio]]-AVERAGE(Table2[Sharpe Ratio]))/_xlfn.STDEV.P(Table2[Sharpe Ratio])</f>
        <v>-1.2455327349440879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352</v>
      </c>
      <c r="AT452">
        <f>_xlfn.RANK.AVG(Table2[[#This Row],[6M Return vs Nifty Z-Score]],Table2[6M Return vs Nifty Z-Score])</f>
        <v>268</v>
      </c>
      <c r="AU452">
        <f>_xlfn.RANK.AVG(Table2[[#This Row],[Sharpe Ratio Z-Score]],Table2[Sharpe Ratio Z-Score])</f>
        <v>663</v>
      </c>
      <c r="AV452">
        <f>(Table2[[#This Row],[Rank 1Y]]+Table2[[#This Row],[Rank 6M]]+Table2[[#This Row],[Rank Sharpe]])/3</f>
        <v>427.66666666666669</v>
      </c>
    </row>
    <row r="453" spans="1:48" x14ac:dyDescent="0.3">
      <c r="A453" t="s">
        <v>294</v>
      </c>
      <c r="B453" t="s">
        <v>295</v>
      </c>
      <c r="C453" t="s">
        <v>3139</v>
      </c>
      <c r="D453" t="s">
        <v>296</v>
      </c>
      <c r="E453">
        <v>87750.354150175001</v>
      </c>
      <c r="F453">
        <v>81.61</v>
      </c>
      <c r="G453">
        <v>3.6380630526153799</v>
      </c>
      <c r="H453">
        <f>(Table2[[#This Row],[1Y Return vs Nifty]]-AVERAGE(Table2[1Y Return vs Nifty]))/_xlfn.STDEV.P(Table2[1Y Return vs Nifty])</f>
        <v>-0.26590361885566899</v>
      </c>
      <c r="I453">
        <v>1.12234269509378</v>
      </c>
      <c r="J453">
        <f>(Table2[[#This Row],[1M Return vs Nifty]]-AVERAGE(Table2[1M Return vs Nifty]))/_xlfn.STDEV.P(Table2[1M Return vs Nifty])</f>
        <v>0.1733632058110989</v>
      </c>
      <c r="K453">
        <v>-9.3849658953926305</v>
      </c>
      <c r="L453">
        <f>(Table2[[#This Row],[6M Return vs Nifty]]-AVERAGE(Table2[6M Return vs Nifty]))/_xlfn.STDEV.P(Table2[6M Return vs Nifty])</f>
        <v>-0.52327561224335828</v>
      </c>
      <c r="M453">
        <v>-2.0092726638400298</v>
      </c>
      <c r="N453">
        <f>(Table2[[#This Row],[1W Return vs Nifty]]-AVERAGE(Table2[1W Return vs Nifty]))/_xlfn.STDEV.P(Table2[1W Return vs Nifty])</f>
        <v>-8.0266856951015958E-2</v>
      </c>
      <c r="O453">
        <v>83.17</v>
      </c>
      <c r="P453">
        <v>85.392141053383199</v>
      </c>
      <c r="Q453">
        <v>84.123414848669398</v>
      </c>
      <c r="R453">
        <v>42.912013996932401</v>
      </c>
      <c r="S453" s="1">
        <f>(Table2[[#This Row],[Close Price]]-Table2[[#This Row],[20D EMA]])/Table2[[#This Row],[20D EMA]]</f>
        <v>-1.8756763255981752E-2</v>
      </c>
      <c r="T453" s="1">
        <f>(Table2[[#This Row],[Close Price]]-Table2[[#This Row],[50D EMA]])/Table2[[#This Row],[50D EMA]]</f>
        <v>-4.4291441890639334E-2</v>
      </c>
      <c r="U453" s="1">
        <f>(Table2[[#This Row],[Close Price]]-Table2[[#This Row],[200D EMA]])/Table2[[#This Row],[200D EMA]]</f>
        <v>-2.9877708283607012E-2</v>
      </c>
      <c r="V453">
        <v>0.72729944699128901</v>
      </c>
      <c r="W453">
        <v>80.849999999999994</v>
      </c>
      <c r="X453">
        <v>83.19</v>
      </c>
      <c r="Y453">
        <v>80.849999999999994</v>
      </c>
      <c r="Z453">
        <v>83.19</v>
      </c>
      <c r="AA453">
        <v>80.849999999999994</v>
      </c>
      <c r="AB453">
        <v>87.45</v>
      </c>
      <c r="AC453" s="1">
        <f>(Table2[[#This Row],[Close Price]]/Table2[[#This Row],[Day Low]])-1</f>
        <v>9.400123685838091E-3</v>
      </c>
      <c r="AD453" s="1">
        <f>(Table2[[#This Row],[Day High]]/Table2[[#This Row],[Close Price]])-1</f>
        <v>1.9360372503369749E-2</v>
      </c>
      <c r="AE453" s="1">
        <f>(Table2[[#This Row],[Close Price]]/Table2[[#This Row],[Current Week Low]])-1</f>
        <v>9.400123685838091E-3</v>
      </c>
      <c r="AF453" s="1">
        <f>(Table2[[#This Row],[Current Week High]]/Table2[[#This Row],[Close Price]])-1</f>
        <v>1.9360372503369749E-2</v>
      </c>
      <c r="AG453" s="1">
        <f>(Table2[[#This Row],[Close Price]]/Table2[[#This Row],[Current Month Low]])-1</f>
        <v>9.400123685838091E-3</v>
      </c>
      <c r="AH453" s="1">
        <f>(Table2[[#This Row],[Current Month High]]/Table2[[#This Row],[Close Price]])-1</f>
        <v>7.1559857860556297E-2</v>
      </c>
      <c r="AI453">
        <v>32.214189437568898</v>
      </c>
      <c r="AJ453">
        <v>37.1596638655462</v>
      </c>
      <c r="AK453" t="str">
        <f>IF(AND(Table2[[#This Row],[20D EMA]]&gt;Table2[[#This Row],[50D EMA]],Table2[[#This Row],[50D EMA]]&gt;Table2[[#This Row],[200D EMA]]),"Uptrend","Downtrend/NoTrend")</f>
        <v>Downtrend/NoTrend</v>
      </c>
      <c r="AL453">
        <v>-0.19</v>
      </c>
      <c r="AM453" t="s">
        <v>3184</v>
      </c>
      <c r="AN453">
        <v>0.37</v>
      </c>
      <c r="AO453" t="s">
        <v>3185</v>
      </c>
      <c r="AP453">
        <v>4.8499366709712E-2</v>
      </c>
      <c r="AQ453">
        <f>(Table2[[#This Row],[Sharpe Ratio]]-AVERAGE(Table2[Sharpe Ratio]))/_xlfn.STDEV.P(Table2[Sharpe Ratio])</f>
        <v>-0.1477403692609747</v>
      </c>
      <c r="AR4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3">
        <f>_xlfn.RANK.AVG(Table2[[#This Row],[1Y Return vs Nifty Z-Score]],Table2[1Y Return vs Nifty Z-Score])</f>
        <v>404</v>
      </c>
      <c r="AT453">
        <f>_xlfn.RANK.AVG(Table2[[#This Row],[6M Return vs Nifty Z-Score]],Table2[6M Return vs Nifty Z-Score])</f>
        <v>490</v>
      </c>
      <c r="AU453">
        <f>_xlfn.RANK.AVG(Table2[[#This Row],[Sharpe Ratio Z-Score]],Table2[Sharpe Ratio Z-Score])</f>
        <v>390</v>
      </c>
      <c r="AV453">
        <f>(Table2[[#This Row],[Rank 1Y]]+Table2[[#This Row],[Rank 6M]]+Table2[[#This Row],[Rank Sharpe]])/3</f>
        <v>428</v>
      </c>
    </row>
    <row r="454" spans="1:48" x14ac:dyDescent="0.3">
      <c r="A454" t="s">
        <v>2183</v>
      </c>
      <c r="B454" t="s">
        <v>2184</v>
      </c>
      <c r="C454" t="s">
        <v>3137</v>
      </c>
      <c r="D454" t="s">
        <v>72</v>
      </c>
      <c r="E454">
        <v>2682.9518472320001</v>
      </c>
      <c r="F454">
        <v>202.88</v>
      </c>
      <c r="G454">
        <v>-3.7306545493679502</v>
      </c>
      <c r="H454">
        <f>(Table2[[#This Row],[1Y Return vs Nifty]]-AVERAGE(Table2[1Y Return vs Nifty]))/_xlfn.STDEV.P(Table2[1Y Return vs Nifty])</f>
        <v>-0.40501194828027609</v>
      </c>
      <c r="I454">
        <v>-2.4913974798316598</v>
      </c>
      <c r="J454">
        <f>(Table2[[#This Row],[1M Return vs Nifty]]-AVERAGE(Table2[1M Return vs Nifty]))/_xlfn.STDEV.P(Table2[1M Return vs Nifty])</f>
        <v>-0.21225194754745991</v>
      </c>
      <c r="K454">
        <v>-0.35394237935018102</v>
      </c>
      <c r="L454">
        <f>(Table2[[#This Row],[6M Return vs Nifty]]-AVERAGE(Table2[6M Return vs Nifty]))/_xlfn.STDEV.P(Table2[6M Return vs Nifty])</f>
        <v>-0.22068328280818528</v>
      </c>
      <c r="M454">
        <v>-0.56526290435820803</v>
      </c>
      <c r="N454">
        <f>(Table2[[#This Row],[1W Return vs Nifty]]-AVERAGE(Table2[1W Return vs Nifty]))/_xlfn.STDEV.P(Table2[1W Return vs Nifty])</f>
        <v>0.22584447952272924</v>
      </c>
      <c r="O454">
        <v>210.14</v>
      </c>
      <c r="P454">
        <v>220.82397604611501</v>
      </c>
      <c r="Q454">
        <v>213.85431488344901</v>
      </c>
      <c r="R454">
        <v>42.228719917284302</v>
      </c>
      <c r="S454" s="1">
        <f>(Table2[[#This Row],[Close Price]]-Table2[[#This Row],[20D EMA]])/Table2[[#This Row],[20D EMA]]</f>
        <v>-3.4548396307223714E-2</v>
      </c>
      <c r="T454" s="1">
        <f>(Table2[[#This Row],[Close Price]]-Table2[[#This Row],[50D EMA]])/Table2[[#This Row],[50D EMA]]</f>
        <v>-8.1259183750806763E-2</v>
      </c>
      <c r="U454" s="1">
        <f>(Table2[[#This Row],[Close Price]]-Table2[[#This Row],[200D EMA]])/Table2[[#This Row],[200D EMA]]</f>
        <v>-5.131678025496017E-2</v>
      </c>
      <c r="V454">
        <v>0.38524253978225897</v>
      </c>
      <c r="W454">
        <v>201.98</v>
      </c>
      <c r="X454">
        <v>209.01</v>
      </c>
      <c r="Y454">
        <v>201.98</v>
      </c>
      <c r="Z454">
        <v>209.01</v>
      </c>
      <c r="AA454">
        <v>200.24</v>
      </c>
      <c r="AB454">
        <v>214.99</v>
      </c>
      <c r="AC454" s="1">
        <f>(Table2[[#This Row],[Close Price]]/Table2[[#This Row],[Day Low]])-1</f>
        <v>4.4558867214576914E-3</v>
      </c>
      <c r="AD454" s="1">
        <f>(Table2[[#This Row],[Day High]]/Table2[[#This Row],[Close Price]])-1</f>
        <v>3.0214905362776046E-2</v>
      </c>
      <c r="AE454" s="1">
        <f>(Table2[[#This Row],[Close Price]]/Table2[[#This Row],[Current Week Low]])-1</f>
        <v>4.4558867214576914E-3</v>
      </c>
      <c r="AF454" s="1">
        <f>(Table2[[#This Row],[Current Week High]]/Table2[[#This Row],[Close Price]])-1</f>
        <v>3.0214905362776046E-2</v>
      </c>
      <c r="AG454" s="1">
        <f>(Table2[[#This Row],[Close Price]]/Table2[[#This Row],[Current Month Low]])-1</f>
        <v>1.3184178985217621E-2</v>
      </c>
      <c r="AH454" s="1">
        <f>(Table2[[#This Row],[Current Month High]]/Table2[[#This Row],[Close Price]])-1</f>
        <v>5.9690457413249298E-2</v>
      </c>
      <c r="AI454">
        <v>44.691443217665601</v>
      </c>
      <c r="AJ454">
        <v>29.429027113237598</v>
      </c>
      <c r="AK454" t="str">
        <f>IF(AND(Table2[[#This Row],[20D EMA]]&gt;Table2[[#This Row],[50D EMA]],Table2[[#This Row],[50D EMA]]&gt;Table2[[#This Row],[200D EMA]]),"Uptrend","Downtrend/NoTrend")</f>
        <v>Downtrend/NoTrend</v>
      </c>
      <c r="AL454">
        <v>-0.15</v>
      </c>
      <c r="AM454" t="s">
        <v>3184</v>
      </c>
      <c r="AN454">
        <v>4.8099999999999996</v>
      </c>
      <c r="AO454" t="s">
        <v>3185</v>
      </c>
      <c r="AP454">
        <v>2.4754897041663001E-2</v>
      </c>
      <c r="AQ454">
        <f>(Table2[[#This Row],[Sharpe Ratio]]-AVERAGE(Table2[Sharpe Ratio]))/_xlfn.STDEV.P(Table2[Sharpe Ratio])</f>
        <v>-0.42828823766174789</v>
      </c>
      <c r="AR4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4">
        <f>_xlfn.RANK.AVG(Table2[[#This Row],[1Y Return vs Nifty Z-Score]],Table2[1Y Return vs Nifty Z-Score])</f>
        <v>455</v>
      </c>
      <c r="AT454">
        <f>_xlfn.RANK.AVG(Table2[[#This Row],[6M Return vs Nifty Z-Score]],Table2[6M Return vs Nifty Z-Score])</f>
        <v>381</v>
      </c>
      <c r="AU454">
        <f>_xlfn.RANK.AVG(Table2[[#This Row],[Sharpe Ratio Z-Score]],Table2[Sharpe Ratio Z-Score])</f>
        <v>448</v>
      </c>
      <c r="AV454">
        <f>(Table2[[#This Row],[Rank 1Y]]+Table2[[#This Row],[Rank 6M]]+Table2[[#This Row],[Rank Sharpe]])/3</f>
        <v>428</v>
      </c>
    </row>
    <row r="455" spans="1:48" x14ac:dyDescent="0.3">
      <c r="A455" t="s">
        <v>431</v>
      </c>
      <c r="B455" t="s">
        <v>432</v>
      </c>
      <c r="C455" t="s">
        <v>3139</v>
      </c>
      <c r="D455" t="s">
        <v>433</v>
      </c>
      <c r="E455">
        <v>52254.859045434998</v>
      </c>
      <c r="F455">
        <v>820.15</v>
      </c>
      <c r="G455">
        <v>-32.619943850382498</v>
      </c>
      <c r="H455">
        <f>(Table2[[#This Row],[1Y Return vs Nifty]]-AVERAGE(Table2[1Y Return vs Nifty]))/_xlfn.STDEV.P(Table2[1Y Return vs Nifty])</f>
        <v>-0.9503905324516444</v>
      </c>
      <c r="I455">
        <v>18.408770679221099</v>
      </c>
      <c r="J455">
        <f>(Table2[[#This Row],[1M Return vs Nifty]]-AVERAGE(Table2[1M Return vs Nifty]))/_xlfn.STDEV.P(Table2[1M Return vs Nifty])</f>
        <v>2.0179641609028613</v>
      </c>
      <c r="K455">
        <v>129.304196146094</v>
      </c>
      <c r="L455">
        <f>(Table2[[#This Row],[6M Return vs Nifty]]-AVERAGE(Table2[6M Return vs Nifty]))/_xlfn.STDEV.P(Table2[6M Return vs Nifty])</f>
        <v>4.123625875168111</v>
      </c>
      <c r="M455">
        <v>11.227012507149301</v>
      </c>
      <c r="N455">
        <f>(Table2[[#This Row],[1W Return vs Nifty]]-AVERAGE(Table2[1W Return vs Nifty]))/_xlfn.STDEV.P(Table2[1W Return vs Nifty])</f>
        <v>2.7256538904912495</v>
      </c>
      <c r="O455">
        <v>761.64</v>
      </c>
      <c r="P455">
        <v>701.55244615651804</v>
      </c>
      <c r="Q455">
        <v>595.48275063702795</v>
      </c>
      <c r="R455">
        <v>66.009350868965498</v>
      </c>
      <c r="S455" s="1">
        <f>(Table2[[#This Row],[Close Price]]-Table2[[#This Row],[20D EMA]])/Table2[[#This Row],[20D EMA]]</f>
        <v>7.6821070321936857E-2</v>
      </c>
      <c r="T455" s="1">
        <f>(Table2[[#This Row],[Close Price]]-Table2[[#This Row],[50D EMA]])/Table2[[#This Row],[50D EMA]]</f>
        <v>0.16905016081580668</v>
      </c>
      <c r="U455" s="1">
        <f>(Table2[[#This Row],[Close Price]]-Table2[[#This Row],[200D EMA]])/Table2[[#This Row],[200D EMA]]</f>
        <v>0.37728590647274057</v>
      </c>
      <c r="V455">
        <v>0.63315729691226996</v>
      </c>
      <c r="W455">
        <v>813.2</v>
      </c>
      <c r="X455">
        <v>853.85</v>
      </c>
      <c r="Y455">
        <v>813.2</v>
      </c>
      <c r="Z455">
        <v>853.85</v>
      </c>
      <c r="AA455">
        <v>747</v>
      </c>
      <c r="AB455">
        <v>855.1</v>
      </c>
      <c r="AC455" s="1">
        <f>(Table2[[#This Row],[Close Price]]/Table2[[#This Row],[Day Low]])-1</f>
        <v>8.5464830300048256E-3</v>
      </c>
      <c r="AD455" s="1">
        <f>(Table2[[#This Row],[Day High]]/Table2[[#This Row],[Close Price]])-1</f>
        <v>4.1090044504054291E-2</v>
      </c>
      <c r="AE455" s="1">
        <f>(Table2[[#This Row],[Close Price]]/Table2[[#This Row],[Current Week Low]])-1</f>
        <v>8.5464830300048256E-3</v>
      </c>
      <c r="AF455" s="1">
        <f>(Table2[[#This Row],[Current Week High]]/Table2[[#This Row],[Close Price]])-1</f>
        <v>4.1090044504054291E-2</v>
      </c>
      <c r="AG455" s="1">
        <f>(Table2[[#This Row],[Close Price]]/Table2[[#This Row],[Current Month Low]])-1</f>
        <v>9.7925033467202161E-2</v>
      </c>
      <c r="AH455" s="1">
        <f>(Table2[[#This Row],[Current Month High]]/Table2[[#This Row],[Close Price]])-1</f>
        <v>4.2614155947082955E-2</v>
      </c>
      <c r="AI455">
        <v>13.022008169237299</v>
      </c>
      <c r="AJ455">
        <v>164.564516129032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0.43</v>
      </c>
      <c r="AM455" t="s">
        <v>3185</v>
      </c>
      <c r="AN455">
        <v>7.29</v>
      </c>
      <c r="AO455" t="s">
        <v>3185</v>
      </c>
      <c r="AP455">
        <v>-3.2992610845163001E-2</v>
      </c>
      <c r="AQ455">
        <f>(Table2[[#This Row],[Sharpe Ratio]]-AVERAGE(Table2[Sharpe Ratio]))/_xlfn.STDEV.P(Table2[Sharpe Ratio])</f>
        <v>-1.1105919685766634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6.8062614255339149</v>
      </c>
      <c r="AS455">
        <f>_xlfn.RANK.AVG(Table2[[#This Row],[1Y Return vs Nifty Z-Score]],Table2[1Y Return vs Nifty Z-Score])</f>
        <v>639</v>
      </c>
      <c r="AT455">
        <f>_xlfn.RANK.AVG(Table2[[#This Row],[6M Return vs Nifty Z-Score]],Table2[6M Return vs Nifty Z-Score])</f>
        <v>7</v>
      </c>
      <c r="AU455">
        <f>_xlfn.RANK.AVG(Table2[[#This Row],[Sharpe Ratio Z-Score]],Table2[Sharpe Ratio Z-Score])</f>
        <v>640</v>
      </c>
      <c r="AV455">
        <f>(Table2[[#This Row],[Rank 1Y]]+Table2[[#This Row],[Rank 6M]]+Table2[[#This Row],[Rank Sharpe]])/3</f>
        <v>428.66666666666669</v>
      </c>
    </row>
    <row r="456" spans="1:48" x14ac:dyDescent="0.3">
      <c r="A456" t="s">
        <v>677</v>
      </c>
      <c r="B456" t="s">
        <v>678</v>
      </c>
      <c r="C456" t="s">
        <v>3143</v>
      </c>
      <c r="D456" t="s">
        <v>51</v>
      </c>
      <c r="E456">
        <v>26685.69024643</v>
      </c>
      <c r="F456">
        <v>494.95</v>
      </c>
      <c r="G456">
        <v>9.0246147514250197</v>
      </c>
      <c r="H456">
        <f>(Table2[[#This Row],[1Y Return vs Nifty]]-AVERAGE(Table2[1Y Return vs Nifty]))/_xlfn.STDEV.P(Table2[1Y Return vs Nifty])</f>
        <v>-0.16421506887256115</v>
      </c>
      <c r="I456">
        <v>9.7563797010024906</v>
      </c>
      <c r="J456">
        <f>(Table2[[#This Row],[1M Return vs Nifty]]-AVERAGE(Table2[1M Return vs Nifty]))/_xlfn.STDEV.P(Table2[1M Return vs Nifty])</f>
        <v>1.0946844250948438</v>
      </c>
      <c r="K456">
        <v>4.8486189637807398</v>
      </c>
      <c r="L456">
        <f>(Table2[[#This Row],[6M Return vs Nifty]]-AVERAGE(Table2[6M Return vs Nifty]))/_xlfn.STDEV.P(Table2[6M Return vs Nifty])</f>
        <v>-4.6366921761078428E-2</v>
      </c>
      <c r="M456">
        <v>-0.387470142585985</v>
      </c>
      <c r="N456">
        <f>(Table2[[#This Row],[1W Return vs Nifty]]-AVERAGE(Table2[1W Return vs Nifty]))/_xlfn.STDEV.P(Table2[1W Return vs Nifty])</f>
        <v>0.26353423858708858</v>
      </c>
      <c r="O456">
        <v>483.44</v>
      </c>
      <c r="P456">
        <v>473.51748743116798</v>
      </c>
      <c r="Q456">
        <v>444.77494284890798</v>
      </c>
      <c r="R456">
        <v>59.088933198771699</v>
      </c>
      <c r="S456" s="1">
        <f>(Table2[[#This Row],[Close Price]]-Table2[[#This Row],[20D EMA]])/Table2[[#This Row],[20D EMA]]</f>
        <v>2.3808538805229172E-2</v>
      </c>
      <c r="T456" s="1">
        <f>(Table2[[#This Row],[Close Price]]-Table2[[#This Row],[50D EMA]])/Table2[[#This Row],[50D EMA]]</f>
        <v>4.5262346455467513E-2</v>
      </c>
      <c r="U456" s="1">
        <f>(Table2[[#This Row],[Close Price]]-Table2[[#This Row],[200D EMA]])/Table2[[#This Row],[200D EMA]]</f>
        <v>0.1128099906656313</v>
      </c>
      <c r="V456">
        <v>1.1980405105227101</v>
      </c>
      <c r="W456">
        <v>489</v>
      </c>
      <c r="X456">
        <v>499.85</v>
      </c>
      <c r="Y456">
        <v>489</v>
      </c>
      <c r="Z456">
        <v>499.85</v>
      </c>
      <c r="AA456">
        <v>481.5</v>
      </c>
      <c r="AB456">
        <v>507</v>
      </c>
      <c r="AC456" s="1">
        <f>(Table2[[#This Row],[Close Price]]/Table2[[#This Row],[Day Low]])-1</f>
        <v>1.2167689161554085E-2</v>
      </c>
      <c r="AD456" s="1">
        <f>(Table2[[#This Row],[Day High]]/Table2[[#This Row],[Close Price]])-1</f>
        <v>9.8999898979694745E-3</v>
      </c>
      <c r="AE456" s="1">
        <f>(Table2[[#This Row],[Close Price]]/Table2[[#This Row],[Current Week Low]])-1</f>
        <v>1.2167689161554085E-2</v>
      </c>
      <c r="AF456" s="1">
        <f>(Table2[[#This Row],[Current Week High]]/Table2[[#This Row],[Close Price]])-1</f>
        <v>9.8999898979694745E-3</v>
      </c>
      <c r="AG456" s="1">
        <f>(Table2[[#This Row],[Close Price]]/Table2[[#This Row],[Current Month Low]])-1</f>
        <v>2.7933541017653107E-2</v>
      </c>
      <c r="AH456" s="1">
        <f>(Table2[[#This Row],[Current Month High]]/Table2[[#This Row],[Close Price]])-1</f>
        <v>2.4345893524598372E-2</v>
      </c>
      <c r="AI456">
        <v>4.6570360642489197</v>
      </c>
      <c r="AJ456">
        <v>37.162255784952102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0.12</v>
      </c>
      <c r="AM456" t="s">
        <v>3185</v>
      </c>
      <c r="AN456">
        <v>10.65</v>
      </c>
      <c r="AO456" t="s">
        <v>3185</v>
      </c>
      <c r="AP456">
        <v>-2.2829341065921001E-2</v>
      </c>
      <c r="AQ456">
        <f>(Table2[[#This Row],[Sharpe Ratio]]-AVERAGE(Table2[Sharpe Ratio]))/_xlfn.STDEV.P(Table2[Sharpe Ratio])</f>
        <v>-0.99050995737954328</v>
      </c>
      <c r="AR4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0.15712671566874942</v>
      </c>
      <c r="AS456">
        <f>_xlfn.RANK.AVG(Table2[[#This Row],[1Y Return vs Nifty Z-Score]],Table2[1Y Return vs Nifty Z-Score])</f>
        <v>351</v>
      </c>
      <c r="AT456">
        <f>_xlfn.RANK.AVG(Table2[[#This Row],[6M Return vs Nifty Z-Score]],Table2[6M Return vs Nifty Z-Score])</f>
        <v>321</v>
      </c>
      <c r="AU456">
        <f>_xlfn.RANK.AVG(Table2[[#This Row],[Sharpe Ratio Z-Score]],Table2[Sharpe Ratio Z-Score])</f>
        <v>616</v>
      </c>
      <c r="AV456">
        <f>(Table2[[#This Row],[Rank 1Y]]+Table2[[#This Row],[Rank 6M]]+Table2[[#This Row],[Rank Sharpe]])/3</f>
        <v>429.33333333333331</v>
      </c>
    </row>
    <row r="457" spans="1:48" x14ac:dyDescent="0.3">
      <c r="A457" t="s">
        <v>1173</v>
      </c>
      <c r="B457" t="s">
        <v>1174</v>
      </c>
      <c r="C457" t="s">
        <v>3145</v>
      </c>
      <c r="D457" t="s">
        <v>416</v>
      </c>
      <c r="E457">
        <v>10283.971613309999</v>
      </c>
      <c r="F457">
        <v>375.3</v>
      </c>
      <c r="G457">
        <v>-19.298276469931</v>
      </c>
      <c r="H457">
        <f>(Table2[[#This Row],[1Y Return vs Nifty]]-AVERAGE(Table2[1Y Return vs Nifty]))/_xlfn.STDEV.P(Table2[1Y Return vs Nifty])</f>
        <v>-0.69890106107522698</v>
      </c>
      <c r="I457">
        <v>-1.6279192343287601</v>
      </c>
      <c r="J457">
        <f>(Table2[[#This Row],[1M Return vs Nifty]]-AVERAGE(Table2[1M Return vs Nifty]))/_xlfn.STDEV.P(Table2[1M Return vs Nifty])</f>
        <v>-0.12011187107717247</v>
      </c>
      <c r="K457">
        <v>-10.825163254219699</v>
      </c>
      <c r="L457">
        <f>(Table2[[#This Row],[6M Return vs Nifty]]-AVERAGE(Table2[6M Return vs Nifty]))/_xlfn.STDEV.P(Table2[6M Return vs Nifty])</f>
        <v>-0.57153068243332483</v>
      </c>
      <c r="M457">
        <v>-4.8452084692766499</v>
      </c>
      <c r="N457">
        <f>(Table2[[#This Row],[1W Return vs Nifty]]-AVERAGE(Table2[1W Return vs Nifty]))/_xlfn.STDEV.P(Table2[1W Return vs Nifty])</f>
        <v>-0.68144845829107203</v>
      </c>
      <c r="O457">
        <v>390.97</v>
      </c>
      <c r="P457">
        <v>401.75821198364503</v>
      </c>
      <c r="Q457">
        <v>401.142595451131</v>
      </c>
      <c r="R457">
        <v>29.5359671930999</v>
      </c>
      <c r="S457" s="1">
        <f>(Table2[[#This Row],[Close Price]]-Table2[[#This Row],[20D EMA]])/Table2[[#This Row],[20D EMA]]</f>
        <v>-4.0079801519298193E-2</v>
      </c>
      <c r="T457" s="1">
        <f>(Table2[[#This Row],[Close Price]]-Table2[[#This Row],[50D EMA]])/Table2[[#This Row],[50D EMA]]</f>
        <v>-6.5856057684570965E-2</v>
      </c>
      <c r="U457" s="1">
        <f>(Table2[[#This Row],[Close Price]]-Table2[[#This Row],[200D EMA]])/Table2[[#This Row],[200D EMA]]</f>
        <v>-6.4422466584651825E-2</v>
      </c>
      <c r="V457">
        <v>0.62956215795497905</v>
      </c>
      <c r="W457">
        <v>372.7</v>
      </c>
      <c r="X457">
        <v>379.75</v>
      </c>
      <c r="Y457">
        <v>372.7</v>
      </c>
      <c r="Z457">
        <v>379.75</v>
      </c>
      <c r="AA457">
        <v>368.7</v>
      </c>
      <c r="AB457">
        <v>401.5</v>
      </c>
      <c r="AC457" s="1">
        <f>(Table2[[#This Row],[Close Price]]/Table2[[#This Row],[Day Low]])-1</f>
        <v>6.9761202039173575E-3</v>
      </c>
      <c r="AD457" s="1">
        <f>(Table2[[#This Row],[Day High]]/Table2[[#This Row],[Close Price]])-1</f>
        <v>1.1857180921929E-2</v>
      </c>
      <c r="AE457" s="1">
        <f>(Table2[[#This Row],[Close Price]]/Table2[[#This Row],[Current Week Low]])-1</f>
        <v>6.9761202039173575E-3</v>
      </c>
      <c r="AF457" s="1">
        <f>(Table2[[#This Row],[Current Week High]]/Table2[[#This Row],[Close Price]])-1</f>
        <v>1.1857180921929E-2</v>
      </c>
      <c r="AG457" s="1">
        <f>(Table2[[#This Row],[Close Price]]/Table2[[#This Row],[Current Month Low]])-1</f>
        <v>1.7900732302685185E-2</v>
      </c>
      <c r="AH457" s="1">
        <f>(Table2[[#This Row],[Current Month High]]/Table2[[#This Row],[Close Price]])-1</f>
        <v>6.9810818012256748E-2</v>
      </c>
      <c r="AI457">
        <v>47.601918465227797</v>
      </c>
      <c r="AJ457">
        <v>13.0421686746988</v>
      </c>
      <c r="AK457" t="str">
        <f>IF(AND(Table2[[#This Row],[20D EMA]]&gt;Table2[[#This Row],[50D EMA]],Table2[[#This Row],[50D EMA]]&gt;Table2[[#This Row],[200D EMA]]),"Uptrend","Downtrend/NoTrend")</f>
        <v>Downtrend/NoTrend</v>
      </c>
      <c r="AL457">
        <v>0</v>
      </c>
      <c r="AM457" t="s">
        <v>3186</v>
      </c>
      <c r="AN457">
        <v>-2.57</v>
      </c>
      <c r="AO457" t="s">
        <v>3184</v>
      </c>
      <c r="AP457">
        <v>0.111308153750708</v>
      </c>
      <c r="AQ457">
        <f>(Table2[[#This Row],[Sharpe Ratio]]-AVERAGE(Table2[Sharpe Ratio]))/_xlfn.STDEV.P(Table2[Sharpe Ratio])</f>
        <v>0.59436385827207949</v>
      </c>
      <c r="AR4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7">
        <f>_xlfn.RANK.AVG(Table2[[#This Row],[1Y Return vs Nifty Z-Score]],Table2[1Y Return vs Nifty Z-Score])</f>
        <v>581</v>
      </c>
      <c r="AT457">
        <f>_xlfn.RANK.AVG(Table2[[#This Row],[6M Return vs Nifty Z-Score]],Table2[6M Return vs Nifty Z-Score])</f>
        <v>510</v>
      </c>
      <c r="AU457">
        <f>_xlfn.RANK.AVG(Table2[[#This Row],[Sharpe Ratio Z-Score]],Table2[Sharpe Ratio Z-Score])</f>
        <v>197</v>
      </c>
      <c r="AV457">
        <f>(Table2[[#This Row],[Rank 1Y]]+Table2[[#This Row],[Rank 6M]]+Table2[[#This Row],[Rank Sharpe]])/3</f>
        <v>429.33333333333331</v>
      </c>
    </row>
    <row r="458" spans="1:48" x14ac:dyDescent="0.3">
      <c r="A458" t="s">
        <v>1355</v>
      </c>
      <c r="B458" t="s">
        <v>1356</v>
      </c>
      <c r="C458" t="s">
        <v>3139</v>
      </c>
      <c r="D458" t="s">
        <v>509</v>
      </c>
      <c r="E458">
        <v>8206.8439150609993</v>
      </c>
      <c r="F458">
        <v>248.47</v>
      </c>
      <c r="G458">
        <v>-13.4521413383364</v>
      </c>
      <c r="H458">
        <f>(Table2[[#This Row],[1Y Return vs Nifty]]-AVERAGE(Table2[1Y Return vs Nifty]))/_xlfn.STDEV.P(Table2[1Y Return vs Nifty])</f>
        <v>-0.58853639035860994</v>
      </c>
      <c r="I458">
        <v>-6.24778978242683</v>
      </c>
      <c r="J458">
        <f>(Table2[[#This Row],[1M Return vs Nifty]]-AVERAGE(Table2[1M Return vs Nifty]))/_xlfn.STDEV.P(Table2[1M Return vs Nifty])</f>
        <v>-0.613089230728737</v>
      </c>
      <c r="K458">
        <v>4.0239898684817996</v>
      </c>
      <c r="L458">
        <f>(Table2[[#This Row],[6M Return vs Nifty]]-AVERAGE(Table2[6M Return vs Nifty]))/_xlfn.STDEV.P(Table2[6M Return vs Nifty])</f>
        <v>-7.3996839723674143E-2</v>
      </c>
      <c r="M458">
        <v>-1.51553286289947</v>
      </c>
      <c r="N458">
        <f>(Table2[[#This Row],[1W Return vs Nifty]]-AVERAGE(Table2[1W Return vs Nifty]))/_xlfn.STDEV.P(Table2[1W Return vs Nifty])</f>
        <v>2.4399575767853985E-2</v>
      </c>
      <c r="O458">
        <v>256.38</v>
      </c>
      <c r="P458">
        <v>261.41107068025002</v>
      </c>
      <c r="Q458">
        <v>244.32165278728999</v>
      </c>
      <c r="R458">
        <v>38.957373810080497</v>
      </c>
      <c r="S458" s="1">
        <f>(Table2[[#This Row],[Close Price]]-Table2[[#This Row],[20D EMA]])/Table2[[#This Row],[20D EMA]]</f>
        <v>-3.0852640611592156E-2</v>
      </c>
      <c r="T458" s="1">
        <f>(Table2[[#This Row],[Close Price]]-Table2[[#This Row],[50D EMA]])/Table2[[#This Row],[50D EMA]]</f>
        <v>-4.9504677237174631E-2</v>
      </c>
      <c r="U458" s="1">
        <f>(Table2[[#This Row],[Close Price]]-Table2[[#This Row],[200D EMA]])/Table2[[#This Row],[200D EMA]]</f>
        <v>1.6979040397707274E-2</v>
      </c>
      <c r="V458">
        <v>0.61130656378500403</v>
      </c>
      <c r="W458">
        <v>247</v>
      </c>
      <c r="X458">
        <v>251.89</v>
      </c>
      <c r="Y458">
        <v>247</v>
      </c>
      <c r="Z458">
        <v>251.89</v>
      </c>
      <c r="AA458">
        <v>243.75</v>
      </c>
      <c r="AB458">
        <v>255</v>
      </c>
      <c r="AC458" s="1">
        <f>(Table2[[#This Row],[Close Price]]/Table2[[#This Row],[Day Low]])-1</f>
        <v>5.9514170040486647E-3</v>
      </c>
      <c r="AD458" s="1">
        <f>(Table2[[#This Row],[Day High]]/Table2[[#This Row],[Close Price]])-1</f>
        <v>1.3764237131243195E-2</v>
      </c>
      <c r="AE458" s="1">
        <f>(Table2[[#This Row],[Close Price]]/Table2[[#This Row],[Current Week Low]])-1</f>
        <v>5.9514170040486647E-3</v>
      </c>
      <c r="AF458" s="1">
        <f>(Table2[[#This Row],[Current Week High]]/Table2[[#This Row],[Close Price]])-1</f>
        <v>1.3764237131243195E-2</v>
      </c>
      <c r="AG458" s="1">
        <f>(Table2[[#This Row],[Close Price]]/Table2[[#This Row],[Current Month Low]])-1</f>
        <v>1.9364102564102481E-2</v>
      </c>
      <c r="AH458" s="1">
        <f>(Table2[[#This Row],[Current Month High]]/Table2[[#This Row],[Close Price]])-1</f>
        <v>2.6280838733046208E-2</v>
      </c>
      <c r="AI458">
        <v>19.773010826256701</v>
      </c>
      <c r="AJ458">
        <v>23.249007936507901</v>
      </c>
      <c r="AK458" t="str">
        <f>IF(AND(Table2[[#This Row],[20D EMA]]&gt;Table2[[#This Row],[50D EMA]],Table2[[#This Row],[50D EMA]]&gt;Table2[[#This Row],[200D EMA]]),"Uptrend","Downtrend/NoTrend")</f>
        <v>Downtrend/NoTrend</v>
      </c>
      <c r="AL458">
        <v>-0.12</v>
      </c>
      <c r="AM458" t="s">
        <v>3184</v>
      </c>
      <c r="AN458">
        <v>-2.62</v>
      </c>
      <c r="AO458" t="s">
        <v>3184</v>
      </c>
      <c r="AP458">
        <v>3.4994535494644E-2</v>
      </c>
      <c r="AQ458">
        <f>(Table2[[#This Row],[Sharpe Ratio]]-AVERAGE(Table2[Sharpe Ratio]))/_xlfn.STDEV.P(Table2[Sharpe Ratio])</f>
        <v>-0.30730390820148712</v>
      </c>
      <c r="AR4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8">
        <f>_xlfn.RANK.AVG(Table2[[#This Row],[1Y Return vs Nifty Z-Score]],Table2[1Y Return vs Nifty Z-Score])</f>
        <v>532</v>
      </c>
      <c r="AT458">
        <f>_xlfn.RANK.AVG(Table2[[#This Row],[6M Return vs Nifty Z-Score]],Table2[6M Return vs Nifty Z-Score])</f>
        <v>333</v>
      </c>
      <c r="AU458">
        <f>_xlfn.RANK.AVG(Table2[[#This Row],[Sharpe Ratio Z-Score]],Table2[Sharpe Ratio Z-Score])</f>
        <v>423</v>
      </c>
      <c r="AV458">
        <f>(Table2[[#This Row],[Rank 1Y]]+Table2[[#This Row],[Rank 6M]]+Table2[[#This Row],[Rank Sharpe]])/3</f>
        <v>429.33333333333331</v>
      </c>
    </row>
    <row r="459" spans="1:48" x14ac:dyDescent="0.3">
      <c r="A459" t="s">
        <v>886</v>
      </c>
      <c r="B459" t="s">
        <v>887</v>
      </c>
      <c r="C459" t="s">
        <v>3148</v>
      </c>
      <c r="D459" t="s">
        <v>258</v>
      </c>
      <c r="E459">
        <v>17132.380515000001</v>
      </c>
      <c r="F459">
        <v>16037.05</v>
      </c>
      <c r="G459">
        <v>-2.50450925792188</v>
      </c>
      <c r="H459">
        <f>(Table2[[#This Row],[1Y Return vs Nifty]]-AVERAGE(Table2[1Y Return vs Nifty]))/_xlfn.STDEV.P(Table2[1Y Return vs Nifty])</f>
        <v>-0.38186449816236118</v>
      </c>
      <c r="I459">
        <v>-0.83268952478149405</v>
      </c>
      <c r="J459">
        <f>(Table2[[#This Row],[1M Return vs Nifty]]-AVERAGE(Table2[1M Return vs Nifty]))/_xlfn.STDEV.P(Table2[1M Return vs Nifty])</f>
        <v>-3.5254462531280492E-2</v>
      </c>
      <c r="K459">
        <v>-11.115170589724899</v>
      </c>
      <c r="L459">
        <f>(Table2[[#This Row],[6M Return vs Nifty]]-AVERAGE(Table2[6M Return vs Nifty]))/_xlfn.STDEV.P(Table2[6M Return vs Nifty])</f>
        <v>-0.58124763146439784</v>
      </c>
      <c r="M459">
        <v>-3.6150144249277298</v>
      </c>
      <c r="N459">
        <f>(Table2[[#This Row],[1W Return vs Nifty]]-AVERAGE(Table2[1W Return vs Nifty]))/_xlfn.STDEV.P(Table2[1W Return vs Nifty])</f>
        <v>-0.42066327968339912</v>
      </c>
      <c r="O459" t="e">
        <v>#N/A</v>
      </c>
      <c r="P459">
        <v>16406.581751582002</v>
      </c>
      <c r="Q459">
        <v>15667.8421480692</v>
      </c>
      <c r="R459">
        <v>33.3827326288108</v>
      </c>
      <c r="S459" s="1" t="e">
        <f>(Table2[[#This Row],[Close Price]]-Table2[[#This Row],[20D EMA]])/Table2[[#This Row],[20D EMA]]</f>
        <v>#N/A</v>
      </c>
      <c r="T459" s="1">
        <f>(Table2[[#This Row],[Close Price]]-Table2[[#This Row],[50D EMA]])/Table2[[#This Row],[50D EMA]]</f>
        <v>-2.2523384649966494E-2</v>
      </c>
      <c r="U459" s="1">
        <f>(Table2[[#This Row],[Close Price]]-Table2[[#This Row],[200D EMA]])/Table2[[#This Row],[200D EMA]]</f>
        <v>2.3564690557997384E-2</v>
      </c>
      <c r="V459">
        <v>0.89507972566906002</v>
      </c>
      <c r="W459" t="e">
        <v>#N/A</v>
      </c>
      <c r="X459" t="e">
        <v>#N/A</v>
      </c>
      <c r="Y459" t="e">
        <v>#N/A</v>
      </c>
      <c r="Z459" t="e">
        <v>#N/A</v>
      </c>
      <c r="AA459" t="e">
        <v>#N/A</v>
      </c>
      <c r="AB459" t="e">
        <v>#N/A</v>
      </c>
      <c r="AC459" s="1" t="e">
        <f>(Table2[[#This Row],[Close Price]]/Table2[[#This Row],[Day Low]])-1</f>
        <v>#N/A</v>
      </c>
      <c r="AD459" s="1" t="e">
        <f>(Table2[[#This Row],[Day High]]/Table2[[#This Row],[Close Price]])-1</f>
        <v>#N/A</v>
      </c>
      <c r="AE459" s="1" t="e">
        <f>(Table2[[#This Row],[Close Price]]/Table2[[#This Row],[Current Week Low]])-1</f>
        <v>#N/A</v>
      </c>
      <c r="AF459" s="1" t="e">
        <f>(Table2[[#This Row],[Current Week High]]/Table2[[#This Row],[Close Price]])-1</f>
        <v>#N/A</v>
      </c>
      <c r="AG459" s="1" t="e">
        <f>(Table2[[#This Row],[Close Price]]/Table2[[#This Row],[Current Month Low]])-1</f>
        <v>#N/A</v>
      </c>
      <c r="AH459" s="1" t="e">
        <f>(Table2[[#This Row],[Current Month High]]/Table2[[#This Row],[Close Price]])-1</f>
        <v>#N/A</v>
      </c>
      <c r="AI459">
        <v>19.7224551897013</v>
      </c>
      <c r="AJ459">
        <v>26.054644207415301</v>
      </c>
      <c r="AK459" t="e">
        <f>IF(AND(Table2[[#This Row],[20D EMA]]&gt;Table2[[#This Row],[50D EMA]],Table2[[#This Row],[50D EMA]]&gt;Table2[[#This Row],[200D EMA]]),"Uptrend","Downtrend/NoTrend")</f>
        <v>#N/A</v>
      </c>
      <c r="AL459" t="e">
        <v>#N/A</v>
      </c>
      <c r="AM459" t="e">
        <v>#N/A</v>
      </c>
      <c r="AN459" t="e">
        <v>#N/A</v>
      </c>
      <c r="AO459" t="e">
        <v>#N/A</v>
      </c>
      <c r="AP459">
        <v>6.6876477233299994E-2</v>
      </c>
      <c r="AQ459">
        <f>(Table2[[#This Row],[Sharpe Ratio]]-AVERAGE(Table2[Sharpe Ratio]))/_xlfn.STDEV.P(Table2[Sharpe Ratio])</f>
        <v>6.9390577727307806E-2</v>
      </c>
      <c r="AR459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459">
        <f>_xlfn.RANK.AVG(Table2[[#This Row],[1Y Return vs Nifty Z-Score]],Table2[1Y Return vs Nifty Z-Score])</f>
        <v>448</v>
      </c>
      <c r="AT459">
        <f>_xlfn.RANK.AVG(Table2[[#This Row],[6M Return vs Nifty Z-Score]],Table2[6M Return vs Nifty Z-Score])</f>
        <v>517</v>
      </c>
      <c r="AU459">
        <f>_xlfn.RANK.AVG(Table2[[#This Row],[Sharpe Ratio Z-Score]],Table2[Sharpe Ratio Z-Score])</f>
        <v>328</v>
      </c>
      <c r="AV459">
        <f>(Table2[[#This Row],[Rank 1Y]]+Table2[[#This Row],[Rank 6M]]+Table2[[#This Row],[Rank Sharpe]])/3</f>
        <v>431</v>
      </c>
    </row>
    <row r="460" spans="1:48" x14ac:dyDescent="0.3">
      <c r="A460" t="s">
        <v>336</v>
      </c>
      <c r="B460" t="s">
        <v>337</v>
      </c>
      <c r="C460" t="s">
        <v>3152</v>
      </c>
      <c r="D460" t="s">
        <v>141</v>
      </c>
      <c r="E460">
        <v>74483.107630879997</v>
      </c>
      <c r="F460">
        <v>2678.65</v>
      </c>
      <c r="G460">
        <v>21.784495414407399</v>
      </c>
      <c r="H460">
        <f>(Table2[[#This Row],[1Y Return vs Nifty]]-AVERAGE(Table2[1Y Return vs Nifty]))/_xlfn.STDEV.P(Table2[1Y Return vs Nifty])</f>
        <v>7.6668864880996501E-2</v>
      </c>
      <c r="I460">
        <v>-7.2266449319761499</v>
      </c>
      <c r="J460">
        <f>(Table2[[#This Row],[1M Return vs Nifty]]-AVERAGE(Table2[1M Return vs Nifty]))/_xlfn.STDEV.P(Table2[1M Return vs Nifty])</f>
        <v>-0.71754095120060635</v>
      </c>
      <c r="K460">
        <v>-12.637532654441801</v>
      </c>
      <c r="L460">
        <f>(Table2[[#This Row],[6M Return vs Nifty]]-AVERAGE(Table2[6M Return vs Nifty]))/_xlfn.STDEV.P(Table2[6M Return vs Nifty])</f>
        <v>-0.63225570187725111</v>
      </c>
      <c r="M460">
        <v>-7.2116062668182401</v>
      </c>
      <c r="N460">
        <f>(Table2[[#This Row],[1W Return vs Nifty]]-AVERAGE(Table2[1W Return vs Nifty]))/_xlfn.STDEV.P(Table2[1W Return vs Nifty])</f>
        <v>-1.1830940930781424</v>
      </c>
      <c r="O460">
        <v>2883.43</v>
      </c>
      <c r="P460">
        <v>2947.5518411693201</v>
      </c>
      <c r="Q460">
        <v>2735.9688562261899</v>
      </c>
      <c r="R460">
        <v>25.6314604388539</v>
      </c>
      <c r="S460" s="1">
        <f>(Table2[[#This Row],[Close Price]]-Table2[[#This Row],[20D EMA]])/Table2[[#This Row],[20D EMA]]</f>
        <v>-7.1019584314514231E-2</v>
      </c>
      <c r="T460" s="1">
        <f>(Table2[[#This Row],[Close Price]]-Table2[[#This Row],[50D EMA]])/Table2[[#This Row],[50D EMA]]</f>
        <v>-9.1228875914407759E-2</v>
      </c>
      <c r="U460" s="1">
        <f>(Table2[[#This Row],[Close Price]]-Table2[[#This Row],[200D EMA]])/Table2[[#This Row],[200D EMA]]</f>
        <v>-2.0950112825937495E-2</v>
      </c>
      <c r="V460">
        <v>0.63811175041267199</v>
      </c>
      <c r="W460">
        <v>2635.05</v>
      </c>
      <c r="X460">
        <v>2722.75</v>
      </c>
      <c r="Y460">
        <v>2635.05</v>
      </c>
      <c r="Z460">
        <v>2722.75</v>
      </c>
      <c r="AA460">
        <v>2635.05</v>
      </c>
      <c r="AB460">
        <v>2914</v>
      </c>
      <c r="AC460" s="1">
        <f>(Table2[[#This Row],[Close Price]]/Table2[[#This Row],[Day Low]])-1</f>
        <v>1.6546175594390977E-2</v>
      </c>
      <c r="AD460" s="1">
        <f>(Table2[[#This Row],[Day High]]/Table2[[#This Row],[Close Price]])-1</f>
        <v>1.6463517070165912E-2</v>
      </c>
      <c r="AE460" s="1">
        <f>(Table2[[#This Row],[Close Price]]/Table2[[#This Row],[Current Week Low]])-1</f>
        <v>1.6546175594390977E-2</v>
      </c>
      <c r="AF460" s="1">
        <f>(Table2[[#This Row],[Current Week High]]/Table2[[#This Row],[Close Price]])-1</f>
        <v>1.6463517070165912E-2</v>
      </c>
      <c r="AG460" s="1">
        <f>(Table2[[#This Row],[Close Price]]/Table2[[#This Row],[Current Month Low]])-1</f>
        <v>1.6546175594390977E-2</v>
      </c>
      <c r="AH460" s="1">
        <f>(Table2[[#This Row],[Current Month High]]/Table2[[#This Row],[Close Price]])-1</f>
        <v>8.7861422731599914E-2</v>
      </c>
      <c r="AI460">
        <v>27.0304071080581</v>
      </c>
      <c r="AJ460">
        <v>48.727131395574801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-0.02</v>
      </c>
      <c r="AM460" t="s">
        <v>3184</v>
      </c>
      <c r="AN460">
        <v>-8.4</v>
      </c>
      <c r="AO460" t="s">
        <v>3184</v>
      </c>
      <c r="AP460">
        <v>1.2243558121709E-2</v>
      </c>
      <c r="AQ460">
        <f>(Table2[[#This Row],[Sharpe Ratio]]-AVERAGE(Table2[Sharpe Ratio]))/_xlfn.STDEV.P(Table2[Sharpe Ratio])</f>
        <v>-0.57611337395257389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>
        <f>_xlfn.RANK.AVG(Table2[[#This Row],[1Y Return vs Nifty Z-Score]],Table2[1Y Return vs Nifty Z-Score])</f>
        <v>271</v>
      </c>
      <c r="AT460">
        <f>_xlfn.RANK.AVG(Table2[[#This Row],[6M Return vs Nifty Z-Score]],Table2[6M Return vs Nifty Z-Score])</f>
        <v>539</v>
      </c>
      <c r="AU460">
        <f>_xlfn.RANK.AVG(Table2[[#This Row],[Sharpe Ratio Z-Score]],Table2[Sharpe Ratio Z-Score])</f>
        <v>485</v>
      </c>
      <c r="AV460">
        <f>(Table2[[#This Row],[Rank 1Y]]+Table2[[#This Row],[Rank 6M]]+Table2[[#This Row],[Rank Sharpe]])/3</f>
        <v>431.66666666666669</v>
      </c>
    </row>
    <row r="461" spans="1:48" x14ac:dyDescent="0.3">
      <c r="A461" t="s">
        <v>1432</v>
      </c>
      <c r="B461" t="s">
        <v>1433</v>
      </c>
      <c r="C461" t="s">
        <v>3137</v>
      </c>
      <c r="D461" t="s">
        <v>131</v>
      </c>
      <c r="E461">
        <v>7291.5722100000003</v>
      </c>
      <c r="F461">
        <v>439.15</v>
      </c>
      <c r="G461">
        <v>52.615052589650197</v>
      </c>
      <c r="H461">
        <f>(Table2[[#This Row],[1Y Return vs Nifty]]-AVERAGE(Table2[1Y Return vs Nifty]))/_xlfn.STDEV.P(Table2[1Y Return vs Nifty])</f>
        <v>0.65869514618719138</v>
      </c>
      <c r="I461">
        <v>-1.55600739314116</v>
      </c>
      <c r="J461">
        <f>(Table2[[#This Row],[1M Return vs Nifty]]-AVERAGE(Table2[1M Return vs Nifty]))/_xlfn.STDEV.P(Table2[1M Return vs Nifty])</f>
        <v>-0.1124382990090243</v>
      </c>
      <c r="K461">
        <v>-18.537215337808099</v>
      </c>
      <c r="L461">
        <f>(Table2[[#This Row],[6M Return vs Nifty]]-AVERAGE(Table2[6M Return vs Nifty]))/_xlfn.STDEV.P(Table2[6M Return vs Nifty])</f>
        <v>-0.82992972220473515</v>
      </c>
      <c r="M461">
        <v>-2.258335733075</v>
      </c>
      <c r="N461">
        <f>(Table2[[#This Row],[1W Return vs Nifty]]-AVERAGE(Table2[1W Return vs Nifty]))/_xlfn.STDEV.P(Table2[1W Return vs Nifty])</f>
        <v>-0.13306499663750154</v>
      </c>
      <c r="O461">
        <v>449.8</v>
      </c>
      <c r="P461">
        <v>468.01013730405401</v>
      </c>
      <c r="Q461">
        <v>462.906416066948</v>
      </c>
      <c r="R461">
        <v>50.943138256044101</v>
      </c>
      <c r="S461" s="1">
        <f>(Table2[[#This Row],[Close Price]]-Table2[[#This Row],[20D EMA]])/Table2[[#This Row],[20D EMA]]</f>
        <v>-2.3677189862161035E-2</v>
      </c>
      <c r="T461" s="1">
        <f>(Table2[[#This Row],[Close Price]]-Table2[[#This Row],[50D EMA]])/Table2[[#This Row],[50D EMA]]</f>
        <v>-6.166562431809966E-2</v>
      </c>
      <c r="U461" s="1">
        <f>(Table2[[#This Row],[Close Price]]-Table2[[#This Row],[200D EMA]])/Table2[[#This Row],[200D EMA]]</f>
        <v>-5.1320127011400596E-2</v>
      </c>
      <c r="V461">
        <v>0.650826403925022</v>
      </c>
      <c r="W461">
        <v>435</v>
      </c>
      <c r="X461">
        <v>448.95</v>
      </c>
      <c r="Y461">
        <v>435</v>
      </c>
      <c r="Z461">
        <v>448.95</v>
      </c>
      <c r="AA461">
        <v>435</v>
      </c>
      <c r="AB461">
        <v>477.2</v>
      </c>
      <c r="AC461" s="1">
        <f>(Table2[[#This Row],[Close Price]]/Table2[[#This Row],[Day Low]])-1</f>
        <v>9.5402298850573164E-3</v>
      </c>
      <c r="AD461" s="1">
        <f>(Table2[[#This Row],[Day High]]/Table2[[#This Row],[Close Price]])-1</f>
        <v>2.2315837413184658E-2</v>
      </c>
      <c r="AE461" s="1">
        <f>(Table2[[#This Row],[Close Price]]/Table2[[#This Row],[Current Week Low]])-1</f>
        <v>9.5402298850573164E-3</v>
      </c>
      <c r="AF461" s="1">
        <f>(Table2[[#This Row],[Current Week High]]/Table2[[#This Row],[Close Price]])-1</f>
        <v>2.2315837413184658E-2</v>
      </c>
      <c r="AG461" s="1">
        <f>(Table2[[#This Row],[Close Price]]/Table2[[#This Row],[Current Month Low]])-1</f>
        <v>9.5402298850573164E-3</v>
      </c>
      <c r="AH461" s="1">
        <f>(Table2[[#This Row],[Current Month High]]/Table2[[#This Row],[Close Price]])-1</f>
        <v>8.6644654446089042E-2</v>
      </c>
      <c r="AI461">
        <v>44.551975407036302</v>
      </c>
      <c r="AJ461">
        <v>80.720164609053398</v>
      </c>
      <c r="AK461" t="str">
        <f>IF(AND(Table2[[#This Row],[20D EMA]]&gt;Table2[[#This Row],[50D EMA]],Table2[[#This Row],[50D EMA]]&gt;Table2[[#This Row],[200D EMA]]),"Uptrend","Downtrend/NoTrend")</f>
        <v>Downtrend/NoTrend</v>
      </c>
      <c r="AL461">
        <v>-0.13</v>
      </c>
      <c r="AM461" t="s">
        <v>3184</v>
      </c>
      <c r="AN461">
        <v>3.28</v>
      </c>
      <c r="AO461" t="s">
        <v>3185</v>
      </c>
      <c r="AQ461">
        <f>(Table2[[#This Row],[Sharpe Ratio]]-AVERAGE(Table2[Sharpe Ratio]))/_xlfn.STDEV.P(Table2[Sharpe Ratio])</f>
        <v>-0.72077460162819162</v>
      </c>
      <c r="AR4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1">
        <f>_xlfn.RANK.AVG(Table2[[#This Row],[1Y Return vs Nifty Z-Score]],Table2[1Y Return vs Nifty Z-Score])</f>
        <v>136</v>
      </c>
      <c r="AT461">
        <f>_xlfn.RANK.AVG(Table2[[#This Row],[6M Return vs Nifty Z-Score]],Table2[6M Return vs Nifty Z-Score])</f>
        <v>615</v>
      </c>
      <c r="AU461">
        <f>_xlfn.RANK.AVG(Table2[[#This Row],[Sharpe Ratio Z-Score]],Table2[Sharpe Ratio Z-Score])</f>
        <v>544.5</v>
      </c>
      <c r="AV461">
        <f>(Table2[[#This Row],[Rank 1Y]]+Table2[[#This Row],[Rank 6M]]+Table2[[#This Row],[Rank Sharpe]])/3</f>
        <v>431.83333333333331</v>
      </c>
    </row>
    <row r="462" spans="1:48" x14ac:dyDescent="0.3">
      <c r="A462" t="s">
        <v>1441</v>
      </c>
      <c r="B462" t="s">
        <v>1442</v>
      </c>
      <c r="C462" t="s">
        <v>3139</v>
      </c>
      <c r="D462" t="s">
        <v>569</v>
      </c>
      <c r="E462">
        <v>7211.0245962600002</v>
      </c>
      <c r="F462">
        <v>671.4</v>
      </c>
      <c r="G462">
        <v>-1.0167870762698199</v>
      </c>
      <c r="H462">
        <f>(Table2[[#This Row],[1Y Return vs Nifty]]-AVERAGE(Table2[1Y Return vs Nifty]))/_xlfn.STDEV.P(Table2[1Y Return vs Nifty])</f>
        <v>-0.35377893992603432</v>
      </c>
      <c r="I462">
        <v>-0.91681567629965399</v>
      </c>
      <c r="J462">
        <f>(Table2[[#This Row],[1M Return vs Nifty]]-AVERAGE(Table2[1M Return vs Nifty]))/_xlfn.STDEV.P(Table2[1M Return vs Nifty])</f>
        <v>-4.4231399789867412E-2</v>
      </c>
      <c r="K462">
        <v>5.8725598423310004</v>
      </c>
      <c r="L462">
        <f>(Table2[[#This Row],[6M Return vs Nifty]]-AVERAGE(Table2[6M Return vs Nifty]))/_xlfn.STDEV.P(Table2[6M Return vs Nifty])</f>
        <v>-1.2058888447463854E-2</v>
      </c>
      <c r="M462">
        <v>-0.77904919535422101</v>
      </c>
      <c r="N462">
        <f>(Table2[[#This Row],[1W Return vs Nifty]]-AVERAGE(Table2[1W Return vs Nifty]))/_xlfn.STDEV.P(Table2[1W Return vs Nifty])</f>
        <v>0.1805245591919703</v>
      </c>
      <c r="O462">
        <v>699.49</v>
      </c>
      <c r="P462">
        <v>712.16053246037802</v>
      </c>
      <c r="Q462">
        <v>659.74715629850198</v>
      </c>
      <c r="R462">
        <v>34.338704946069598</v>
      </c>
      <c r="S462" s="1">
        <f>(Table2[[#This Row],[Close Price]]-Table2[[#This Row],[20D EMA]])/Table2[[#This Row],[20D EMA]]</f>
        <v>-4.0157829275615134E-2</v>
      </c>
      <c r="T462" s="1">
        <f>(Table2[[#This Row],[Close Price]]-Table2[[#This Row],[50D EMA]])/Table2[[#This Row],[50D EMA]]</f>
        <v>-5.7235034240886988E-2</v>
      </c>
      <c r="U462" s="1">
        <f>(Table2[[#This Row],[Close Price]]-Table2[[#This Row],[200D EMA]])/Table2[[#This Row],[200D EMA]]</f>
        <v>1.7662590266968398E-2</v>
      </c>
      <c r="V462">
        <v>0.37675591781576701</v>
      </c>
      <c r="W462">
        <v>667.8</v>
      </c>
      <c r="X462">
        <v>702.65</v>
      </c>
      <c r="Y462">
        <v>667.8</v>
      </c>
      <c r="Z462">
        <v>702.65</v>
      </c>
      <c r="AA462">
        <v>667.8</v>
      </c>
      <c r="AB462">
        <v>719.9</v>
      </c>
      <c r="AC462" s="1">
        <f>(Table2[[#This Row],[Close Price]]/Table2[[#This Row],[Day Low]])-1</f>
        <v>5.3908355795149188E-3</v>
      </c>
      <c r="AD462" s="1">
        <f>(Table2[[#This Row],[Day High]]/Table2[[#This Row],[Close Price]])-1</f>
        <v>4.6544533809949273E-2</v>
      </c>
      <c r="AE462" s="1">
        <f>(Table2[[#This Row],[Close Price]]/Table2[[#This Row],[Current Week Low]])-1</f>
        <v>5.3908355795149188E-3</v>
      </c>
      <c r="AF462" s="1">
        <f>(Table2[[#This Row],[Current Week High]]/Table2[[#This Row],[Close Price]])-1</f>
        <v>4.6544533809949273E-2</v>
      </c>
      <c r="AG462" s="1">
        <f>(Table2[[#This Row],[Close Price]]/Table2[[#This Row],[Current Month Low]])-1</f>
        <v>5.3908355795149188E-3</v>
      </c>
      <c r="AH462" s="1">
        <f>(Table2[[#This Row],[Current Month High]]/Table2[[#This Row],[Close Price]])-1</f>
        <v>7.2237116473041318E-2</v>
      </c>
      <c r="AI462">
        <v>19.005064045278498</v>
      </c>
      <c r="AJ462">
        <v>29.326784166425799</v>
      </c>
      <c r="AK462" t="str">
        <f>IF(AND(Table2[[#This Row],[20D EMA]]&gt;Table2[[#This Row],[50D EMA]],Table2[[#This Row],[50D EMA]]&gt;Table2[[#This Row],[200D EMA]]),"Uptrend","Downtrend/NoTrend")</f>
        <v>Downtrend/NoTrend</v>
      </c>
      <c r="AL462">
        <v>-0.13</v>
      </c>
      <c r="AM462" t="s">
        <v>3184</v>
      </c>
      <c r="AN462">
        <v>-2.66</v>
      </c>
      <c r="AO462" t="s">
        <v>3184</v>
      </c>
      <c r="AQ462">
        <f>(Table2[[#This Row],[Sharpe Ratio]]-AVERAGE(Table2[Sharpe Ratio]))/_xlfn.STDEV.P(Table2[Sharpe Ratio])</f>
        <v>-0.72077460162819162</v>
      </c>
      <c r="AR4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2">
        <f>_xlfn.RANK.AVG(Table2[[#This Row],[1Y Return vs Nifty Z-Score]],Table2[1Y Return vs Nifty Z-Score])</f>
        <v>438</v>
      </c>
      <c r="AT462">
        <f>_xlfn.RANK.AVG(Table2[[#This Row],[6M Return vs Nifty Z-Score]],Table2[6M Return vs Nifty Z-Score])</f>
        <v>313</v>
      </c>
      <c r="AU462">
        <f>_xlfn.RANK.AVG(Table2[[#This Row],[Sharpe Ratio Z-Score]],Table2[Sharpe Ratio Z-Score])</f>
        <v>544.5</v>
      </c>
      <c r="AV462">
        <f>(Table2[[#This Row],[Rank 1Y]]+Table2[[#This Row],[Rank 6M]]+Table2[[#This Row],[Rank Sharpe]])/3</f>
        <v>431.83333333333331</v>
      </c>
    </row>
    <row r="463" spans="1:48" x14ac:dyDescent="0.3">
      <c r="A463" t="s">
        <v>58</v>
      </c>
      <c r="B463" t="s">
        <v>59</v>
      </c>
      <c r="C463" t="s">
        <v>3139</v>
      </c>
      <c r="D463" t="s">
        <v>24</v>
      </c>
      <c r="E463">
        <v>362317.62798240001</v>
      </c>
      <c r="F463">
        <v>1171</v>
      </c>
      <c r="G463">
        <v>-10.5824578936338</v>
      </c>
      <c r="H463">
        <f>(Table2[[#This Row],[1Y Return vs Nifty]]-AVERAGE(Table2[1Y Return vs Nifty]))/_xlfn.STDEV.P(Table2[1Y Return vs Nifty])</f>
        <v>-0.53436185259879887</v>
      </c>
      <c r="I463">
        <v>1.54888368328796</v>
      </c>
      <c r="J463">
        <f>(Table2[[#This Row],[1M Return vs Nifty]]-AVERAGE(Table2[1M Return vs Nifty]))/_xlfn.STDEV.P(Table2[1M Return vs Nifty])</f>
        <v>0.2188785612640137</v>
      </c>
      <c r="K463">
        <v>-6.0133107075891798</v>
      </c>
      <c r="L463">
        <f>(Table2[[#This Row],[6M Return vs Nifty]]-AVERAGE(Table2[6M Return vs Nifty]))/_xlfn.STDEV.P(Table2[6M Return vs Nifty])</f>
        <v>-0.41030536080759222</v>
      </c>
      <c r="M463">
        <v>-1.6523955916816899</v>
      </c>
      <c r="N463">
        <f>(Table2[[#This Row],[1W Return vs Nifty]]-AVERAGE(Table2[1W Return vs Nifty]))/_xlfn.STDEV.P(Table2[1W Return vs Nifty])</f>
        <v>-4.6135472708732795E-3</v>
      </c>
      <c r="O463">
        <v>1170.43</v>
      </c>
      <c r="P463">
        <v>1181.10939057117</v>
      </c>
      <c r="Q463">
        <v>1150.4043443812</v>
      </c>
      <c r="R463">
        <v>52.013433857093503</v>
      </c>
      <c r="S463" s="1">
        <f>(Table2[[#This Row],[Close Price]]-Table2[[#This Row],[20D EMA]])/Table2[[#This Row],[20D EMA]]</f>
        <v>4.8700050408818663E-4</v>
      </c>
      <c r="T463" s="1">
        <f>(Table2[[#This Row],[Close Price]]-Table2[[#This Row],[50D EMA]])/Table2[[#This Row],[50D EMA]]</f>
        <v>-8.5592330836360957E-3</v>
      </c>
      <c r="U463" s="1">
        <f>(Table2[[#This Row],[Close Price]]-Table2[[#This Row],[200D EMA]])/Table2[[#This Row],[200D EMA]]</f>
        <v>1.7902971002668105E-2</v>
      </c>
      <c r="V463">
        <v>0.93837175524536398</v>
      </c>
      <c r="W463">
        <v>1142.95</v>
      </c>
      <c r="X463">
        <v>1176.8</v>
      </c>
      <c r="Y463">
        <v>1142.95</v>
      </c>
      <c r="Z463">
        <v>1176.8</v>
      </c>
      <c r="AA463">
        <v>1133.45</v>
      </c>
      <c r="AB463">
        <v>1183.55</v>
      </c>
      <c r="AC463" s="1">
        <f>(Table2[[#This Row],[Close Price]]/Table2[[#This Row],[Day Low]])-1</f>
        <v>2.4541755982326441E-2</v>
      </c>
      <c r="AD463" s="1">
        <f>(Table2[[#This Row],[Day High]]/Table2[[#This Row],[Close Price]])-1</f>
        <v>4.9530315969257277E-3</v>
      </c>
      <c r="AE463" s="1">
        <f>(Table2[[#This Row],[Close Price]]/Table2[[#This Row],[Current Week Low]])-1</f>
        <v>2.4541755982326441E-2</v>
      </c>
      <c r="AF463" s="1">
        <f>(Table2[[#This Row],[Current Week High]]/Table2[[#This Row],[Close Price]])-1</f>
        <v>4.9530315969257277E-3</v>
      </c>
      <c r="AG463" s="1">
        <f>(Table2[[#This Row],[Close Price]]/Table2[[#This Row],[Current Month Low]])-1</f>
        <v>3.3128942608849021E-2</v>
      </c>
      <c r="AH463" s="1">
        <f>(Table2[[#This Row],[Current Month High]]/Table2[[#This Row],[Close Price]])-1</f>
        <v>1.0717335610589185E-2</v>
      </c>
      <c r="AI463">
        <v>14.4022203245089</v>
      </c>
      <c r="AJ463">
        <v>19.447136226857701</v>
      </c>
      <c r="AK463" t="str">
        <f>IF(AND(Table2[[#This Row],[20D EMA]]&gt;Table2[[#This Row],[50D EMA]],Table2[[#This Row],[50D EMA]]&gt;Table2[[#This Row],[200D EMA]]),"Uptrend","Downtrend/NoTrend")</f>
        <v>Downtrend/NoTrend</v>
      </c>
      <c r="AL463">
        <v>-0.01</v>
      </c>
      <c r="AM463" t="s">
        <v>3184</v>
      </c>
      <c r="AN463">
        <v>0.31</v>
      </c>
      <c r="AO463" t="s">
        <v>3185</v>
      </c>
      <c r="AP463">
        <v>6.1549098109243E-2</v>
      </c>
      <c r="AQ463">
        <f>(Table2[[#This Row],[Sharpe Ratio]]-AVERAGE(Table2[Sharpe Ratio]))/_xlfn.STDEV.P(Table2[Sharpe Ratio])</f>
        <v>6.4460319736450418E-3</v>
      </c>
      <c r="AR4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3">
        <f>_xlfn.RANK.AVG(Table2[[#This Row],[1Y Return vs Nifty Z-Score]],Table2[1Y Return vs Nifty Z-Score])</f>
        <v>505</v>
      </c>
      <c r="AT463">
        <f>_xlfn.RANK.AVG(Table2[[#This Row],[6M Return vs Nifty Z-Score]],Table2[6M Return vs Nifty Z-Score])</f>
        <v>447</v>
      </c>
      <c r="AU463">
        <f>_xlfn.RANK.AVG(Table2[[#This Row],[Sharpe Ratio Z-Score]],Table2[Sharpe Ratio Z-Score])</f>
        <v>348</v>
      </c>
      <c r="AV463">
        <f>(Table2[[#This Row],[Rank 1Y]]+Table2[[#This Row],[Rank 6M]]+Table2[[#This Row],[Rank Sharpe]])/3</f>
        <v>433.33333333333331</v>
      </c>
    </row>
    <row r="464" spans="1:48" x14ac:dyDescent="0.3">
      <c r="A464" t="s">
        <v>1298</v>
      </c>
      <c r="B464" t="s">
        <v>1299</v>
      </c>
      <c r="C464" t="s">
        <v>3149</v>
      </c>
      <c r="D464" t="s">
        <v>88</v>
      </c>
      <c r="E464">
        <v>8833.8974754299998</v>
      </c>
      <c r="F464">
        <v>182.73</v>
      </c>
      <c r="G464">
        <v>7.6967659516243403</v>
      </c>
      <c r="H464">
        <f>(Table2[[#This Row],[1Y Return vs Nifty]]-AVERAGE(Table2[1Y Return vs Nifty]))/_xlfn.STDEV.P(Table2[1Y Return vs Nifty])</f>
        <v>-0.18928250098843233</v>
      </c>
      <c r="I464">
        <v>-10.0074757620421</v>
      </c>
      <c r="J464">
        <f>(Table2[[#This Row],[1M Return vs Nifty]]-AVERAGE(Table2[1M Return vs Nifty]))/_xlfn.STDEV.P(Table2[1M Return vs Nifty])</f>
        <v>-1.0142779757494766</v>
      </c>
      <c r="K464">
        <v>-17.542041395604201</v>
      </c>
      <c r="L464">
        <f>(Table2[[#This Row],[6M Return vs Nifty]]-AVERAGE(Table2[6M Return vs Nifty]))/_xlfn.STDEV.P(Table2[6M Return vs Nifty])</f>
        <v>-0.79658555021473421</v>
      </c>
      <c r="M464">
        <v>-9.2284164477699608</v>
      </c>
      <c r="N464">
        <f>(Table2[[#This Row],[1W Return vs Nifty]]-AVERAGE(Table2[1W Return vs Nifty]))/_xlfn.STDEV.P(Table2[1W Return vs Nifty])</f>
        <v>-1.6106316882025187</v>
      </c>
      <c r="O464">
        <v>196.88</v>
      </c>
      <c r="P464">
        <v>206.855012841335</v>
      </c>
      <c r="Q464">
        <v>200.36071849735501</v>
      </c>
      <c r="R464">
        <v>22.4754084749786</v>
      </c>
      <c r="S464" s="1">
        <f>(Table2[[#This Row],[Close Price]]-Table2[[#This Row],[20D EMA]])/Table2[[#This Row],[20D EMA]]</f>
        <v>-7.1871190572937865E-2</v>
      </c>
      <c r="T464" s="1">
        <f>(Table2[[#This Row],[Close Price]]-Table2[[#This Row],[50D EMA]])/Table2[[#This Row],[50D EMA]]</f>
        <v>-0.11662764421300117</v>
      </c>
      <c r="U464" s="1">
        <f>(Table2[[#This Row],[Close Price]]-Table2[[#This Row],[200D EMA]])/Table2[[#This Row],[200D EMA]]</f>
        <v>-8.79948855722823E-2</v>
      </c>
      <c r="V464">
        <v>0.51423322072183897</v>
      </c>
      <c r="W464">
        <v>180.16</v>
      </c>
      <c r="X464">
        <v>184.65</v>
      </c>
      <c r="Y464">
        <v>180.16</v>
      </c>
      <c r="Z464">
        <v>184.65</v>
      </c>
      <c r="AA464">
        <v>180.16</v>
      </c>
      <c r="AB464">
        <v>201.45</v>
      </c>
      <c r="AC464" s="1">
        <f>(Table2[[#This Row],[Close Price]]/Table2[[#This Row],[Day Low]])-1</f>
        <v>1.4265097690941309E-2</v>
      </c>
      <c r="AD464" s="1">
        <f>(Table2[[#This Row],[Day High]]/Table2[[#This Row],[Close Price]])-1</f>
        <v>1.0507305861106708E-2</v>
      </c>
      <c r="AE464" s="1">
        <f>(Table2[[#This Row],[Close Price]]/Table2[[#This Row],[Current Week Low]])-1</f>
        <v>1.4265097690941309E-2</v>
      </c>
      <c r="AF464" s="1">
        <f>(Table2[[#This Row],[Current Week High]]/Table2[[#This Row],[Close Price]])-1</f>
        <v>1.0507305861106708E-2</v>
      </c>
      <c r="AG464" s="1">
        <f>(Table2[[#This Row],[Close Price]]/Table2[[#This Row],[Current Month Low]])-1</f>
        <v>1.4265097690941309E-2</v>
      </c>
      <c r="AH464" s="1">
        <f>(Table2[[#This Row],[Current Month High]]/Table2[[#This Row],[Close Price]])-1</f>
        <v>0.10244623214578885</v>
      </c>
      <c r="AI464">
        <v>37.191484704208399</v>
      </c>
      <c r="AJ464">
        <v>35.757800891530401</v>
      </c>
      <c r="AK464" t="str">
        <f>IF(AND(Table2[[#This Row],[20D EMA]]&gt;Table2[[#This Row],[50D EMA]],Table2[[#This Row],[50D EMA]]&gt;Table2[[#This Row],[200D EMA]]),"Uptrend","Downtrend/NoTrend")</f>
        <v>Downtrend/NoTrend</v>
      </c>
      <c r="AL464">
        <v>-0.16</v>
      </c>
      <c r="AM464" t="s">
        <v>3184</v>
      </c>
      <c r="AN464">
        <v>-6.87</v>
      </c>
      <c r="AO464" t="s">
        <v>3184</v>
      </c>
      <c r="AP464">
        <v>6.5817902266929004E-2</v>
      </c>
      <c r="AQ464">
        <f>(Table2[[#This Row],[Sharpe Ratio]]-AVERAGE(Table2[Sharpe Ratio]))/_xlfn.STDEV.P(Table2[Sharpe Ratio])</f>
        <v>5.6883204241623082E-2</v>
      </c>
      <c r="AR4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4">
        <f>_xlfn.RANK.AVG(Table2[[#This Row],[1Y Return vs Nifty Z-Score]],Table2[1Y Return vs Nifty Z-Score])</f>
        <v>367</v>
      </c>
      <c r="AT464">
        <f>_xlfn.RANK.AVG(Table2[[#This Row],[6M Return vs Nifty Z-Score]],Table2[6M Return vs Nifty Z-Score])</f>
        <v>599</v>
      </c>
      <c r="AU464">
        <f>_xlfn.RANK.AVG(Table2[[#This Row],[Sharpe Ratio Z-Score]],Table2[Sharpe Ratio Z-Score])</f>
        <v>335</v>
      </c>
      <c r="AV464">
        <f>(Table2[[#This Row],[Rank 1Y]]+Table2[[#This Row],[Rank 6M]]+Table2[[#This Row],[Rank Sharpe]])/3</f>
        <v>433.66666666666669</v>
      </c>
    </row>
    <row r="465" spans="1:48" x14ac:dyDescent="0.3">
      <c r="A465" t="s">
        <v>1767</v>
      </c>
      <c r="B465" t="s">
        <v>1768</v>
      </c>
      <c r="C465" t="s">
        <v>3148</v>
      </c>
      <c r="D465" t="s">
        <v>258</v>
      </c>
      <c r="E465">
        <v>4551.7500294749998</v>
      </c>
      <c r="F465">
        <v>499.95</v>
      </c>
      <c r="G465">
        <v>2.22826935266741</v>
      </c>
      <c r="H465">
        <f>(Table2[[#This Row],[1Y Return vs Nifty]]-AVERAGE(Table2[1Y Return vs Nifty]))/_xlfn.STDEV.P(Table2[1Y Return vs Nifty])</f>
        <v>-0.29251802546290723</v>
      </c>
      <c r="I465">
        <v>5.4336107892350602</v>
      </c>
      <c r="J465">
        <f>(Table2[[#This Row],[1M Return vs Nifty]]-AVERAGE(Table2[1M Return vs Nifty]))/_xlfn.STDEV.P(Table2[1M Return vs Nifty])</f>
        <v>0.63341020056396669</v>
      </c>
      <c r="K465">
        <v>11.550778259832899</v>
      </c>
      <c r="L465">
        <f>(Table2[[#This Row],[6M Return vs Nifty]]-AVERAGE(Table2[6M Return vs Nifty]))/_xlfn.STDEV.P(Table2[6M Return vs Nifty])</f>
        <v>0.17819477825393126</v>
      </c>
      <c r="M465">
        <v>-1.6629303470516099</v>
      </c>
      <c r="N465">
        <f>(Table2[[#This Row],[1W Return vs Nifty]]-AVERAGE(Table2[1W Return vs Nifty]))/_xlfn.STDEV.P(Table2[1W Return vs Nifty])</f>
        <v>-6.8467787463083098E-3</v>
      </c>
      <c r="O465">
        <v>501.08</v>
      </c>
      <c r="P465">
        <v>505.600548934416</v>
      </c>
      <c r="Q465">
        <v>485.695467645196</v>
      </c>
      <c r="R465">
        <v>48.394052102727599</v>
      </c>
      <c r="S465" s="1">
        <f>(Table2[[#This Row],[Close Price]]-Table2[[#This Row],[20D EMA]])/Table2[[#This Row],[20D EMA]]</f>
        <v>-2.2551289215294872E-3</v>
      </c>
      <c r="T465" s="1">
        <f>(Table2[[#This Row],[Close Price]]-Table2[[#This Row],[50D EMA]])/Table2[[#This Row],[50D EMA]]</f>
        <v>-1.1175915347253648E-2</v>
      </c>
      <c r="U465" s="1">
        <f>(Table2[[#This Row],[Close Price]]-Table2[[#This Row],[200D EMA]])/Table2[[#This Row],[200D EMA]]</f>
        <v>2.9348703672106371E-2</v>
      </c>
      <c r="V465">
        <v>1.0207518152152499</v>
      </c>
      <c r="W465">
        <v>488</v>
      </c>
      <c r="X465">
        <v>519</v>
      </c>
      <c r="Y465">
        <v>488</v>
      </c>
      <c r="Z465">
        <v>519</v>
      </c>
      <c r="AA465">
        <v>488</v>
      </c>
      <c r="AB465">
        <v>523.5</v>
      </c>
      <c r="AC465" s="1">
        <f>(Table2[[#This Row],[Close Price]]/Table2[[#This Row],[Day Low]])-1</f>
        <v>2.448770491803276E-2</v>
      </c>
      <c r="AD465" s="1">
        <f>(Table2[[#This Row],[Day High]]/Table2[[#This Row],[Close Price]])-1</f>
        <v>3.810381038103805E-2</v>
      </c>
      <c r="AE465" s="1">
        <f>(Table2[[#This Row],[Close Price]]/Table2[[#This Row],[Current Week Low]])-1</f>
        <v>2.448770491803276E-2</v>
      </c>
      <c r="AF465" s="1">
        <f>(Table2[[#This Row],[Current Week High]]/Table2[[#This Row],[Close Price]])-1</f>
        <v>3.810381038103805E-2</v>
      </c>
      <c r="AG465" s="1">
        <f>(Table2[[#This Row],[Close Price]]/Table2[[#This Row],[Current Month Low]])-1</f>
        <v>2.448770491803276E-2</v>
      </c>
      <c r="AH465" s="1">
        <f>(Table2[[#This Row],[Current Month High]]/Table2[[#This Row],[Close Price]])-1</f>
        <v>4.710471047104714E-2</v>
      </c>
      <c r="AI465">
        <v>22.782278227822701</v>
      </c>
      <c r="AJ465">
        <v>38.836434323798898</v>
      </c>
      <c r="AK465" t="str">
        <f>IF(AND(Table2[[#This Row],[20D EMA]]&gt;Table2[[#This Row],[50D EMA]],Table2[[#This Row],[50D EMA]]&gt;Table2[[#This Row],[200D EMA]]),"Uptrend","Downtrend/NoTrend")</f>
        <v>Downtrend/NoTrend</v>
      </c>
      <c r="AL465">
        <v>-0.03</v>
      </c>
      <c r="AM465" t="s">
        <v>3184</v>
      </c>
      <c r="AN465">
        <v>4.99</v>
      </c>
      <c r="AO465" t="s">
        <v>3185</v>
      </c>
      <c r="AP465">
        <v>-3.1335534725258997E-2</v>
      </c>
      <c r="AQ465">
        <f>(Table2[[#This Row],[Sharpe Ratio]]-AVERAGE(Table2[Sharpe Ratio]))/_xlfn.STDEV.P(Table2[Sharpe Ratio])</f>
        <v>-1.0910131285471278</v>
      </c>
      <c r="AR4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5">
        <f>_xlfn.RANK.AVG(Table2[[#This Row],[1Y Return vs Nifty Z-Score]],Table2[1Y Return vs Nifty Z-Score])</f>
        <v>414</v>
      </c>
      <c r="AT465">
        <f>_xlfn.RANK.AVG(Table2[[#This Row],[6M Return vs Nifty Z-Score]],Table2[6M Return vs Nifty Z-Score])</f>
        <v>254</v>
      </c>
      <c r="AU465">
        <f>_xlfn.RANK.AVG(Table2[[#This Row],[Sharpe Ratio Z-Score]],Table2[Sharpe Ratio Z-Score])</f>
        <v>635</v>
      </c>
      <c r="AV465">
        <f>(Table2[[#This Row],[Rank 1Y]]+Table2[[#This Row],[Rank 6M]]+Table2[[#This Row],[Rank Sharpe]])/3</f>
        <v>434.33333333333331</v>
      </c>
    </row>
    <row r="466" spans="1:48" x14ac:dyDescent="0.3">
      <c r="A466" t="s">
        <v>1488</v>
      </c>
      <c r="B466" t="s">
        <v>1489</v>
      </c>
      <c r="C466" t="s">
        <v>3142</v>
      </c>
      <c r="D466" t="s">
        <v>48</v>
      </c>
      <c r="E466">
        <v>6873.9432193849998</v>
      </c>
      <c r="F466">
        <v>184.69</v>
      </c>
      <c r="G466">
        <v>5.3297200949076204</v>
      </c>
      <c r="H466">
        <f>(Table2[[#This Row],[1Y Return vs Nifty]]-AVERAGE(Table2[1Y Return vs Nifty]))/_xlfn.STDEV.P(Table2[1Y Return vs Nifty])</f>
        <v>-0.23396813186546231</v>
      </c>
      <c r="I466">
        <v>2.8581954683579398</v>
      </c>
      <c r="J466">
        <f>(Table2[[#This Row],[1M Return vs Nifty]]-AVERAGE(Table2[1M Return vs Nifty]))/_xlfn.STDEV.P(Table2[1M Return vs Nifty])</f>
        <v>0.35859266364945869</v>
      </c>
      <c r="K466">
        <v>-18.298619362914401</v>
      </c>
      <c r="L466">
        <f>(Table2[[#This Row],[6M Return vs Nifty]]-AVERAGE(Table2[6M Return vs Nifty]))/_xlfn.STDEV.P(Table2[6M Return vs Nifty])</f>
        <v>-0.82193535570699638</v>
      </c>
      <c r="M466">
        <v>-3.26726804325153</v>
      </c>
      <c r="N466">
        <f>(Table2[[#This Row],[1W Return vs Nifty]]-AVERAGE(Table2[1W Return vs Nifty]))/_xlfn.STDEV.P(Table2[1W Return vs Nifty])</f>
        <v>-0.34694555793683035</v>
      </c>
      <c r="O466">
        <v>188.76</v>
      </c>
      <c r="P466">
        <v>189.87064910286199</v>
      </c>
      <c r="Q466">
        <v>189.88323190285601</v>
      </c>
      <c r="R466">
        <v>37.795538866214102</v>
      </c>
      <c r="S466" s="1">
        <f>(Table2[[#This Row],[Close Price]]-Table2[[#This Row],[20D EMA]])/Table2[[#This Row],[20D EMA]]</f>
        <v>-2.1561771561771526E-2</v>
      </c>
      <c r="T466" s="1">
        <f>(Table2[[#This Row],[Close Price]]-Table2[[#This Row],[50D EMA]])/Table2[[#This Row],[50D EMA]]</f>
        <v>-2.7285149797193705E-2</v>
      </c>
      <c r="U466" s="1">
        <f>(Table2[[#This Row],[Close Price]]-Table2[[#This Row],[200D EMA]])/Table2[[#This Row],[200D EMA]]</f>
        <v>-2.7349607707924748E-2</v>
      </c>
      <c r="V466">
        <v>0.70714527267636995</v>
      </c>
      <c r="W466">
        <v>184.01</v>
      </c>
      <c r="X466">
        <v>188.88</v>
      </c>
      <c r="Y466">
        <v>184.01</v>
      </c>
      <c r="Z466">
        <v>188.88</v>
      </c>
      <c r="AA466">
        <v>184.01</v>
      </c>
      <c r="AB466">
        <v>200</v>
      </c>
      <c r="AC466" s="1">
        <f>(Table2[[#This Row],[Close Price]]/Table2[[#This Row],[Day Low]])-1</f>
        <v>3.6954513341667106E-3</v>
      </c>
      <c r="AD466" s="1">
        <f>(Table2[[#This Row],[Day High]]/Table2[[#This Row],[Close Price]])-1</f>
        <v>2.2686664139910162E-2</v>
      </c>
      <c r="AE466" s="1">
        <f>(Table2[[#This Row],[Close Price]]/Table2[[#This Row],[Current Week Low]])-1</f>
        <v>3.6954513341667106E-3</v>
      </c>
      <c r="AF466" s="1">
        <f>(Table2[[#This Row],[Current Week High]]/Table2[[#This Row],[Close Price]])-1</f>
        <v>2.2686664139910162E-2</v>
      </c>
      <c r="AG466" s="1">
        <f>(Table2[[#This Row],[Close Price]]/Table2[[#This Row],[Current Month Low]])-1</f>
        <v>3.6954513341667106E-3</v>
      </c>
      <c r="AH466" s="1">
        <f>(Table2[[#This Row],[Current Month High]]/Table2[[#This Row],[Close Price]])-1</f>
        <v>8.2895663002869657E-2</v>
      </c>
      <c r="AI466">
        <v>34.982944393307697</v>
      </c>
      <c r="AJ466">
        <v>31.498754004983901</v>
      </c>
      <c r="AK466" t="str">
        <f>IF(AND(Table2[[#This Row],[20D EMA]]&gt;Table2[[#This Row],[50D EMA]],Table2[[#This Row],[50D EMA]]&gt;Table2[[#This Row],[200D EMA]]),"Uptrend","Downtrend/NoTrend")</f>
        <v>Downtrend/NoTrend</v>
      </c>
      <c r="AL466">
        <v>-0.01</v>
      </c>
      <c r="AM466" t="s">
        <v>3184</v>
      </c>
      <c r="AN466">
        <v>3.67</v>
      </c>
      <c r="AO466" t="s">
        <v>3185</v>
      </c>
      <c r="AP466">
        <v>7.0878721093787997E-2</v>
      </c>
      <c r="AQ466">
        <f>(Table2[[#This Row],[Sharpe Ratio]]-AVERAGE(Table2[Sharpe Ratio]))/_xlfn.STDEV.P(Table2[Sharpe Ratio])</f>
        <v>0.11667826195766481</v>
      </c>
      <c r="AR4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6">
        <f>_xlfn.RANK.AVG(Table2[[#This Row],[1Y Return vs Nifty Z-Score]],Table2[1Y Return vs Nifty Z-Score])</f>
        <v>386</v>
      </c>
      <c r="AT466">
        <f>_xlfn.RANK.AVG(Table2[[#This Row],[6M Return vs Nifty Z-Score]],Table2[6M Return vs Nifty Z-Score])</f>
        <v>609</v>
      </c>
      <c r="AU466">
        <f>_xlfn.RANK.AVG(Table2[[#This Row],[Sharpe Ratio Z-Score]],Table2[Sharpe Ratio Z-Score])</f>
        <v>309</v>
      </c>
      <c r="AV466">
        <f>(Table2[[#This Row],[Rank 1Y]]+Table2[[#This Row],[Rank 6M]]+Table2[[#This Row],[Rank Sharpe]])/3</f>
        <v>434.66666666666669</v>
      </c>
    </row>
    <row r="467" spans="1:48" x14ac:dyDescent="0.3">
      <c r="A467" t="s">
        <v>631</v>
      </c>
      <c r="B467" t="s">
        <v>632</v>
      </c>
      <c r="C467" t="s">
        <v>3157</v>
      </c>
      <c r="D467" t="s">
        <v>633</v>
      </c>
      <c r="E467">
        <v>29347.481651400001</v>
      </c>
      <c r="F467">
        <v>744.7</v>
      </c>
      <c r="G467">
        <v>-9.8840562815172905</v>
      </c>
      <c r="H467">
        <f>(Table2[[#This Row],[1Y Return vs Nifty]]-AVERAGE(Table2[1Y Return vs Nifty]))/_xlfn.STDEV.P(Table2[1Y Return vs Nifty])</f>
        <v>-0.52117726787501584</v>
      </c>
      <c r="I467">
        <v>-0.670932577023585</v>
      </c>
      <c r="J467">
        <f>(Table2[[#This Row],[1M Return vs Nifty]]-AVERAGE(Table2[1M Return vs Nifty]))/_xlfn.STDEV.P(Table2[1M Return vs Nifty])</f>
        <v>-1.799369468491327E-2</v>
      </c>
      <c r="K467">
        <v>1.6824192403103899</v>
      </c>
      <c r="L467">
        <f>(Table2[[#This Row],[6M Return vs Nifty]]-AVERAGE(Table2[6M Return vs Nifty]))/_xlfn.STDEV.P(Table2[6M Return vs Nifty])</f>
        <v>-0.15245320844608265</v>
      </c>
      <c r="M467">
        <v>-0.442449359419813</v>
      </c>
      <c r="N467">
        <f>(Table2[[#This Row],[1W Return vs Nifty]]-AVERAGE(Table2[1W Return vs Nifty]))/_xlfn.STDEV.P(Table2[1W Return vs Nifty])</f>
        <v>0.25187935784076859</v>
      </c>
      <c r="O467">
        <v>758.01</v>
      </c>
      <c r="P467">
        <v>776.82403773688702</v>
      </c>
      <c r="Q467">
        <v>735.74351900798104</v>
      </c>
      <c r="R467">
        <v>40.740570278638003</v>
      </c>
      <c r="S467" s="1">
        <f>(Table2[[#This Row],[Close Price]]-Table2[[#This Row],[20D EMA]])/Table2[[#This Row],[20D EMA]]</f>
        <v>-1.7559135103758453E-2</v>
      </c>
      <c r="T467" s="1">
        <f>(Table2[[#This Row],[Close Price]]-Table2[[#This Row],[50D EMA]])/Table2[[#This Row],[50D EMA]]</f>
        <v>-4.1353042872454851E-2</v>
      </c>
      <c r="U467" s="1">
        <f>(Table2[[#This Row],[Close Price]]-Table2[[#This Row],[200D EMA]])/Table2[[#This Row],[200D EMA]]</f>
        <v>1.2173373955227261E-2</v>
      </c>
      <c r="V467">
        <v>0.43415893720181098</v>
      </c>
      <c r="W467">
        <v>741</v>
      </c>
      <c r="X467">
        <v>754.95</v>
      </c>
      <c r="Y467">
        <v>741</v>
      </c>
      <c r="Z467">
        <v>754.95</v>
      </c>
      <c r="AA467">
        <v>729.75</v>
      </c>
      <c r="AB467">
        <v>770.05</v>
      </c>
      <c r="AC467" s="1">
        <f>(Table2[[#This Row],[Close Price]]/Table2[[#This Row],[Day Low]])-1</f>
        <v>4.9932523616735836E-3</v>
      </c>
      <c r="AD467" s="1">
        <f>(Table2[[#This Row],[Day High]]/Table2[[#This Row],[Close Price]])-1</f>
        <v>1.3763931784611216E-2</v>
      </c>
      <c r="AE467" s="1">
        <f>(Table2[[#This Row],[Close Price]]/Table2[[#This Row],[Current Week Low]])-1</f>
        <v>4.9932523616735836E-3</v>
      </c>
      <c r="AF467" s="1">
        <f>(Table2[[#This Row],[Current Week High]]/Table2[[#This Row],[Close Price]])-1</f>
        <v>1.3763931784611216E-2</v>
      </c>
      <c r="AG467" s="1">
        <f>(Table2[[#This Row],[Close Price]]/Table2[[#This Row],[Current Month Low]])-1</f>
        <v>2.0486467968482414E-2</v>
      </c>
      <c r="AH467" s="1">
        <f>(Table2[[#This Row],[Current Month High]]/Table2[[#This Row],[Close Price]])-1</f>
        <v>3.4040553242916438E-2</v>
      </c>
      <c r="AI467">
        <v>23.673962669531299</v>
      </c>
      <c r="AJ467">
        <v>31.2015503875969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0.03</v>
      </c>
      <c r="AM467" t="s">
        <v>3185</v>
      </c>
      <c r="AN467">
        <v>0.89</v>
      </c>
      <c r="AO467" t="s">
        <v>3185</v>
      </c>
      <c r="AP467">
        <v>2.6294213878914001E-2</v>
      </c>
      <c r="AQ467">
        <f>(Table2[[#This Row],[Sharpe Ratio]]-AVERAGE(Table2[Sharpe Ratio]))/_xlfn.STDEV.P(Table2[Sharpe Ratio])</f>
        <v>-0.41010075807085622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499</v>
      </c>
      <c r="AT467">
        <f>_xlfn.RANK.AVG(Table2[[#This Row],[6M Return vs Nifty Z-Score]],Table2[6M Return vs Nifty Z-Score])</f>
        <v>361</v>
      </c>
      <c r="AU467">
        <f>_xlfn.RANK.AVG(Table2[[#This Row],[Sharpe Ratio Z-Score]],Table2[Sharpe Ratio Z-Score])</f>
        <v>445</v>
      </c>
      <c r="AV467">
        <f>(Table2[[#This Row],[Rank 1Y]]+Table2[[#This Row],[Rank 6M]]+Table2[[#This Row],[Rank Sharpe]])/3</f>
        <v>435</v>
      </c>
    </row>
    <row r="468" spans="1:48" x14ac:dyDescent="0.3">
      <c r="A468" t="s">
        <v>383</v>
      </c>
      <c r="B468" t="s">
        <v>384</v>
      </c>
      <c r="C468" t="s">
        <v>3143</v>
      </c>
      <c r="D468" t="s">
        <v>51</v>
      </c>
      <c r="E468">
        <v>61037.132543859901</v>
      </c>
      <c r="F468">
        <v>28724.3</v>
      </c>
      <c r="G468">
        <v>-3.6672835296503701</v>
      </c>
      <c r="H468">
        <f>(Table2[[#This Row],[1Y Return vs Nifty]]-AVERAGE(Table2[1Y Return vs Nifty]))/_xlfn.STDEV.P(Table2[1Y Return vs Nifty])</f>
        <v>-0.40381561573464103</v>
      </c>
      <c r="I468">
        <v>3.8623344458610198</v>
      </c>
      <c r="J468">
        <f>(Table2[[#This Row],[1M Return vs Nifty]]-AVERAGE(Table2[1M Return vs Nifty]))/_xlfn.STDEV.P(Table2[1M Return vs Nifty])</f>
        <v>0.46574237200145591</v>
      </c>
      <c r="K468">
        <v>-3.3853564178105402</v>
      </c>
      <c r="L468">
        <f>(Table2[[#This Row],[6M Return vs Nifty]]-AVERAGE(Table2[6M Return vs Nifty]))/_xlfn.STDEV.P(Table2[6M Return vs Nifty])</f>
        <v>-0.32225345741251127</v>
      </c>
      <c r="M468">
        <v>-3.2237019720827398</v>
      </c>
      <c r="N468">
        <f>(Table2[[#This Row],[1W Return vs Nifty]]-AVERAGE(Table2[1W Return vs Nifty]))/_xlfn.STDEV.P(Table2[1W Return vs Nifty])</f>
        <v>-0.3377101160135193</v>
      </c>
      <c r="O468">
        <v>28804.02</v>
      </c>
      <c r="P468">
        <v>28728.666407630699</v>
      </c>
      <c r="Q468">
        <v>27433.431083367501</v>
      </c>
      <c r="R468">
        <v>47.698243773247299</v>
      </c>
      <c r="S468" s="1">
        <f>(Table2[[#This Row],[Close Price]]-Table2[[#This Row],[20D EMA]])/Table2[[#This Row],[20D EMA]]</f>
        <v>-2.7676692350582024E-3</v>
      </c>
      <c r="T468" s="1">
        <f>(Table2[[#This Row],[Close Price]]-Table2[[#This Row],[50D EMA]])/Table2[[#This Row],[50D EMA]]</f>
        <v>-1.5198782876812435E-4</v>
      </c>
      <c r="U468" s="1">
        <f>(Table2[[#This Row],[Close Price]]-Table2[[#This Row],[200D EMA]])/Table2[[#This Row],[200D EMA]]</f>
        <v>4.7054592358851309E-2</v>
      </c>
      <c r="V468">
        <v>0.84795514792236404</v>
      </c>
      <c r="W468">
        <v>28356.05</v>
      </c>
      <c r="X468">
        <v>28807.95</v>
      </c>
      <c r="Y468">
        <v>28356.05</v>
      </c>
      <c r="Z468">
        <v>28807.95</v>
      </c>
      <c r="AA468">
        <v>28020</v>
      </c>
      <c r="AB468">
        <v>29809.200000000001</v>
      </c>
      <c r="AC468" s="1">
        <f>(Table2[[#This Row],[Close Price]]/Table2[[#This Row],[Day Low]])-1</f>
        <v>1.2986646588646789E-2</v>
      </c>
      <c r="AD468" s="1">
        <f>(Table2[[#This Row],[Day High]]/Table2[[#This Row],[Close Price]])-1</f>
        <v>2.9121684427471095E-3</v>
      </c>
      <c r="AE468" s="1">
        <f>(Table2[[#This Row],[Close Price]]/Table2[[#This Row],[Current Week Low]])-1</f>
        <v>1.2986646588646789E-2</v>
      </c>
      <c r="AF468" s="1">
        <f>(Table2[[#This Row],[Current Week High]]/Table2[[#This Row],[Close Price]])-1</f>
        <v>2.9121684427471095E-3</v>
      </c>
      <c r="AG468" s="1">
        <f>(Table2[[#This Row],[Close Price]]/Table2[[#This Row],[Current Month Low]])-1</f>
        <v>2.513561741613124E-2</v>
      </c>
      <c r="AH468" s="1">
        <f>(Table2[[#This Row],[Current Month High]]/Table2[[#This Row],[Close Price]])-1</f>
        <v>3.7769414746399388E-2</v>
      </c>
      <c r="AI468">
        <v>6.2549827149834796</v>
      </c>
      <c r="AJ468">
        <v>30.564999999999898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0</v>
      </c>
      <c r="AM468" t="s">
        <v>3186</v>
      </c>
      <c r="AN468">
        <v>0.34</v>
      </c>
      <c r="AO468" t="s">
        <v>3185</v>
      </c>
      <c r="AP468">
        <v>2.9234544440475001E-2</v>
      </c>
      <c r="AQ468">
        <f>(Table2[[#This Row],[Sharpe Ratio]]-AVERAGE(Table2[Sharpe Ratio]))/_xlfn.STDEV.P(Table2[Sharpe Ratio])</f>
        <v>-0.37535989070376596</v>
      </c>
      <c r="AR4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-0.9733967078629816</v>
      </c>
      <c r="AS468">
        <f>_xlfn.RANK.AVG(Table2[[#This Row],[1Y Return vs Nifty Z-Score]],Table2[1Y Return vs Nifty Z-Score])</f>
        <v>454</v>
      </c>
      <c r="AT468">
        <f>_xlfn.RANK.AVG(Table2[[#This Row],[6M Return vs Nifty Z-Score]],Table2[6M Return vs Nifty Z-Score])</f>
        <v>416</v>
      </c>
      <c r="AU468">
        <f>_xlfn.RANK.AVG(Table2[[#This Row],[Sharpe Ratio Z-Score]],Table2[Sharpe Ratio Z-Score])</f>
        <v>441</v>
      </c>
      <c r="AV468">
        <f>(Table2[[#This Row],[Rank 1Y]]+Table2[[#This Row],[Rank 6M]]+Table2[[#This Row],[Rank Sharpe]])/3</f>
        <v>437</v>
      </c>
    </row>
    <row r="469" spans="1:48" x14ac:dyDescent="0.3">
      <c r="A469" t="s">
        <v>1391</v>
      </c>
      <c r="B469" t="s">
        <v>1392</v>
      </c>
      <c r="C469" t="s">
        <v>3152</v>
      </c>
      <c r="D469" t="s">
        <v>141</v>
      </c>
      <c r="E469">
        <v>7758.2613023369904</v>
      </c>
      <c r="F469">
        <v>122.01</v>
      </c>
      <c r="G469">
        <v>26.725177798572702</v>
      </c>
      <c r="H469">
        <f>(Table2[[#This Row],[1Y Return vs Nifty]]-AVERAGE(Table2[1Y Return vs Nifty]))/_xlfn.STDEV.P(Table2[1Y Return vs Nifty])</f>
        <v>0.16994019237681915</v>
      </c>
      <c r="I469">
        <v>2.00671809667416</v>
      </c>
      <c r="J469">
        <f>(Table2[[#This Row],[1M Return vs Nifty]]-AVERAGE(Table2[1M Return vs Nifty]))/_xlfn.STDEV.P(Table2[1M Return vs Nifty])</f>
        <v>0.26773317697649723</v>
      </c>
      <c r="K469">
        <v>-5.66441023218814</v>
      </c>
      <c r="L469">
        <f>(Table2[[#This Row],[6M Return vs Nifty]]-AVERAGE(Table2[6M Return vs Nifty]))/_xlfn.STDEV.P(Table2[6M Return vs Nifty])</f>
        <v>-0.3986151456946429</v>
      </c>
      <c r="M469">
        <v>8.2306410413372202</v>
      </c>
      <c r="N469">
        <f>(Table2[[#This Row],[1W Return vs Nifty]]-AVERAGE(Table2[1W Return vs Nifty]))/_xlfn.STDEV.P(Table2[1W Return vs Nifty])</f>
        <v>2.0904620104165095</v>
      </c>
      <c r="O469">
        <v>117.43</v>
      </c>
      <c r="P469">
        <v>122.10090248592201</v>
      </c>
      <c r="Q469">
        <v>120.856580493397</v>
      </c>
      <c r="R469">
        <v>62.255801799730698</v>
      </c>
      <c r="S469" s="1">
        <f>(Table2[[#This Row],[Close Price]]-Table2[[#This Row],[20D EMA]])/Table2[[#This Row],[20D EMA]]</f>
        <v>3.9001958613642154E-2</v>
      </c>
      <c r="T469" s="1">
        <f>(Table2[[#This Row],[Close Price]]-Table2[[#This Row],[50D EMA]])/Table2[[#This Row],[50D EMA]]</f>
        <v>-7.4448660141952674E-4</v>
      </c>
      <c r="U469" s="1">
        <f>(Table2[[#This Row],[Close Price]]-Table2[[#This Row],[200D EMA]])/Table2[[#This Row],[200D EMA]]</f>
        <v>9.5437046281978653E-3</v>
      </c>
      <c r="V469">
        <v>0.98199498863722301</v>
      </c>
      <c r="W469">
        <v>117</v>
      </c>
      <c r="X469">
        <v>122.67</v>
      </c>
      <c r="Y469">
        <v>117</v>
      </c>
      <c r="Z469">
        <v>122.67</v>
      </c>
      <c r="AA469">
        <v>105.22</v>
      </c>
      <c r="AB469">
        <v>123.95</v>
      </c>
      <c r="AC469" s="1">
        <f>(Table2[[#This Row],[Close Price]]/Table2[[#This Row],[Day Low]])-1</f>
        <v>4.2820512820512802E-2</v>
      </c>
      <c r="AD469" s="1">
        <f>(Table2[[#This Row],[Day High]]/Table2[[#This Row],[Close Price]])-1</f>
        <v>5.409392672731661E-3</v>
      </c>
      <c r="AE469" s="1">
        <f>(Table2[[#This Row],[Close Price]]/Table2[[#This Row],[Current Week Low]])-1</f>
        <v>4.2820512820512802E-2</v>
      </c>
      <c r="AF469" s="1">
        <f>(Table2[[#This Row],[Current Week High]]/Table2[[#This Row],[Close Price]])-1</f>
        <v>5.409392672731661E-3</v>
      </c>
      <c r="AG469" s="1">
        <f>(Table2[[#This Row],[Close Price]]/Table2[[#This Row],[Current Month Low]])-1</f>
        <v>0.15957042387378828</v>
      </c>
      <c r="AH469" s="1">
        <f>(Table2[[#This Row],[Current Month High]]/Table2[[#This Row],[Close Price]])-1</f>
        <v>1.590033603802965E-2</v>
      </c>
      <c r="AI469">
        <v>34.7102696500287</v>
      </c>
      <c r="AJ469">
        <v>55.823754789272002</v>
      </c>
      <c r="AK469" t="str">
        <f>IF(AND(Table2[[#This Row],[20D EMA]]&gt;Table2[[#This Row],[50D EMA]],Table2[[#This Row],[50D EMA]]&gt;Table2[[#This Row],[200D EMA]]),"Uptrend","Downtrend/NoTrend")</f>
        <v>Downtrend/NoTrend</v>
      </c>
      <c r="AL469">
        <v>-0.08</v>
      </c>
      <c r="AM469" t="s">
        <v>3184</v>
      </c>
      <c r="AN469">
        <v>6.43</v>
      </c>
      <c r="AO469" t="s">
        <v>3185</v>
      </c>
      <c r="AP469">
        <v>-2.4751549360741001E-2</v>
      </c>
      <c r="AQ469">
        <f>(Table2[[#This Row],[Sharpe Ratio]]-AVERAGE(Table2[Sharpe Ratio]))/_xlfn.STDEV.P(Table2[Sharpe Ratio])</f>
        <v>-1.0132214117633693</v>
      </c>
      <c r="AR4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9">
        <f>_xlfn.RANK.AVG(Table2[[#This Row],[1Y Return vs Nifty Z-Score]],Table2[1Y Return vs Nifty Z-Score])</f>
        <v>247</v>
      </c>
      <c r="AT469">
        <f>_xlfn.RANK.AVG(Table2[[#This Row],[6M Return vs Nifty Z-Score]],Table2[6M Return vs Nifty Z-Score])</f>
        <v>442</v>
      </c>
      <c r="AU469">
        <f>_xlfn.RANK.AVG(Table2[[#This Row],[Sharpe Ratio Z-Score]],Table2[Sharpe Ratio Z-Score])</f>
        <v>622</v>
      </c>
      <c r="AV469">
        <f>(Table2[[#This Row],[Rank 1Y]]+Table2[[#This Row],[Rank 6M]]+Table2[[#This Row],[Rank Sharpe]])/3</f>
        <v>437</v>
      </c>
    </row>
    <row r="470" spans="1:48" x14ac:dyDescent="0.3">
      <c r="A470" t="s">
        <v>482</v>
      </c>
      <c r="B470" t="s">
        <v>483</v>
      </c>
      <c r="C470" t="s">
        <v>3145</v>
      </c>
      <c r="D470" t="s">
        <v>206</v>
      </c>
      <c r="E470">
        <v>43436.0582928</v>
      </c>
      <c r="F470">
        <v>699.2</v>
      </c>
      <c r="G470">
        <v>-1.82545856979264</v>
      </c>
      <c r="H470">
        <f>(Table2[[#This Row],[1Y Return vs Nifty]]-AVERAGE(Table2[1Y Return vs Nifty]))/_xlfn.STDEV.P(Table2[1Y Return vs Nifty])</f>
        <v>-0.3690452245895941</v>
      </c>
      <c r="I470">
        <v>7.5541963549156304</v>
      </c>
      <c r="J470">
        <f>(Table2[[#This Row],[1M Return vs Nifty]]-AVERAGE(Table2[1M Return vs Nifty]))/_xlfn.STDEV.P(Table2[1M Return vs Nifty])</f>
        <v>0.85969374297075607</v>
      </c>
      <c r="K470">
        <v>13.068402570214699</v>
      </c>
      <c r="L470">
        <f>(Table2[[#This Row],[6M Return vs Nifty]]-AVERAGE(Table2[6M Return vs Nifty]))/_xlfn.STDEV.P(Table2[6M Return vs Nifty])</f>
        <v>0.2290441060704439</v>
      </c>
      <c r="M470">
        <v>-3.6814275623047898E-2</v>
      </c>
      <c r="N470">
        <f>(Table2[[#This Row],[1W Return vs Nifty]]-AVERAGE(Table2[1W Return vs Nifty]))/_xlfn.STDEV.P(Table2[1W Return vs Nifty])</f>
        <v>0.3378687334709064</v>
      </c>
      <c r="O470">
        <v>690.61</v>
      </c>
      <c r="P470">
        <v>690.98854850344105</v>
      </c>
      <c r="Q470">
        <v>661.94250039860196</v>
      </c>
      <c r="R470">
        <v>55.957416971054997</v>
      </c>
      <c r="S470" s="1">
        <f>(Table2[[#This Row],[Close Price]]-Table2[[#This Row],[20D EMA]])/Table2[[#This Row],[20D EMA]]</f>
        <v>1.2438279202444261E-2</v>
      </c>
      <c r="T470" s="1">
        <f>(Table2[[#This Row],[Close Price]]-Table2[[#This Row],[50D EMA]])/Table2[[#This Row],[50D EMA]]</f>
        <v>1.1883628917358391E-2</v>
      </c>
      <c r="U470" s="1">
        <f>(Table2[[#This Row],[Close Price]]-Table2[[#This Row],[200D EMA]])/Table2[[#This Row],[200D EMA]]</f>
        <v>5.6285099655880577E-2</v>
      </c>
      <c r="V470">
        <v>0.64348882334605595</v>
      </c>
      <c r="W470">
        <v>690</v>
      </c>
      <c r="X470">
        <v>714.6</v>
      </c>
      <c r="Y470">
        <v>690</v>
      </c>
      <c r="Z470">
        <v>714.6</v>
      </c>
      <c r="AA470">
        <v>675.25</v>
      </c>
      <c r="AB470">
        <v>720.9</v>
      </c>
      <c r="AC470" s="1">
        <f>(Table2[[#This Row],[Close Price]]/Table2[[#This Row],[Day Low]])-1</f>
        <v>1.3333333333333419E-2</v>
      </c>
      <c r="AD470" s="1">
        <f>(Table2[[#This Row],[Day High]]/Table2[[#This Row],[Close Price]])-1</f>
        <v>2.2025171624713957E-2</v>
      </c>
      <c r="AE470" s="1">
        <f>(Table2[[#This Row],[Close Price]]/Table2[[#This Row],[Current Week Low]])-1</f>
        <v>1.3333333333333419E-2</v>
      </c>
      <c r="AF470" s="1">
        <f>(Table2[[#This Row],[Current Week High]]/Table2[[#This Row],[Close Price]])-1</f>
        <v>2.2025171624713957E-2</v>
      </c>
      <c r="AG470" s="1">
        <f>(Table2[[#This Row],[Close Price]]/Table2[[#This Row],[Current Month Low]])-1</f>
        <v>3.5468345057386275E-2</v>
      </c>
      <c r="AH470" s="1">
        <f>(Table2[[#This Row],[Current Month High]]/Table2[[#This Row],[Close Price]])-1</f>
        <v>3.1035469107551394E-2</v>
      </c>
      <c r="AI470">
        <v>9.9327803203661293</v>
      </c>
      <c r="AJ470">
        <v>31.527464258841199</v>
      </c>
      <c r="AK470" t="str">
        <f>IF(AND(Table2[[#This Row],[20D EMA]]&gt;Table2[[#This Row],[50D EMA]],Table2[[#This Row],[50D EMA]]&gt;Table2[[#This Row],[200D EMA]]),"Uptrend","Downtrend/NoTrend")</f>
        <v>Downtrend/NoTrend</v>
      </c>
      <c r="AL470">
        <v>0.1</v>
      </c>
      <c r="AM470" t="s">
        <v>3185</v>
      </c>
      <c r="AN470">
        <v>-4.1500000000000004</v>
      </c>
      <c r="AO470" t="s">
        <v>3184</v>
      </c>
      <c r="AP470">
        <v>-2.8792628582331999E-2</v>
      </c>
      <c r="AQ470">
        <f>(Table2[[#This Row],[Sharpe Ratio]]-AVERAGE(Table2[Sharpe Ratio]))/_xlfn.STDEV.P(Table2[Sharpe Ratio])</f>
        <v>-1.0609679471674243</v>
      </c>
      <c r="AR4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0">
        <f>_xlfn.RANK.AVG(Table2[[#This Row],[1Y Return vs Nifty Z-Score]],Table2[1Y Return vs Nifty Z-Score])</f>
        <v>445</v>
      </c>
      <c r="AT470">
        <f>_xlfn.RANK.AVG(Table2[[#This Row],[6M Return vs Nifty Z-Score]],Table2[6M Return vs Nifty Z-Score])</f>
        <v>238</v>
      </c>
      <c r="AU470">
        <f>_xlfn.RANK.AVG(Table2[[#This Row],[Sharpe Ratio Z-Score]],Table2[Sharpe Ratio Z-Score])</f>
        <v>629</v>
      </c>
      <c r="AV470">
        <f>(Table2[[#This Row],[Rank 1Y]]+Table2[[#This Row],[Rank 6M]]+Table2[[#This Row],[Rank Sharpe]])/3</f>
        <v>437.33333333333331</v>
      </c>
    </row>
    <row r="471" spans="1:48" x14ac:dyDescent="0.3">
      <c r="A471" t="s">
        <v>232</v>
      </c>
      <c r="B471" t="s">
        <v>233</v>
      </c>
      <c r="C471" t="s">
        <v>3139</v>
      </c>
      <c r="D471" t="s">
        <v>54</v>
      </c>
      <c r="E471">
        <v>106110.043217775</v>
      </c>
      <c r="F471">
        <v>1262.55</v>
      </c>
      <c r="G471">
        <v>-14.6333547654956</v>
      </c>
      <c r="H471">
        <f>(Table2[[#This Row],[1Y Return vs Nifty]]-AVERAGE(Table2[1Y Return vs Nifty]))/_xlfn.STDEV.P(Table2[1Y Return vs Nifty])</f>
        <v>-0.61083560650740143</v>
      </c>
      <c r="I471">
        <v>-13.5986738557561</v>
      </c>
      <c r="J471">
        <f>(Table2[[#This Row],[1M Return vs Nifty]]-AVERAGE(Table2[1M Return vs Nifty]))/_xlfn.STDEV.P(Table2[1M Return vs Nifty])</f>
        <v>-1.3974877076658174</v>
      </c>
      <c r="K471">
        <v>-11.0217713267268</v>
      </c>
      <c r="L471">
        <f>(Table2[[#This Row],[6M Return vs Nifty]]-AVERAGE(Table2[6M Return vs Nifty]))/_xlfn.STDEV.P(Table2[6M Return vs Nifty])</f>
        <v>-0.57811820759478671</v>
      </c>
      <c r="M471">
        <v>-2.5107445005550999</v>
      </c>
      <c r="N471">
        <f>(Table2[[#This Row],[1W Return vs Nifty]]-AVERAGE(Table2[1W Return vs Nifty]))/_xlfn.STDEV.P(Table2[1W Return vs Nifty])</f>
        <v>-0.18657238094960657</v>
      </c>
      <c r="O471">
        <v>1340.89</v>
      </c>
      <c r="P471">
        <v>1407.3316963218599</v>
      </c>
      <c r="Q471">
        <v>1337.8571079475801</v>
      </c>
      <c r="R471">
        <v>30.980758345847001</v>
      </c>
      <c r="S471" s="1">
        <f>(Table2[[#This Row],[Close Price]]-Table2[[#This Row],[20D EMA]])/Table2[[#This Row],[20D EMA]]</f>
        <v>-5.8423882645108949E-2</v>
      </c>
      <c r="T471" s="1">
        <f>(Table2[[#This Row],[Close Price]]-Table2[[#This Row],[50D EMA]])/Table2[[#This Row],[50D EMA]]</f>
        <v>-0.10287673950658187</v>
      </c>
      <c r="U471" s="1">
        <f>(Table2[[#This Row],[Close Price]]-Table2[[#This Row],[200D EMA]])/Table2[[#This Row],[200D EMA]]</f>
        <v>-5.6289350708843257E-2</v>
      </c>
      <c r="V471">
        <v>1.3224638915731499</v>
      </c>
      <c r="W471">
        <v>1244.8499999999999</v>
      </c>
      <c r="X471">
        <v>1273</v>
      </c>
      <c r="Y471">
        <v>1244.8499999999999</v>
      </c>
      <c r="Z471">
        <v>1273</v>
      </c>
      <c r="AA471">
        <v>1221.0999999999999</v>
      </c>
      <c r="AB471">
        <v>1320</v>
      </c>
      <c r="AC471" s="1">
        <f>(Table2[[#This Row],[Close Price]]/Table2[[#This Row],[Day Low]])-1</f>
        <v>1.421858055187375E-2</v>
      </c>
      <c r="AD471" s="1">
        <f>(Table2[[#This Row],[Day High]]/Table2[[#This Row],[Close Price]])-1</f>
        <v>8.2768999247555541E-3</v>
      </c>
      <c r="AE471" s="1">
        <f>(Table2[[#This Row],[Close Price]]/Table2[[#This Row],[Current Week Low]])-1</f>
        <v>1.421858055187375E-2</v>
      </c>
      <c r="AF471" s="1">
        <f>(Table2[[#This Row],[Current Week High]]/Table2[[#This Row],[Close Price]])-1</f>
        <v>8.2768999247555541E-3</v>
      </c>
      <c r="AG471" s="1">
        <f>(Table2[[#This Row],[Close Price]]/Table2[[#This Row],[Current Month Low]])-1</f>
        <v>3.3944803865367357E-2</v>
      </c>
      <c r="AH471" s="1">
        <f>(Table2[[#This Row],[Current Month High]]/Table2[[#This Row],[Close Price]])-1</f>
        <v>4.5503148390162895E-2</v>
      </c>
      <c r="AI471">
        <v>30.846303116708199</v>
      </c>
      <c r="AJ471">
        <v>24.856606012658201</v>
      </c>
      <c r="AK471" t="str">
        <f>IF(AND(Table2[[#This Row],[20D EMA]]&gt;Table2[[#This Row],[50D EMA]],Table2[[#This Row],[50D EMA]]&gt;Table2[[#This Row],[200D EMA]]),"Uptrend","Downtrend/NoTrend")</f>
        <v>Downtrend/NoTrend</v>
      </c>
      <c r="AL471">
        <v>-0.09</v>
      </c>
      <c r="AM471" t="s">
        <v>3184</v>
      </c>
      <c r="AN471">
        <v>-8.92</v>
      </c>
      <c r="AO471" t="s">
        <v>3184</v>
      </c>
      <c r="AP471">
        <v>9.1857651426728998E-2</v>
      </c>
      <c r="AQ471">
        <f>(Table2[[#This Row],[Sharpe Ratio]]-AVERAGE(Table2[Sharpe Ratio]))/_xlfn.STDEV.P(Table2[Sharpe Ratio])</f>
        <v>0.36455047256149592</v>
      </c>
      <c r="AR4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1">
        <f>_xlfn.RANK.AVG(Table2[[#This Row],[1Y Return vs Nifty Z-Score]],Table2[1Y Return vs Nifty Z-Score])</f>
        <v>544</v>
      </c>
      <c r="AT471">
        <f>_xlfn.RANK.AVG(Table2[[#This Row],[6M Return vs Nifty Z-Score]],Table2[6M Return vs Nifty Z-Score])</f>
        <v>515</v>
      </c>
      <c r="AU471">
        <f>_xlfn.RANK.AVG(Table2[[#This Row],[Sharpe Ratio Z-Score]],Table2[Sharpe Ratio Z-Score])</f>
        <v>254</v>
      </c>
      <c r="AV471">
        <f>(Table2[[#This Row],[Rank 1Y]]+Table2[[#This Row],[Rank 6M]]+Table2[[#This Row],[Rank Sharpe]])/3</f>
        <v>437.66666666666669</v>
      </c>
    </row>
    <row r="472" spans="1:48" x14ac:dyDescent="0.3">
      <c r="A472" t="s">
        <v>1397</v>
      </c>
      <c r="B472" t="s">
        <v>1398</v>
      </c>
      <c r="C472" t="s">
        <v>3139</v>
      </c>
      <c r="D472" t="s">
        <v>21</v>
      </c>
      <c r="E472">
        <v>7694.5992662839999</v>
      </c>
      <c r="F472">
        <v>27.71</v>
      </c>
      <c r="G472">
        <v>20.022403072995399</v>
      </c>
      <c r="H472">
        <f>(Table2[[#This Row],[1Y Return vs Nifty]]-AVERAGE(Table2[1Y Return vs Nifty]))/_xlfn.STDEV.P(Table2[1Y Return vs Nifty])</f>
        <v>4.3403684269414662E-2</v>
      </c>
      <c r="I472">
        <v>1.6903687636448601</v>
      </c>
      <c r="J472">
        <f>(Table2[[#This Row],[1M Return vs Nifty]]-AVERAGE(Table2[1M Return vs Nifty]))/_xlfn.STDEV.P(Table2[1M Return vs Nifty])</f>
        <v>0.23397615774821576</v>
      </c>
      <c r="K472">
        <v>-18.166893120580799</v>
      </c>
      <c r="L472">
        <f>(Table2[[#This Row],[6M Return vs Nifty]]-AVERAGE(Table2[6M Return vs Nifty]))/_xlfn.STDEV.P(Table2[6M Return vs Nifty])</f>
        <v>-0.8175217529249128</v>
      </c>
      <c r="M472">
        <v>-3.7364656040127699</v>
      </c>
      <c r="N472">
        <f>(Table2[[#This Row],[1W Return vs Nifty]]-AVERAGE(Table2[1W Return vs Nifty]))/_xlfn.STDEV.P(Table2[1W Return vs Nifty])</f>
        <v>-0.44640935411393123</v>
      </c>
      <c r="O472">
        <v>28.26</v>
      </c>
      <c r="P472">
        <v>28.5232882965791</v>
      </c>
      <c r="Q472">
        <v>28.104349723900501</v>
      </c>
      <c r="R472">
        <v>42.062468842698699</v>
      </c>
      <c r="S472" s="1">
        <f>(Table2[[#This Row],[Close Price]]-Table2[[#This Row],[20D EMA]])/Table2[[#This Row],[20D EMA]]</f>
        <v>-1.9462137296532227E-2</v>
      </c>
      <c r="T472" s="1">
        <f>(Table2[[#This Row],[Close Price]]-Table2[[#This Row],[50D EMA]])/Table2[[#This Row],[50D EMA]]</f>
        <v>-2.8513132431390795E-2</v>
      </c>
      <c r="U472" s="1">
        <f>(Table2[[#This Row],[Close Price]]-Table2[[#This Row],[200D EMA]])/Table2[[#This Row],[200D EMA]]</f>
        <v>-1.4031625985821604E-2</v>
      </c>
      <c r="V472">
        <v>0.47060695970379701</v>
      </c>
      <c r="W472">
        <v>27.65</v>
      </c>
      <c r="X472">
        <v>28.29</v>
      </c>
      <c r="Y472">
        <v>27.65</v>
      </c>
      <c r="Z472">
        <v>28.29</v>
      </c>
      <c r="AA472">
        <v>27.65</v>
      </c>
      <c r="AB472">
        <v>29.5</v>
      </c>
      <c r="AC472" s="1">
        <f>(Table2[[#This Row],[Close Price]]/Table2[[#This Row],[Day Low]])-1</f>
        <v>2.1699819168174983E-3</v>
      </c>
      <c r="AD472" s="1">
        <f>(Table2[[#This Row],[Day High]]/Table2[[#This Row],[Close Price]])-1</f>
        <v>2.093107181522913E-2</v>
      </c>
      <c r="AE472" s="1">
        <f>(Table2[[#This Row],[Close Price]]/Table2[[#This Row],[Current Week Low]])-1</f>
        <v>2.1699819168174983E-3</v>
      </c>
      <c r="AF472" s="1">
        <f>(Table2[[#This Row],[Current Week High]]/Table2[[#This Row],[Close Price]])-1</f>
        <v>2.093107181522913E-2</v>
      </c>
      <c r="AG472" s="1">
        <f>(Table2[[#This Row],[Close Price]]/Table2[[#This Row],[Current Month Low]])-1</f>
        <v>2.1699819168174983E-3</v>
      </c>
      <c r="AH472" s="1">
        <f>(Table2[[#This Row],[Current Month High]]/Table2[[#This Row],[Close Price]])-1</f>
        <v>6.4597618188379613E-2</v>
      </c>
      <c r="AI472">
        <v>46.166702620315299</v>
      </c>
      <c r="AJ472">
        <v>46.850452803901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-0.15</v>
      </c>
      <c r="AM472" t="s">
        <v>3184</v>
      </c>
      <c r="AN472">
        <v>1.58</v>
      </c>
      <c r="AO472" t="s">
        <v>3185</v>
      </c>
      <c r="AP472">
        <v>3.5299629907641003E-2</v>
      </c>
      <c r="AQ472">
        <f>(Table2[[#This Row],[Sharpe Ratio]]-AVERAGE(Table2[Sharpe Ratio]))/_xlfn.STDEV.P(Table2[Sharpe Ratio])</f>
        <v>-0.30369912829172685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287</v>
      </c>
      <c r="AT472">
        <f>_xlfn.RANK.AVG(Table2[[#This Row],[6M Return vs Nifty Z-Score]],Table2[6M Return vs Nifty Z-Score])</f>
        <v>606</v>
      </c>
      <c r="AU472">
        <f>_xlfn.RANK.AVG(Table2[[#This Row],[Sharpe Ratio Z-Score]],Table2[Sharpe Ratio Z-Score])</f>
        <v>421</v>
      </c>
      <c r="AV472">
        <f>(Table2[[#This Row],[Rank 1Y]]+Table2[[#This Row],[Rank 6M]]+Table2[[#This Row],[Rank Sharpe]])/3</f>
        <v>438</v>
      </c>
    </row>
    <row r="473" spans="1:48" x14ac:dyDescent="0.3">
      <c r="A473" t="s">
        <v>663</v>
      </c>
      <c r="B473" t="s">
        <v>664</v>
      </c>
      <c r="C473" t="s">
        <v>3148</v>
      </c>
      <c r="D473" t="s">
        <v>258</v>
      </c>
      <c r="E473">
        <v>27195.708752999999</v>
      </c>
      <c r="F473">
        <v>1428.75</v>
      </c>
      <c r="G473">
        <v>8.5123303218551598</v>
      </c>
      <c r="H473">
        <f>(Table2[[#This Row],[1Y Return vs Nifty]]-AVERAGE(Table2[1Y Return vs Nifty]))/_xlfn.STDEV.P(Table2[1Y Return vs Nifty])</f>
        <v>-0.17388609102823724</v>
      </c>
      <c r="I473">
        <v>0.66080216799474401</v>
      </c>
      <c r="J473">
        <f>(Table2[[#This Row],[1M Return vs Nifty]]-AVERAGE(Table2[1M Return vs Nifty]))/_xlfn.STDEV.P(Table2[1M Return vs Nifty])</f>
        <v>0.12411311794551044</v>
      </c>
      <c r="K473">
        <v>-14.6352452178407</v>
      </c>
      <c r="L473">
        <f>(Table2[[#This Row],[6M Return vs Nifty]]-AVERAGE(Table2[6M Return vs Nifty]))/_xlfn.STDEV.P(Table2[6M Return vs Nifty])</f>
        <v>-0.6991908058582097</v>
      </c>
      <c r="M473">
        <v>0.88291342185474997</v>
      </c>
      <c r="N473">
        <f>(Table2[[#This Row],[1W Return vs Nifty]]-AVERAGE(Table2[1W Return vs Nifty]))/_xlfn.STDEV.P(Table2[1W Return vs Nifty])</f>
        <v>0.53283907409234277</v>
      </c>
      <c r="O473">
        <v>1427.12</v>
      </c>
      <c r="P473">
        <v>1466.1401569111099</v>
      </c>
      <c r="Q473">
        <v>1438.7247166239999</v>
      </c>
      <c r="R473">
        <v>52.712864101037802</v>
      </c>
      <c r="S473" s="1">
        <f>(Table2[[#This Row],[Close Price]]-Table2[[#This Row],[20D EMA]])/Table2[[#This Row],[20D EMA]]</f>
        <v>1.1421604350020387E-3</v>
      </c>
      <c r="T473" s="1">
        <f>(Table2[[#This Row],[Close Price]]-Table2[[#This Row],[50D EMA]])/Table2[[#This Row],[50D EMA]]</f>
        <v>-2.5502443770371957E-2</v>
      </c>
      <c r="U473" s="1">
        <f>(Table2[[#This Row],[Close Price]]-Table2[[#This Row],[200D EMA]])/Table2[[#This Row],[200D EMA]]</f>
        <v>-6.933026526023572E-3</v>
      </c>
      <c r="V473">
        <v>0.73533416883682901</v>
      </c>
      <c r="W473">
        <v>1401.4</v>
      </c>
      <c r="X473">
        <v>1442.45</v>
      </c>
      <c r="Y473">
        <v>1401.4</v>
      </c>
      <c r="Z473">
        <v>1442.45</v>
      </c>
      <c r="AA473">
        <v>1358.1</v>
      </c>
      <c r="AB473">
        <v>1462</v>
      </c>
      <c r="AC473" s="1">
        <f>(Table2[[#This Row],[Close Price]]/Table2[[#This Row],[Day Low]])-1</f>
        <v>1.9516198087626613E-2</v>
      </c>
      <c r="AD473" s="1">
        <f>(Table2[[#This Row],[Day High]]/Table2[[#This Row],[Close Price]])-1</f>
        <v>9.5888013998250976E-3</v>
      </c>
      <c r="AE473" s="1">
        <f>(Table2[[#This Row],[Close Price]]/Table2[[#This Row],[Current Week Low]])-1</f>
        <v>1.9516198087626613E-2</v>
      </c>
      <c r="AF473" s="1">
        <f>(Table2[[#This Row],[Current Week High]]/Table2[[#This Row],[Close Price]])-1</f>
        <v>9.5888013998250976E-3</v>
      </c>
      <c r="AG473" s="1">
        <f>(Table2[[#This Row],[Close Price]]/Table2[[#This Row],[Current Month Low]])-1</f>
        <v>5.202120609675287E-2</v>
      </c>
      <c r="AH473" s="1">
        <f>(Table2[[#This Row],[Current Month High]]/Table2[[#This Row],[Close Price]])-1</f>
        <v>2.327209098862637E-2</v>
      </c>
      <c r="AI473">
        <v>28.864391951006098</v>
      </c>
      <c r="AJ473">
        <v>39.308697347893897</v>
      </c>
      <c r="AK473" t="str">
        <f>IF(AND(Table2[[#This Row],[20D EMA]]&gt;Table2[[#This Row],[50D EMA]],Table2[[#This Row],[50D EMA]]&gt;Table2[[#This Row],[200D EMA]]),"Uptrend","Downtrend/NoTrend")</f>
        <v>Downtrend/NoTrend</v>
      </c>
      <c r="AL473">
        <v>-0.02</v>
      </c>
      <c r="AM473" t="s">
        <v>3184</v>
      </c>
      <c r="AN473">
        <v>0.32</v>
      </c>
      <c r="AO473" t="s">
        <v>3185</v>
      </c>
      <c r="AP473">
        <v>4.4897227741706E-2</v>
      </c>
      <c r="AQ473">
        <f>(Table2[[#This Row],[Sharpe Ratio]]-AVERAGE(Table2[Sharpe Ratio]))/_xlfn.STDEV.P(Table2[Sharpe Ratio])</f>
        <v>-0.19030069691981011</v>
      </c>
      <c r="AR4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3">
        <f>_xlfn.RANK.AVG(Table2[[#This Row],[1Y Return vs Nifty Z-Score]],Table2[1Y Return vs Nifty Z-Score])</f>
        <v>356</v>
      </c>
      <c r="AT473">
        <f>_xlfn.RANK.AVG(Table2[[#This Row],[6M Return vs Nifty Z-Score]],Table2[6M Return vs Nifty Z-Score])</f>
        <v>562</v>
      </c>
      <c r="AU473">
        <f>_xlfn.RANK.AVG(Table2[[#This Row],[Sharpe Ratio Z-Score]],Table2[Sharpe Ratio Z-Score])</f>
        <v>397</v>
      </c>
      <c r="AV473">
        <f>(Table2[[#This Row],[Rank 1Y]]+Table2[[#This Row],[Rank 6M]]+Table2[[#This Row],[Rank Sharpe]])/3</f>
        <v>438.33333333333331</v>
      </c>
    </row>
    <row r="474" spans="1:48" x14ac:dyDescent="0.3">
      <c r="A474" t="s">
        <v>1357</v>
      </c>
      <c r="B474" t="s">
        <v>1358</v>
      </c>
      <c r="C474" t="s">
        <v>3145</v>
      </c>
      <c r="D474" t="s">
        <v>206</v>
      </c>
      <c r="E474">
        <v>8115.2496359999996</v>
      </c>
      <c r="F474">
        <v>531.15</v>
      </c>
      <c r="G474">
        <v>-12.0190284010813</v>
      </c>
      <c r="H474">
        <f>(Table2[[#This Row],[1Y Return vs Nifty]]-AVERAGE(Table2[1Y Return vs Nifty]))/_xlfn.STDEV.P(Table2[1Y Return vs Nifty])</f>
        <v>-0.56148175787755372</v>
      </c>
      <c r="I474">
        <v>-7.3086438707360104</v>
      </c>
      <c r="J474">
        <f>(Table2[[#This Row],[1M Return vs Nifty]]-AVERAGE(Table2[1M Return vs Nifty]))/_xlfn.STDEV.P(Table2[1M Return vs Nifty])</f>
        <v>-0.72629089774201061</v>
      </c>
      <c r="K474">
        <v>-4.7571802476401404</v>
      </c>
      <c r="L474">
        <f>(Table2[[#This Row],[6M Return vs Nifty]]-AVERAGE(Table2[6M Return vs Nifty]))/_xlfn.STDEV.P(Table2[6M Return vs Nifty])</f>
        <v>-0.36821761280480331</v>
      </c>
      <c r="M474">
        <v>-1.1480155743243501</v>
      </c>
      <c r="N474">
        <f>(Table2[[#This Row],[1W Return vs Nifty]]-AVERAGE(Table2[1W Return vs Nifty]))/_xlfn.STDEV.P(Table2[1W Return vs Nifty])</f>
        <v>0.10230847329726385</v>
      </c>
      <c r="O474">
        <v>535.99</v>
      </c>
      <c r="P474">
        <v>553.80754564554297</v>
      </c>
      <c r="Q474">
        <v>550.245326708829</v>
      </c>
      <c r="R474">
        <v>50.009146002143503</v>
      </c>
      <c r="S474" s="1">
        <f>(Table2[[#This Row],[Close Price]]-Table2[[#This Row],[20D EMA]])/Table2[[#This Row],[20D EMA]]</f>
        <v>-9.0300192167764911E-3</v>
      </c>
      <c r="T474" s="1">
        <f>(Table2[[#This Row],[Close Price]]-Table2[[#This Row],[50D EMA]])/Table2[[#This Row],[50D EMA]]</f>
        <v>-4.0912309382011652E-2</v>
      </c>
      <c r="U474" s="1">
        <f>(Table2[[#This Row],[Close Price]]-Table2[[#This Row],[200D EMA]])/Table2[[#This Row],[200D EMA]]</f>
        <v>-3.4703296478760672E-2</v>
      </c>
      <c r="V474">
        <v>0.31257439322525599</v>
      </c>
      <c r="W474">
        <v>517.4</v>
      </c>
      <c r="X474">
        <v>535.79999999999995</v>
      </c>
      <c r="Y474">
        <v>517.4</v>
      </c>
      <c r="Z474">
        <v>535.79999999999995</v>
      </c>
      <c r="AA474">
        <v>508.75</v>
      </c>
      <c r="AB474">
        <v>542.04999999999995</v>
      </c>
      <c r="AC474" s="1">
        <f>(Table2[[#This Row],[Close Price]]/Table2[[#This Row],[Day Low]])-1</f>
        <v>2.6575183610359598E-2</v>
      </c>
      <c r="AD474" s="1">
        <f>(Table2[[#This Row],[Day High]]/Table2[[#This Row],[Close Price]])-1</f>
        <v>8.7545890991245212E-3</v>
      </c>
      <c r="AE474" s="1">
        <f>(Table2[[#This Row],[Close Price]]/Table2[[#This Row],[Current Week Low]])-1</f>
        <v>2.6575183610359598E-2</v>
      </c>
      <c r="AF474" s="1">
        <f>(Table2[[#This Row],[Current Week High]]/Table2[[#This Row],[Close Price]])-1</f>
        <v>8.7545890991245212E-3</v>
      </c>
      <c r="AG474" s="1">
        <f>(Table2[[#This Row],[Close Price]]/Table2[[#This Row],[Current Month Low]])-1</f>
        <v>4.4029484029483923E-2</v>
      </c>
      <c r="AH474" s="1">
        <f>(Table2[[#This Row],[Current Month High]]/Table2[[#This Row],[Close Price]])-1</f>
        <v>2.0521509931281212E-2</v>
      </c>
      <c r="AI474">
        <v>33.258025040007503</v>
      </c>
      <c r="AJ474">
        <v>22.667436489607301</v>
      </c>
      <c r="AK474" t="str">
        <f>IF(AND(Table2[[#This Row],[20D EMA]]&gt;Table2[[#This Row],[50D EMA]],Table2[[#This Row],[50D EMA]]&gt;Table2[[#This Row],[200D EMA]]),"Uptrend","Downtrend/NoTrend")</f>
        <v>Downtrend/NoTrend</v>
      </c>
      <c r="AL474">
        <v>0</v>
      </c>
      <c r="AM474" t="s">
        <v>3186</v>
      </c>
      <c r="AN474">
        <v>-0.32</v>
      </c>
      <c r="AO474" t="s">
        <v>3184</v>
      </c>
      <c r="AP474">
        <v>5.6159122590148998E-2</v>
      </c>
      <c r="AQ474">
        <f>(Table2[[#This Row],[Sharpe Ratio]]-AVERAGE(Table2[Sharpe Ratio]))/_xlfn.STDEV.P(Table2[Sharpe Ratio])</f>
        <v>-5.7238108533773639E-2</v>
      </c>
      <c r="AR4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4">
        <f>_xlfn.RANK.AVG(Table2[[#This Row],[1Y Return vs Nifty Z-Score]],Table2[1Y Return vs Nifty Z-Score])</f>
        <v>521</v>
      </c>
      <c r="AT474">
        <f>_xlfn.RANK.AVG(Table2[[#This Row],[6M Return vs Nifty Z-Score]],Table2[6M Return vs Nifty Z-Score])</f>
        <v>432</v>
      </c>
      <c r="AU474">
        <f>_xlfn.RANK.AVG(Table2[[#This Row],[Sharpe Ratio Z-Score]],Table2[Sharpe Ratio Z-Score])</f>
        <v>365</v>
      </c>
      <c r="AV474">
        <f>(Table2[[#This Row],[Rank 1Y]]+Table2[[#This Row],[Rank 6M]]+Table2[[#This Row],[Rank Sharpe]])/3</f>
        <v>439.33333333333331</v>
      </c>
    </row>
    <row r="475" spans="1:48" x14ac:dyDescent="0.3">
      <c r="A475" t="s">
        <v>134</v>
      </c>
      <c r="B475" t="s">
        <v>135</v>
      </c>
      <c r="C475" t="s">
        <v>3137</v>
      </c>
      <c r="D475" t="s">
        <v>18</v>
      </c>
      <c r="E475">
        <v>196892.426774169</v>
      </c>
      <c r="F475">
        <v>139.43</v>
      </c>
      <c r="G475">
        <v>17.491894213478002</v>
      </c>
      <c r="H475">
        <f>(Table2[[#This Row],[1Y Return vs Nifty]]-AVERAGE(Table2[1Y Return vs Nifty]))/_xlfn.STDEV.P(Table2[1Y Return vs Nifty])</f>
        <v>-4.3678384100385662E-3</v>
      </c>
      <c r="I475">
        <v>-11.2657652982423</v>
      </c>
      <c r="J475">
        <f>(Table2[[#This Row],[1M Return vs Nifty]]-AVERAGE(Table2[1M Return vs Nifty]))/_xlfn.STDEV.P(Table2[1M Return vs Nifty])</f>
        <v>-1.1485475936478695</v>
      </c>
      <c r="K475">
        <v>-21.3232685817297</v>
      </c>
      <c r="L475">
        <f>(Table2[[#This Row],[6M Return vs Nifty]]-AVERAGE(Table2[6M Return vs Nifty]))/_xlfn.STDEV.P(Table2[6M Return vs Nifty])</f>
        <v>-0.9232788691215944</v>
      </c>
      <c r="M475">
        <v>-2.7079986893955201</v>
      </c>
      <c r="N475">
        <f>(Table2[[#This Row],[1W Return vs Nifty]]-AVERAGE(Table2[1W Return vs Nifty]))/_xlfn.STDEV.P(Table2[1W Return vs Nifty])</f>
        <v>-0.22838771008744654</v>
      </c>
      <c r="O475">
        <v>148.91</v>
      </c>
      <c r="P475">
        <v>158.26138351261901</v>
      </c>
      <c r="Q475">
        <v>157.13750492537099</v>
      </c>
      <c r="R475">
        <v>29.904677232569899</v>
      </c>
      <c r="S475" s="1">
        <f>(Table2[[#This Row],[Close Price]]-Table2[[#This Row],[20D EMA]])/Table2[[#This Row],[20D EMA]]</f>
        <v>-6.3662615002350348E-2</v>
      </c>
      <c r="T475" s="1">
        <f>(Table2[[#This Row],[Close Price]]-Table2[[#This Row],[50D EMA]])/Table2[[#This Row],[50D EMA]]</f>
        <v>-0.11898912479251436</v>
      </c>
      <c r="U475" s="1">
        <f>(Table2[[#This Row],[Close Price]]-Table2[[#This Row],[200D EMA]])/Table2[[#This Row],[200D EMA]]</f>
        <v>-0.11268796035536376</v>
      </c>
      <c r="V475">
        <v>1.1473440818648499</v>
      </c>
      <c r="W475">
        <v>137.66999999999999</v>
      </c>
      <c r="X475">
        <v>140.69999999999999</v>
      </c>
      <c r="Y475">
        <v>137.66999999999999</v>
      </c>
      <c r="Z475">
        <v>140.69999999999999</v>
      </c>
      <c r="AA475">
        <v>136.36000000000001</v>
      </c>
      <c r="AB475">
        <v>145.74</v>
      </c>
      <c r="AC475" s="1">
        <f>(Table2[[#This Row],[Close Price]]/Table2[[#This Row],[Day Low]])-1</f>
        <v>1.2784194087310352E-2</v>
      </c>
      <c r="AD475" s="1">
        <f>(Table2[[#This Row],[Day High]]/Table2[[#This Row],[Close Price]])-1</f>
        <v>9.1085132324462137E-3</v>
      </c>
      <c r="AE475" s="1">
        <f>(Table2[[#This Row],[Close Price]]/Table2[[#This Row],[Current Week Low]])-1</f>
        <v>1.2784194087310352E-2</v>
      </c>
      <c r="AF475" s="1">
        <f>(Table2[[#This Row],[Current Week High]]/Table2[[#This Row],[Close Price]])-1</f>
        <v>9.1085132324462137E-3</v>
      </c>
      <c r="AG475" s="1">
        <f>(Table2[[#This Row],[Close Price]]/Table2[[#This Row],[Current Month Low]])-1</f>
        <v>2.2513933704898736E-2</v>
      </c>
      <c r="AH475" s="1">
        <f>(Table2[[#This Row],[Current Month High]]/Table2[[#This Row],[Close Price]])-1</f>
        <v>4.5255683855698114E-2</v>
      </c>
      <c r="AI475">
        <v>41.1460948146023</v>
      </c>
      <c r="AJ475">
        <v>42.931829830855897</v>
      </c>
      <c r="AK475" t="str">
        <f>IF(AND(Table2[[#This Row],[20D EMA]]&gt;Table2[[#This Row],[50D EMA]],Table2[[#This Row],[50D EMA]]&gt;Table2[[#This Row],[200D EMA]]),"Uptrend","Downtrend/NoTrend")</f>
        <v>Downtrend/NoTrend</v>
      </c>
      <c r="AL475">
        <v>-0.09</v>
      </c>
      <c r="AM475" t="s">
        <v>3184</v>
      </c>
      <c r="AN475">
        <v>-9.0299999999999994</v>
      </c>
      <c r="AO475" t="s">
        <v>3184</v>
      </c>
      <c r="AP475">
        <v>5.4084419345760998E-2</v>
      </c>
      <c r="AQ475">
        <f>(Table2[[#This Row],[Sharpe Ratio]]-AVERAGE(Table2[Sharpe Ratio]))/_xlfn.STDEV.P(Table2[Sharpe Ratio])</f>
        <v>-8.1751335441529932E-2</v>
      </c>
      <c r="AR4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5">
        <f>_xlfn.RANK.AVG(Table2[[#This Row],[1Y Return vs Nifty Z-Score]],Table2[1Y Return vs Nifty Z-Score])</f>
        <v>298</v>
      </c>
      <c r="AT475">
        <f>_xlfn.RANK.AVG(Table2[[#This Row],[6M Return vs Nifty Z-Score]],Table2[6M Return vs Nifty Z-Score])</f>
        <v>650</v>
      </c>
      <c r="AU475">
        <f>_xlfn.RANK.AVG(Table2[[#This Row],[Sharpe Ratio Z-Score]],Table2[Sharpe Ratio Z-Score])</f>
        <v>373</v>
      </c>
      <c r="AV475">
        <f>(Table2[[#This Row],[Rank 1Y]]+Table2[[#This Row],[Rank 6M]]+Table2[[#This Row],[Rank Sharpe]])/3</f>
        <v>440.33333333333331</v>
      </c>
    </row>
    <row r="476" spans="1:48" x14ac:dyDescent="0.3">
      <c r="A476" t="s">
        <v>340</v>
      </c>
      <c r="B476" t="s">
        <v>341</v>
      </c>
      <c r="C476" t="s">
        <v>3139</v>
      </c>
      <c r="D476" t="s">
        <v>54</v>
      </c>
      <c r="E476">
        <v>72952.010953064993</v>
      </c>
      <c r="F476">
        <v>1817.15</v>
      </c>
      <c r="G476">
        <v>17.1736814168869</v>
      </c>
      <c r="H476">
        <f>(Table2[[#This Row],[1Y Return vs Nifty]]-AVERAGE(Table2[1Y Return vs Nifty]))/_xlfn.STDEV.P(Table2[1Y Return vs Nifty])</f>
        <v>-1.0375132070390808E-2</v>
      </c>
      <c r="I476">
        <v>-3.9627109823888498</v>
      </c>
      <c r="J476">
        <f>(Table2[[#This Row],[1M Return vs Nifty]]-AVERAGE(Table2[1M Return vs Nifty]))/_xlfn.STDEV.P(Table2[1M Return vs Nifty])</f>
        <v>-0.36925293667884235</v>
      </c>
      <c r="K476">
        <v>-2.04292296331037</v>
      </c>
      <c r="L476">
        <f>(Table2[[#This Row],[6M Return vs Nifty]]-AVERAGE(Table2[6M Return vs Nifty]))/_xlfn.STDEV.P(Table2[6M Return vs Nifty])</f>
        <v>-0.27727405221139168</v>
      </c>
      <c r="M476">
        <v>-7.5902016099382097</v>
      </c>
      <c r="N476">
        <f>(Table2[[#This Row],[1W Return vs Nifty]]-AVERAGE(Table2[1W Return vs Nifty]))/_xlfn.STDEV.P(Table2[1W Return vs Nifty])</f>
        <v>-1.2633513944600787</v>
      </c>
      <c r="O476">
        <v>1903.35</v>
      </c>
      <c r="P476">
        <v>1919.7185812631501</v>
      </c>
      <c r="Q476">
        <v>1749.7043768353001</v>
      </c>
      <c r="R476">
        <v>25.210971497958699</v>
      </c>
      <c r="S476" s="1">
        <f>(Table2[[#This Row],[Close Price]]-Table2[[#This Row],[20D EMA]])/Table2[[#This Row],[20D EMA]]</f>
        <v>-4.5288570152625537E-2</v>
      </c>
      <c r="T476" s="1">
        <f>(Table2[[#This Row],[Close Price]]-Table2[[#This Row],[50D EMA]])/Table2[[#This Row],[50D EMA]]</f>
        <v>-5.3428967278975441E-2</v>
      </c>
      <c r="U476" s="1">
        <f>(Table2[[#This Row],[Close Price]]-Table2[[#This Row],[200D EMA]])/Table2[[#This Row],[200D EMA]]</f>
        <v>3.8546867720985686E-2</v>
      </c>
      <c r="V476">
        <v>0.74157465698299896</v>
      </c>
      <c r="W476">
        <v>1775</v>
      </c>
      <c r="X476">
        <v>1823</v>
      </c>
      <c r="Y476">
        <v>1775</v>
      </c>
      <c r="Z476">
        <v>1823</v>
      </c>
      <c r="AA476">
        <v>1775</v>
      </c>
      <c r="AB476">
        <v>1962.45</v>
      </c>
      <c r="AC476" s="1">
        <f>(Table2[[#This Row],[Close Price]]/Table2[[#This Row],[Day Low]])-1</f>
        <v>2.3746478873239552E-2</v>
      </c>
      <c r="AD476" s="1">
        <f>(Table2[[#This Row],[Day High]]/Table2[[#This Row],[Close Price]])-1</f>
        <v>3.2193269680542702E-3</v>
      </c>
      <c r="AE476" s="1">
        <f>(Table2[[#This Row],[Close Price]]/Table2[[#This Row],[Current Week Low]])-1</f>
        <v>2.3746478873239552E-2</v>
      </c>
      <c r="AF476" s="1">
        <f>(Table2[[#This Row],[Current Week High]]/Table2[[#This Row],[Close Price]])-1</f>
        <v>3.2193269680542702E-3</v>
      </c>
      <c r="AG476" s="1">
        <f>(Table2[[#This Row],[Close Price]]/Table2[[#This Row],[Current Month Low]])-1</f>
        <v>2.3746478873239552E-2</v>
      </c>
      <c r="AH476" s="1">
        <f>(Table2[[#This Row],[Current Month High]]/Table2[[#This Row],[Close Price]])-1</f>
        <v>7.9960377514239234E-2</v>
      </c>
      <c r="AI476">
        <v>14.396169826376401</v>
      </c>
      <c r="AJ476">
        <v>44.218253968253897</v>
      </c>
      <c r="AK476" t="str">
        <f>IF(AND(Table2[[#This Row],[20D EMA]]&gt;Table2[[#This Row],[50D EMA]],Table2[[#This Row],[50D EMA]]&gt;Table2[[#This Row],[200D EMA]]),"Uptrend","Downtrend/NoTrend")</f>
        <v>Downtrend/NoTrend</v>
      </c>
      <c r="AL476">
        <v>-7.0000000000000007E-2</v>
      </c>
      <c r="AM476" t="s">
        <v>3184</v>
      </c>
      <c r="AN476">
        <v>-5.85</v>
      </c>
      <c r="AO476" t="s">
        <v>3184</v>
      </c>
      <c r="AP476">
        <v>-2.1279695826939001E-2</v>
      </c>
      <c r="AQ476">
        <f>(Table2[[#This Row],[Sharpe Ratio]]-AVERAGE(Table2[Sharpe Ratio]))/_xlfn.STDEV.P(Table2[Sharpe Ratio])</f>
        <v>-0.97220044469504585</v>
      </c>
      <c r="AR4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6">
        <f>_xlfn.RANK.AVG(Table2[[#This Row],[1Y Return vs Nifty Z-Score]],Table2[1Y Return vs Nifty Z-Score])</f>
        <v>301</v>
      </c>
      <c r="AT476">
        <f>_xlfn.RANK.AVG(Table2[[#This Row],[6M Return vs Nifty Z-Score]],Table2[6M Return vs Nifty Z-Score])</f>
        <v>408</v>
      </c>
      <c r="AU476">
        <f>_xlfn.RANK.AVG(Table2[[#This Row],[Sharpe Ratio Z-Score]],Table2[Sharpe Ratio Z-Score])</f>
        <v>613</v>
      </c>
      <c r="AV476">
        <f>(Table2[[#This Row],[Rank 1Y]]+Table2[[#This Row],[Rank 6M]]+Table2[[#This Row],[Rank Sharpe]])/3</f>
        <v>440.66666666666669</v>
      </c>
    </row>
    <row r="477" spans="1:48" x14ac:dyDescent="0.3">
      <c r="A477" t="s">
        <v>2129</v>
      </c>
      <c r="B477" t="s">
        <v>2130</v>
      </c>
      <c r="C477" t="s">
        <v>3141</v>
      </c>
      <c r="D477" t="s">
        <v>537</v>
      </c>
      <c r="E477">
        <v>2838.4375030000001</v>
      </c>
      <c r="F477">
        <v>390.5</v>
      </c>
      <c r="G477">
        <v>-14.924175074267</v>
      </c>
      <c r="H477">
        <f>(Table2[[#This Row],[1Y Return vs Nifty]]-AVERAGE(Table2[1Y Return vs Nifty]))/_xlfn.STDEV.P(Table2[1Y Return vs Nifty])</f>
        <v>-0.61632577854290582</v>
      </c>
      <c r="I477">
        <v>-7.99072600744302</v>
      </c>
      <c r="J477">
        <f>(Table2[[#This Row],[1M Return vs Nifty]]-AVERAGE(Table2[1M Return vs Nifty]))/_xlfn.STDEV.P(Table2[1M Return vs Nifty])</f>
        <v>-0.79907454986355075</v>
      </c>
      <c r="K477">
        <v>10.234946200470301</v>
      </c>
      <c r="L477">
        <f>(Table2[[#This Row],[6M Return vs Nifty]]-AVERAGE(Table2[6M Return vs Nifty]))/_xlfn.STDEV.P(Table2[6M Return vs Nifty])</f>
        <v>0.1341066760271207</v>
      </c>
      <c r="M477">
        <v>-2.8263345446972101</v>
      </c>
      <c r="N477">
        <f>(Table2[[#This Row],[1W Return vs Nifty]]-AVERAGE(Table2[1W Return vs Nifty]))/_xlfn.STDEV.P(Table2[1W Return vs Nifty])</f>
        <v>-0.25347337628970468</v>
      </c>
      <c r="O477">
        <v>404.99</v>
      </c>
      <c r="P477">
        <v>418.99244063822198</v>
      </c>
      <c r="Q477">
        <v>394.71978011860301</v>
      </c>
      <c r="R477">
        <v>38.478485177755601</v>
      </c>
      <c r="S477" s="1">
        <f>(Table2[[#This Row],[Close Price]]-Table2[[#This Row],[20D EMA]])/Table2[[#This Row],[20D EMA]]</f>
        <v>-3.5778661201511172E-2</v>
      </c>
      <c r="T477" s="1">
        <f>(Table2[[#This Row],[Close Price]]-Table2[[#This Row],[50D EMA]])/Table2[[#This Row],[50D EMA]]</f>
        <v>-6.8002278501305247E-2</v>
      </c>
      <c r="U477" s="1">
        <f>(Table2[[#This Row],[Close Price]]-Table2[[#This Row],[200D EMA]])/Table2[[#This Row],[200D EMA]]</f>
        <v>-1.0690571719854216E-2</v>
      </c>
      <c r="V477">
        <v>0.23020771908464899</v>
      </c>
      <c r="W477">
        <v>388.3</v>
      </c>
      <c r="X477">
        <v>396.3</v>
      </c>
      <c r="Y477">
        <v>388.3</v>
      </c>
      <c r="Z477">
        <v>396.3</v>
      </c>
      <c r="AA477">
        <v>385.45</v>
      </c>
      <c r="AB477">
        <v>408.9</v>
      </c>
      <c r="AC477" s="1">
        <f>(Table2[[#This Row],[Close Price]]/Table2[[#This Row],[Day Low]])-1</f>
        <v>5.6657223796032774E-3</v>
      </c>
      <c r="AD477" s="1">
        <f>(Table2[[#This Row],[Day High]]/Table2[[#This Row],[Close Price]])-1</f>
        <v>1.4852752880921916E-2</v>
      </c>
      <c r="AE477" s="1">
        <f>(Table2[[#This Row],[Close Price]]/Table2[[#This Row],[Current Week Low]])-1</f>
        <v>5.6657223796032774E-3</v>
      </c>
      <c r="AF477" s="1">
        <f>(Table2[[#This Row],[Current Week High]]/Table2[[#This Row],[Close Price]])-1</f>
        <v>1.4852752880921916E-2</v>
      </c>
      <c r="AG477" s="1">
        <f>(Table2[[#This Row],[Close Price]]/Table2[[#This Row],[Current Month Low]])-1</f>
        <v>1.3101569593981122E-2</v>
      </c>
      <c r="AH477" s="1">
        <f>(Table2[[#This Row],[Current Month High]]/Table2[[#This Row],[Close Price]])-1</f>
        <v>4.7119078104993495E-2</v>
      </c>
      <c r="AI477">
        <v>29.3213828425096</v>
      </c>
      <c r="AJ477">
        <v>32.350449076427701</v>
      </c>
      <c r="AK477" t="str">
        <f>IF(AND(Table2[[#This Row],[20D EMA]]&gt;Table2[[#This Row],[50D EMA]],Table2[[#This Row],[50D EMA]]&gt;Table2[[#This Row],[200D EMA]]),"Uptrend","Downtrend/NoTrend")</f>
        <v>Downtrend/NoTrend</v>
      </c>
      <c r="AL477">
        <v>-0.12</v>
      </c>
      <c r="AM477" t="s">
        <v>3184</v>
      </c>
      <c r="AN477">
        <v>-2.5</v>
      </c>
      <c r="AO477" t="s">
        <v>3184</v>
      </c>
      <c r="AP477">
        <v>2.3223083903859999E-3</v>
      </c>
      <c r="AQ477">
        <f>(Table2[[#This Row],[Sharpe Ratio]]-AVERAGE(Table2[Sharpe Ratio]))/_xlfn.STDEV.P(Table2[Sharpe Ratio])</f>
        <v>-0.69333584734981257</v>
      </c>
      <c r="AR4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7">
        <f>_xlfn.RANK.AVG(Table2[[#This Row],[1Y Return vs Nifty Z-Score]],Table2[1Y Return vs Nifty Z-Score])</f>
        <v>546</v>
      </c>
      <c r="AT477">
        <f>_xlfn.RANK.AVG(Table2[[#This Row],[6M Return vs Nifty Z-Score]],Table2[6M Return vs Nifty Z-Score])</f>
        <v>265</v>
      </c>
      <c r="AU477">
        <f>_xlfn.RANK.AVG(Table2[[#This Row],[Sharpe Ratio Z-Score]],Table2[Sharpe Ratio Z-Score])</f>
        <v>513</v>
      </c>
      <c r="AV477">
        <f>(Table2[[#This Row],[Rank 1Y]]+Table2[[#This Row],[Rank 6M]]+Table2[[#This Row],[Rank Sharpe]])/3</f>
        <v>441.33333333333331</v>
      </c>
    </row>
    <row r="478" spans="1:48" x14ac:dyDescent="0.3">
      <c r="A478" t="s">
        <v>1116</v>
      </c>
      <c r="B478" t="s">
        <v>1117</v>
      </c>
      <c r="C478" t="s">
        <v>3139</v>
      </c>
      <c r="D478" t="s">
        <v>569</v>
      </c>
      <c r="E478">
        <v>11166.970693125</v>
      </c>
      <c r="F478">
        <v>838.65</v>
      </c>
      <c r="G478">
        <v>-13.4180773564206</v>
      </c>
      <c r="H478">
        <f>(Table2[[#This Row],[1Y Return vs Nifty]]-AVERAGE(Table2[1Y Return vs Nifty]))/_xlfn.STDEV.P(Table2[1Y Return vs Nifty])</f>
        <v>-0.58789332274850348</v>
      </c>
      <c r="I478">
        <v>2.0872116894601098</v>
      </c>
      <c r="J478">
        <f>(Table2[[#This Row],[1M Return vs Nifty]]-AVERAGE(Table2[1M Return vs Nifty]))/_xlfn.STDEV.P(Table2[1M Return vs Nifty])</f>
        <v>0.27632249099024636</v>
      </c>
      <c r="K478">
        <v>4.0643022500259196</v>
      </c>
      <c r="L478">
        <f>(Table2[[#This Row],[6M Return vs Nifty]]-AVERAGE(Table2[6M Return vs Nifty]))/_xlfn.STDEV.P(Table2[6M Return vs Nifty])</f>
        <v>-7.2646138176408082E-2</v>
      </c>
      <c r="M478">
        <v>-3.8428669928374899</v>
      </c>
      <c r="N478">
        <f>(Table2[[#This Row],[1W Return vs Nifty]]-AVERAGE(Table2[1W Return vs Nifty]))/_xlfn.STDEV.P(Table2[1W Return vs Nifty])</f>
        <v>-0.4689650682439282</v>
      </c>
      <c r="O478">
        <v>860.6</v>
      </c>
      <c r="P478">
        <v>861.32167124751197</v>
      </c>
      <c r="Q478">
        <v>823.05707130815097</v>
      </c>
      <c r="R478">
        <v>37.333023868077099</v>
      </c>
      <c r="S478" s="1">
        <f>(Table2[[#This Row],[Close Price]]-Table2[[#This Row],[20D EMA]])/Table2[[#This Row],[20D EMA]]</f>
        <v>-2.5505461306065586E-2</v>
      </c>
      <c r="T478" s="1">
        <f>(Table2[[#This Row],[Close Price]]-Table2[[#This Row],[50D EMA]])/Table2[[#This Row],[50D EMA]]</f>
        <v>-2.6321956133618513E-2</v>
      </c>
      <c r="U478" s="1">
        <f>(Table2[[#This Row],[Close Price]]-Table2[[#This Row],[200D EMA]])/Table2[[#This Row],[200D EMA]]</f>
        <v>1.8945136656278175E-2</v>
      </c>
      <c r="V478">
        <v>0.66516776380180898</v>
      </c>
      <c r="W478">
        <v>830</v>
      </c>
      <c r="X478">
        <v>848.1</v>
      </c>
      <c r="Y478">
        <v>830</v>
      </c>
      <c r="Z478">
        <v>848.1</v>
      </c>
      <c r="AA478">
        <v>830</v>
      </c>
      <c r="AB478">
        <v>891.9</v>
      </c>
      <c r="AC478" s="1">
        <f>(Table2[[#This Row],[Close Price]]/Table2[[#This Row],[Day Low]])-1</f>
        <v>1.0421686746987957E-2</v>
      </c>
      <c r="AD478" s="1">
        <f>(Table2[[#This Row],[Day High]]/Table2[[#This Row],[Close Price]])-1</f>
        <v>1.1268109461634923E-2</v>
      </c>
      <c r="AE478" s="1">
        <f>(Table2[[#This Row],[Close Price]]/Table2[[#This Row],[Current Week Low]])-1</f>
        <v>1.0421686746987957E-2</v>
      </c>
      <c r="AF478" s="1">
        <f>(Table2[[#This Row],[Current Week High]]/Table2[[#This Row],[Close Price]])-1</f>
        <v>1.1268109461634923E-2</v>
      </c>
      <c r="AG478" s="1">
        <f>(Table2[[#This Row],[Close Price]]/Table2[[#This Row],[Current Month Low]])-1</f>
        <v>1.0421686746987957E-2</v>
      </c>
      <c r="AH478" s="1">
        <f>(Table2[[#This Row],[Current Month High]]/Table2[[#This Row],[Close Price]])-1</f>
        <v>6.3494902521910257E-2</v>
      </c>
      <c r="AI478">
        <v>13.485959577893</v>
      </c>
      <c r="AJ478">
        <v>23.330882352941099</v>
      </c>
      <c r="AK478" t="str">
        <f>IF(AND(Table2[[#This Row],[20D EMA]]&gt;Table2[[#This Row],[50D EMA]],Table2[[#This Row],[50D EMA]]&gt;Table2[[#This Row],[200D EMA]]),"Uptrend","Downtrend/NoTrend")</f>
        <v>Downtrend/NoTrend</v>
      </c>
      <c r="AL478">
        <v>-0.04</v>
      </c>
      <c r="AM478" t="s">
        <v>3184</v>
      </c>
      <c r="AN478">
        <v>-0.8</v>
      </c>
      <c r="AO478" t="s">
        <v>3184</v>
      </c>
      <c r="AP478">
        <v>2.0749119972593998E-2</v>
      </c>
      <c r="AQ478">
        <f>(Table2[[#This Row],[Sharpe Ratio]]-AVERAGE(Table2[Sharpe Ratio]))/_xlfn.STDEV.P(Table2[Sharpe Ratio])</f>
        <v>-0.4756176677870384</v>
      </c>
      <c r="AR4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8">
        <f>_xlfn.RANK.AVG(Table2[[#This Row],[1Y Return vs Nifty Z-Score]],Table2[1Y Return vs Nifty Z-Score])</f>
        <v>530</v>
      </c>
      <c r="AT478">
        <f>_xlfn.RANK.AVG(Table2[[#This Row],[6M Return vs Nifty Z-Score]],Table2[6M Return vs Nifty Z-Score])</f>
        <v>332</v>
      </c>
      <c r="AU478">
        <f>_xlfn.RANK.AVG(Table2[[#This Row],[Sharpe Ratio Z-Score]],Table2[Sharpe Ratio Z-Score])</f>
        <v>464</v>
      </c>
      <c r="AV478">
        <f>(Table2[[#This Row],[Rank 1Y]]+Table2[[#This Row],[Rank 6M]]+Table2[[#This Row],[Rank Sharpe]])/3</f>
        <v>442</v>
      </c>
    </row>
    <row r="479" spans="1:48" x14ac:dyDescent="0.3">
      <c r="A479" t="s">
        <v>1036</v>
      </c>
      <c r="B479" t="s">
        <v>1037</v>
      </c>
      <c r="C479" t="s">
        <v>3139</v>
      </c>
      <c r="D479" t="s">
        <v>24</v>
      </c>
      <c r="E479">
        <v>12909.91128672</v>
      </c>
      <c r="F479">
        <v>174.3</v>
      </c>
      <c r="G479">
        <v>-2.98293419216703</v>
      </c>
      <c r="H479">
        <f>(Table2[[#This Row],[1Y Return vs Nifty]]-AVERAGE(Table2[1Y Return vs Nifty]))/_xlfn.STDEV.P(Table2[1Y Return vs Nifty])</f>
        <v>-0.39089631305237771</v>
      </c>
      <c r="I479">
        <v>18.8879813712147</v>
      </c>
      <c r="J479">
        <f>(Table2[[#This Row],[1M Return vs Nifty]]-AVERAGE(Table2[1M Return vs Nifty]))/_xlfn.STDEV.P(Table2[1M Return vs Nifty])</f>
        <v>2.0690997975394896</v>
      </c>
      <c r="K479">
        <v>6.6253756943480999</v>
      </c>
      <c r="L479">
        <f>(Table2[[#This Row],[6M Return vs Nifty]]-AVERAGE(Table2[6M Return vs Nifty]))/_xlfn.STDEV.P(Table2[6M Return vs Nifty])</f>
        <v>1.3164864086557112E-2</v>
      </c>
      <c r="M479">
        <v>-0.66413374801293901</v>
      </c>
      <c r="N479">
        <f>(Table2[[#This Row],[1W Return vs Nifty]]-AVERAGE(Table2[1W Return vs Nifty]))/_xlfn.STDEV.P(Table2[1W Return vs Nifty])</f>
        <v>0.20488514327814797</v>
      </c>
      <c r="O479">
        <v>172.13</v>
      </c>
      <c r="P479">
        <v>167.69722943510001</v>
      </c>
      <c r="Q479">
        <v>158.232259930597</v>
      </c>
      <c r="R479">
        <v>50.154400713057299</v>
      </c>
      <c r="S479" s="1">
        <f>(Table2[[#This Row],[Close Price]]-Table2[[#This Row],[20D EMA]])/Table2[[#This Row],[20D EMA]]</f>
        <v>1.2606750711671505E-2</v>
      </c>
      <c r="T479" s="1">
        <f>(Table2[[#This Row],[Close Price]]-Table2[[#This Row],[50D EMA]])/Table2[[#This Row],[50D EMA]]</f>
        <v>3.9373164286266971E-2</v>
      </c>
      <c r="U479" s="1">
        <f>(Table2[[#This Row],[Close Price]]-Table2[[#This Row],[200D EMA]])/Table2[[#This Row],[200D EMA]]</f>
        <v>0.10154528587565244</v>
      </c>
      <c r="V479">
        <v>1.3066512644178701</v>
      </c>
      <c r="W479">
        <v>173.45</v>
      </c>
      <c r="X479">
        <v>178</v>
      </c>
      <c r="Y479">
        <v>173.45</v>
      </c>
      <c r="Z479">
        <v>178</v>
      </c>
      <c r="AA479">
        <v>173.45</v>
      </c>
      <c r="AB479">
        <v>182.24</v>
      </c>
      <c r="AC479" s="1">
        <f>(Table2[[#This Row],[Close Price]]/Table2[[#This Row],[Day Low]])-1</f>
        <v>4.9005477082733062E-3</v>
      </c>
      <c r="AD479" s="1">
        <f>(Table2[[#This Row],[Day High]]/Table2[[#This Row],[Close Price]])-1</f>
        <v>2.1227768215720033E-2</v>
      </c>
      <c r="AE479" s="1">
        <f>(Table2[[#This Row],[Close Price]]/Table2[[#This Row],[Current Week Low]])-1</f>
        <v>4.9005477082733062E-3</v>
      </c>
      <c r="AF479" s="1">
        <f>(Table2[[#This Row],[Current Week High]]/Table2[[#This Row],[Close Price]])-1</f>
        <v>2.1227768215720033E-2</v>
      </c>
      <c r="AG479" s="1">
        <f>(Table2[[#This Row],[Close Price]]/Table2[[#This Row],[Current Month Low]])-1</f>
        <v>4.9005477082733062E-3</v>
      </c>
      <c r="AH479" s="1">
        <f>(Table2[[#This Row],[Current Month High]]/Table2[[#This Row],[Close Price]])-1</f>
        <v>4.5553643144004674E-2</v>
      </c>
      <c r="AI479">
        <v>4.5553643144004603</v>
      </c>
      <c r="AJ479">
        <v>38.995215311004699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0.03</v>
      </c>
      <c r="AM479" t="s">
        <v>3185</v>
      </c>
      <c r="AN479">
        <v>2.7</v>
      </c>
      <c r="AO479" t="s">
        <v>3185</v>
      </c>
      <c r="AP479">
        <v>-1.88800571556E-3</v>
      </c>
      <c r="AQ479">
        <f>(Table2[[#This Row],[Sharpe Ratio]]-AVERAGE(Table2[Sharpe Ratio]))/_xlfn.STDEV.P(Table2[Sharpe Ratio])</f>
        <v>-0.74308194251361792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1.1531715493381991</v>
      </c>
      <c r="AS479">
        <f>_xlfn.RANK.AVG(Table2[[#This Row],[1Y Return vs Nifty Z-Score]],Table2[1Y Return vs Nifty Z-Score])</f>
        <v>449</v>
      </c>
      <c r="AT479">
        <f>_xlfn.RANK.AVG(Table2[[#This Row],[6M Return vs Nifty Z-Score]],Table2[6M Return vs Nifty Z-Score])</f>
        <v>302</v>
      </c>
      <c r="AU479">
        <f>_xlfn.RANK.AVG(Table2[[#This Row],[Sharpe Ratio Z-Score]],Table2[Sharpe Ratio Z-Score])</f>
        <v>576</v>
      </c>
      <c r="AV479">
        <f>(Table2[[#This Row],[Rank 1Y]]+Table2[[#This Row],[Rank 6M]]+Table2[[#This Row],[Rank Sharpe]])/3</f>
        <v>442.33333333333331</v>
      </c>
    </row>
    <row r="480" spans="1:48" x14ac:dyDescent="0.3">
      <c r="A480" t="s">
        <v>417</v>
      </c>
      <c r="B480" t="s">
        <v>418</v>
      </c>
      <c r="C480" t="s">
        <v>3139</v>
      </c>
      <c r="D480" t="s">
        <v>34</v>
      </c>
      <c r="E480">
        <v>53084.454301439997</v>
      </c>
      <c r="F480">
        <v>44.4</v>
      </c>
      <c r="G480">
        <v>-5.87729744895202</v>
      </c>
      <c r="H480">
        <f>(Table2[[#This Row],[1Y Return vs Nifty]]-AVERAGE(Table2[1Y Return vs Nifty]))/_xlfn.STDEV.P(Table2[1Y Return vs Nifty])</f>
        <v>-0.44553676192654212</v>
      </c>
      <c r="I480">
        <v>2.81511357740473</v>
      </c>
      <c r="J480">
        <f>(Table2[[#This Row],[1M Return vs Nifty]]-AVERAGE(Table2[1M Return vs Nifty]))/_xlfn.STDEV.P(Table2[1M Return vs Nifty])</f>
        <v>0.35399547924141211</v>
      </c>
      <c r="K480">
        <v>-23.495326449587299</v>
      </c>
      <c r="L480">
        <f>(Table2[[#This Row],[6M Return vs Nifty]]-AVERAGE(Table2[6M Return vs Nifty]))/_xlfn.STDEV.P(Table2[6M Return vs Nifty])</f>
        <v>-0.99605556477912527</v>
      </c>
      <c r="M480">
        <v>-2.37930116238639</v>
      </c>
      <c r="N480">
        <f>(Table2[[#This Row],[1W Return vs Nifty]]-AVERAGE(Table2[1W Return vs Nifty]))/_xlfn.STDEV.P(Table2[1W Return vs Nifty])</f>
        <v>-0.15870809841744909</v>
      </c>
      <c r="O480">
        <v>45.68</v>
      </c>
      <c r="P480">
        <v>47.139789173359901</v>
      </c>
      <c r="Q480">
        <v>48.627017964057899</v>
      </c>
      <c r="R480">
        <v>38.5986212764588</v>
      </c>
      <c r="S480" s="1">
        <f>(Table2[[#This Row],[Close Price]]-Table2[[#This Row],[20D EMA]])/Table2[[#This Row],[20D EMA]]</f>
        <v>-2.8021015761821391E-2</v>
      </c>
      <c r="T480" s="1">
        <f>(Table2[[#This Row],[Close Price]]-Table2[[#This Row],[50D EMA]])/Table2[[#This Row],[50D EMA]]</f>
        <v>-5.8120522416511756E-2</v>
      </c>
      <c r="U480" s="1">
        <f>(Table2[[#This Row],[Close Price]]-Table2[[#This Row],[200D EMA]])/Table2[[#This Row],[200D EMA]]</f>
        <v>-8.6927353167785285E-2</v>
      </c>
      <c r="V480">
        <v>0.9737633850338</v>
      </c>
      <c r="W480">
        <v>44.2</v>
      </c>
      <c r="X480">
        <v>45.55</v>
      </c>
      <c r="Y480">
        <v>44.2</v>
      </c>
      <c r="Z480">
        <v>45.55</v>
      </c>
      <c r="AA480">
        <v>44.2</v>
      </c>
      <c r="AB480">
        <v>47.79</v>
      </c>
      <c r="AC480" s="1">
        <f>(Table2[[#This Row],[Close Price]]/Table2[[#This Row],[Day Low]])-1</f>
        <v>4.5248868778280382E-3</v>
      </c>
      <c r="AD480" s="1">
        <f>(Table2[[#This Row],[Day High]]/Table2[[#This Row],[Close Price]])-1</f>
        <v>2.5900900900900803E-2</v>
      </c>
      <c r="AE480" s="1">
        <f>(Table2[[#This Row],[Close Price]]/Table2[[#This Row],[Current Week Low]])-1</f>
        <v>4.5248868778280382E-3</v>
      </c>
      <c r="AF480" s="1">
        <f>(Table2[[#This Row],[Current Week High]]/Table2[[#This Row],[Close Price]])-1</f>
        <v>2.5900900900900803E-2</v>
      </c>
      <c r="AG480" s="1">
        <f>(Table2[[#This Row],[Close Price]]/Table2[[#This Row],[Current Month Low]])-1</f>
        <v>4.5248868778280382E-3</v>
      </c>
      <c r="AH480" s="1">
        <f>(Table2[[#This Row],[Current Month High]]/Table2[[#This Row],[Close Price]])-1</f>
        <v>7.6351351351351404E-2</v>
      </c>
      <c r="AI480">
        <v>59.1216216216216</v>
      </c>
      <c r="AJ480">
        <v>20.816326530612201</v>
      </c>
      <c r="AK480" t="str">
        <f>IF(AND(Table2[[#This Row],[20D EMA]]&gt;Table2[[#This Row],[50D EMA]],Table2[[#This Row],[50D EMA]]&gt;Table2[[#This Row],[200D EMA]]),"Uptrend","Downtrend/NoTrend")</f>
        <v>Downtrend/NoTrend</v>
      </c>
      <c r="AL480">
        <v>-0.16</v>
      </c>
      <c r="AM480" t="s">
        <v>3184</v>
      </c>
      <c r="AN480">
        <v>-0.83</v>
      </c>
      <c r="AO480" t="s">
        <v>3184</v>
      </c>
      <c r="AP480">
        <v>0.11464106139661601</v>
      </c>
      <c r="AQ480">
        <f>(Table2[[#This Row],[Sharpe Ratio]]-AVERAGE(Table2[Sharpe Ratio]))/_xlfn.STDEV.P(Table2[Sharpe Ratio])</f>
        <v>0.63374313895124901</v>
      </c>
      <c r="AR4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0">
        <f>_xlfn.RANK.AVG(Table2[[#This Row],[1Y Return vs Nifty Z-Score]],Table2[1Y Return vs Nifty Z-Score])</f>
        <v>473</v>
      </c>
      <c r="AT480">
        <f>_xlfn.RANK.AVG(Table2[[#This Row],[6M Return vs Nifty Z-Score]],Table2[6M Return vs Nifty Z-Score])</f>
        <v>671</v>
      </c>
      <c r="AU480">
        <f>_xlfn.RANK.AVG(Table2[[#This Row],[Sharpe Ratio Z-Score]],Table2[Sharpe Ratio Z-Score])</f>
        <v>184</v>
      </c>
      <c r="AV480">
        <f>(Table2[[#This Row],[Rank 1Y]]+Table2[[#This Row],[Rank 6M]]+Table2[[#This Row],[Rank Sharpe]])/3</f>
        <v>442.66666666666669</v>
      </c>
    </row>
    <row r="481" spans="1:48" x14ac:dyDescent="0.3">
      <c r="A481" t="s">
        <v>1122</v>
      </c>
      <c r="B481" t="s">
        <v>1123</v>
      </c>
      <c r="C481" t="s">
        <v>3143</v>
      </c>
      <c r="D481" t="s">
        <v>249</v>
      </c>
      <c r="E481">
        <v>11047.085561280001</v>
      </c>
      <c r="F481">
        <v>2154.8000000000002</v>
      </c>
      <c r="G481">
        <v>8.8213158497909898</v>
      </c>
      <c r="H481">
        <f>(Table2[[#This Row],[1Y Return vs Nifty]]-AVERAGE(Table2[1Y Return vs Nifty]))/_xlfn.STDEV.P(Table2[1Y Return vs Nifty])</f>
        <v>-0.16805299184745648</v>
      </c>
      <c r="I481">
        <v>-3.0995036840735399</v>
      </c>
      <c r="J481">
        <f>(Table2[[#This Row],[1M Return vs Nifty]]-AVERAGE(Table2[1M Return vs Nifty]))/_xlfn.STDEV.P(Table2[1M Return vs Nifty])</f>
        <v>-0.27714177245355232</v>
      </c>
      <c r="K481">
        <v>8.2257851156204396</v>
      </c>
      <c r="L481">
        <f>(Table2[[#This Row],[6M Return vs Nifty]]-AVERAGE(Table2[6M Return vs Nifty]))/_xlfn.STDEV.P(Table2[6M Return vs Nifty])</f>
        <v>6.6787979337286821E-2</v>
      </c>
      <c r="M481">
        <v>-1.3519204147333299</v>
      </c>
      <c r="N481">
        <f>(Table2[[#This Row],[1W Return vs Nifty]]-AVERAGE(Table2[1W Return vs Nifty]))/_xlfn.STDEV.P(Table2[1W Return vs Nifty])</f>
        <v>5.9083292303018432E-2</v>
      </c>
      <c r="O481">
        <v>2153.92</v>
      </c>
      <c r="P481">
        <v>2151.28971579062</v>
      </c>
      <c r="Q481">
        <v>1967.9320816591801</v>
      </c>
      <c r="R481">
        <v>51.848383339777797</v>
      </c>
      <c r="S481" s="1">
        <f>(Table2[[#This Row],[Close Price]]-Table2[[#This Row],[20D EMA]])/Table2[[#This Row],[20D EMA]]</f>
        <v>4.0855742088847732E-4</v>
      </c>
      <c r="T481" s="1">
        <f>(Table2[[#This Row],[Close Price]]-Table2[[#This Row],[50D EMA]])/Table2[[#This Row],[50D EMA]]</f>
        <v>1.6317115187296494E-3</v>
      </c>
      <c r="U481" s="1">
        <f>(Table2[[#This Row],[Close Price]]-Table2[[#This Row],[200D EMA]])/Table2[[#This Row],[200D EMA]]</f>
        <v>9.4956487615807439E-2</v>
      </c>
      <c r="V481">
        <v>0.98141519524698895</v>
      </c>
      <c r="W481">
        <v>2082.1</v>
      </c>
      <c r="X481">
        <v>2164</v>
      </c>
      <c r="Y481">
        <v>2082.1</v>
      </c>
      <c r="Z481">
        <v>2164</v>
      </c>
      <c r="AA481">
        <v>2082.1</v>
      </c>
      <c r="AB481">
        <v>2206.5500000000002</v>
      </c>
      <c r="AC481" s="1">
        <f>(Table2[[#This Row],[Close Price]]/Table2[[#This Row],[Day Low]])-1</f>
        <v>3.4916670669036254E-2</v>
      </c>
      <c r="AD481" s="1">
        <f>(Table2[[#This Row],[Day High]]/Table2[[#This Row],[Close Price]])-1</f>
        <v>4.2695377761277076E-3</v>
      </c>
      <c r="AE481" s="1">
        <f>(Table2[[#This Row],[Close Price]]/Table2[[#This Row],[Current Week Low]])-1</f>
        <v>3.4916670669036254E-2</v>
      </c>
      <c r="AF481" s="1">
        <f>(Table2[[#This Row],[Current Week High]]/Table2[[#This Row],[Close Price]])-1</f>
        <v>4.2695377761277076E-3</v>
      </c>
      <c r="AG481" s="1">
        <f>(Table2[[#This Row],[Close Price]]/Table2[[#This Row],[Current Month Low]])-1</f>
        <v>3.4916670669036254E-2</v>
      </c>
      <c r="AH481" s="1">
        <f>(Table2[[#This Row],[Current Month High]]/Table2[[#This Row],[Close Price]])-1</f>
        <v>2.4016149990718327E-2</v>
      </c>
      <c r="AI481">
        <v>7.5877111564878401</v>
      </c>
      <c r="AJ481">
        <v>48.606896551724098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0.05</v>
      </c>
      <c r="AM481" t="s">
        <v>3185</v>
      </c>
      <c r="AN481">
        <v>0.91</v>
      </c>
      <c r="AO481" t="s">
        <v>3185</v>
      </c>
      <c r="AP481">
        <v>-7.1019832507704994E-2</v>
      </c>
      <c r="AQ481">
        <f>(Table2[[#This Row],[Sharpe Ratio]]-AVERAGE(Table2[Sharpe Ratio]))/_xlfn.STDEV.P(Table2[Sharpe Ratio])</f>
        <v>-1.559894737927858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-1.8792182305885616</v>
      </c>
      <c r="AS481">
        <f>_xlfn.RANK.AVG(Table2[[#This Row],[1Y Return vs Nifty Z-Score]],Table2[1Y Return vs Nifty Z-Score])</f>
        <v>355</v>
      </c>
      <c r="AT481">
        <f>_xlfn.RANK.AVG(Table2[[#This Row],[6M Return vs Nifty Z-Score]],Table2[6M Return vs Nifty Z-Score])</f>
        <v>282</v>
      </c>
      <c r="AU481">
        <f>_xlfn.RANK.AVG(Table2[[#This Row],[Sharpe Ratio Z-Score]],Table2[Sharpe Ratio Z-Score])</f>
        <v>697</v>
      </c>
      <c r="AV481">
        <f>(Table2[[#This Row],[Rank 1Y]]+Table2[[#This Row],[Rank 6M]]+Table2[[#This Row],[Rank Sharpe]])/3</f>
        <v>444.66666666666669</v>
      </c>
    </row>
    <row r="482" spans="1:48" x14ac:dyDescent="0.3">
      <c r="A482" t="s">
        <v>1370</v>
      </c>
      <c r="B482" t="s">
        <v>1371</v>
      </c>
      <c r="C482" t="s">
        <v>3139</v>
      </c>
      <c r="D482" t="s">
        <v>24</v>
      </c>
      <c r="E482">
        <v>8019.1711304669998</v>
      </c>
      <c r="F482">
        <v>212.33</v>
      </c>
      <c r="G482">
        <v>-27.5217722723742</v>
      </c>
      <c r="H482">
        <f>(Table2[[#This Row],[1Y Return vs Nifty]]-AVERAGE(Table2[1Y Return vs Nifty]))/_xlfn.STDEV.P(Table2[1Y Return vs Nifty])</f>
        <v>-0.85414608807968706</v>
      </c>
      <c r="I482">
        <v>-2.6903855482772601</v>
      </c>
      <c r="J482">
        <f>(Table2[[#This Row],[1M Return vs Nifty]]-AVERAGE(Table2[1M Return vs Nifty]))/_xlfn.STDEV.P(Table2[1M Return vs Nifty])</f>
        <v>-0.2334855755383701</v>
      </c>
      <c r="K482">
        <v>-12.988753928868199</v>
      </c>
      <c r="L482">
        <f>(Table2[[#This Row],[6M Return vs Nifty]]-AVERAGE(Table2[6M Return vs Nifty]))/_xlfn.STDEV.P(Table2[6M Return vs Nifty])</f>
        <v>-0.64402367738823141</v>
      </c>
      <c r="M482">
        <v>-2.7447035952674499</v>
      </c>
      <c r="N482">
        <f>(Table2[[#This Row],[1W Return vs Nifty]]-AVERAGE(Table2[1W Return vs Nifty]))/_xlfn.STDEV.P(Table2[1W Return vs Nifty])</f>
        <v>-0.23616867397485916</v>
      </c>
      <c r="O482">
        <v>217.16</v>
      </c>
      <c r="P482">
        <v>221.11960892001599</v>
      </c>
      <c r="Q482">
        <v>222.552030427034</v>
      </c>
      <c r="R482">
        <v>40.336110254639003</v>
      </c>
      <c r="S482" s="1">
        <f>(Table2[[#This Row],[Close Price]]-Table2[[#This Row],[20D EMA]])/Table2[[#This Row],[20D EMA]]</f>
        <v>-2.2241665131700054E-2</v>
      </c>
      <c r="T482" s="1">
        <f>(Table2[[#This Row],[Close Price]]-Table2[[#This Row],[50D EMA]])/Table2[[#This Row],[50D EMA]]</f>
        <v>-3.9750472438631085E-2</v>
      </c>
      <c r="U482" s="1">
        <f>(Table2[[#This Row],[Close Price]]-Table2[[#This Row],[200D EMA]])/Table2[[#This Row],[200D EMA]]</f>
        <v>-4.5930969074602014E-2</v>
      </c>
      <c r="V482">
        <v>0.434512467474788</v>
      </c>
      <c r="W482">
        <v>211.22</v>
      </c>
      <c r="X482">
        <v>216.8</v>
      </c>
      <c r="Y482">
        <v>211.22</v>
      </c>
      <c r="Z482">
        <v>216.8</v>
      </c>
      <c r="AA482">
        <v>211.22</v>
      </c>
      <c r="AB482">
        <v>221.83</v>
      </c>
      <c r="AC482" s="1">
        <f>(Table2[[#This Row],[Close Price]]/Table2[[#This Row],[Day Low]])-1</f>
        <v>5.2551841681660605E-3</v>
      </c>
      <c r="AD482" s="1">
        <f>(Table2[[#This Row],[Day High]]/Table2[[#This Row],[Close Price]])-1</f>
        <v>2.1052135826308049E-2</v>
      </c>
      <c r="AE482" s="1">
        <f>(Table2[[#This Row],[Close Price]]/Table2[[#This Row],[Current Week Low]])-1</f>
        <v>5.2551841681660605E-3</v>
      </c>
      <c r="AF482" s="1">
        <f>(Table2[[#This Row],[Current Week High]]/Table2[[#This Row],[Close Price]])-1</f>
        <v>2.1052135826308049E-2</v>
      </c>
      <c r="AG482" s="1">
        <f>(Table2[[#This Row],[Close Price]]/Table2[[#This Row],[Current Month Low]])-1</f>
        <v>5.2551841681660605E-3</v>
      </c>
      <c r="AH482" s="1">
        <f>(Table2[[#This Row],[Current Month High]]/Table2[[#This Row],[Close Price]])-1</f>
        <v>4.4741675693495964E-2</v>
      </c>
      <c r="AI482">
        <v>34.955022841802801</v>
      </c>
      <c r="AJ482">
        <v>10.5885416666666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-7.0000000000000007E-2</v>
      </c>
      <c r="AM482" t="s">
        <v>3184</v>
      </c>
      <c r="AN482">
        <v>1.69</v>
      </c>
      <c r="AO482" t="s">
        <v>3185</v>
      </c>
      <c r="AP482">
        <v>0.117526921714474</v>
      </c>
      <c r="AQ482">
        <f>(Table2[[#This Row],[Sharpe Ratio]]-AVERAGE(Table2[Sharpe Ratio]))/_xlfn.STDEV.P(Table2[Sharpe Ratio])</f>
        <v>0.66784042442429037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617</v>
      </c>
      <c r="AT482">
        <f>_xlfn.RANK.AVG(Table2[[#This Row],[6M Return vs Nifty Z-Score]],Table2[6M Return vs Nifty Z-Score])</f>
        <v>543</v>
      </c>
      <c r="AU482">
        <f>_xlfn.RANK.AVG(Table2[[#This Row],[Sharpe Ratio Z-Score]],Table2[Sharpe Ratio Z-Score])</f>
        <v>177</v>
      </c>
      <c r="AV482">
        <f>(Table2[[#This Row],[Rank 1Y]]+Table2[[#This Row],[Rank 6M]]+Table2[[#This Row],[Rank Sharpe]])/3</f>
        <v>445.66666666666669</v>
      </c>
    </row>
    <row r="483" spans="1:48" x14ac:dyDescent="0.3">
      <c r="A483" t="s">
        <v>228</v>
      </c>
      <c r="B483" t="s">
        <v>229</v>
      </c>
      <c r="C483" t="s">
        <v>3143</v>
      </c>
      <c r="D483" t="s">
        <v>51</v>
      </c>
      <c r="E483">
        <v>107288.0149464</v>
      </c>
      <c r="F483">
        <v>1287.9000000000001</v>
      </c>
      <c r="G483">
        <v>-6.1159138992479001</v>
      </c>
      <c r="H483">
        <f>(Table2[[#This Row],[1Y Return vs Nifty]]-AVERAGE(Table2[1Y Return vs Nifty]))/_xlfn.STDEV.P(Table2[1Y Return vs Nifty])</f>
        <v>-0.45004141763012823</v>
      </c>
      <c r="I483">
        <v>1.0403310228387901</v>
      </c>
      <c r="J483">
        <f>(Table2[[#This Row],[1M Return vs Nifty]]-AVERAGE(Table2[1M Return vs Nifty]))/_xlfn.STDEV.P(Table2[1M Return vs Nifty])</f>
        <v>0.16461190050330868</v>
      </c>
      <c r="K483">
        <v>-0.47241012072029398</v>
      </c>
      <c r="L483">
        <f>(Table2[[#This Row],[6M Return vs Nifty]]-AVERAGE(Table2[6M Return vs Nifty]))/_xlfn.STDEV.P(Table2[6M Return vs Nifty])</f>
        <v>-0.22465264793722384</v>
      </c>
      <c r="M483">
        <v>1.3577592182434699</v>
      </c>
      <c r="N483">
        <f>(Table2[[#This Row],[1W Return vs Nifty]]-AVERAGE(Table2[1W Return vs Nifty]))/_xlfn.STDEV.P(Table2[1W Return vs Nifty])</f>
        <v>0.6335002229502642</v>
      </c>
      <c r="O483">
        <v>1296.8800000000001</v>
      </c>
      <c r="P483">
        <v>1314.46429866943</v>
      </c>
      <c r="Q483">
        <v>1267.92312727644</v>
      </c>
      <c r="R483">
        <v>48.280537775354603</v>
      </c>
      <c r="S483" s="1">
        <f>(Table2[[#This Row],[Close Price]]-Table2[[#This Row],[20D EMA]])/Table2[[#This Row],[20D EMA]]</f>
        <v>-6.9243106532601451E-3</v>
      </c>
      <c r="T483" s="1">
        <f>(Table2[[#This Row],[Close Price]]-Table2[[#This Row],[50D EMA]])/Table2[[#This Row],[50D EMA]]</f>
        <v>-2.0209220361724338E-2</v>
      </c>
      <c r="U483" s="1">
        <f>(Table2[[#This Row],[Close Price]]-Table2[[#This Row],[200D EMA]])/Table2[[#This Row],[200D EMA]]</f>
        <v>1.5755586670677228E-2</v>
      </c>
      <c r="V483">
        <v>0.93933338499746699</v>
      </c>
      <c r="W483">
        <v>1262.1500000000001</v>
      </c>
      <c r="X483">
        <v>1295.25</v>
      </c>
      <c r="Y483">
        <v>1262.1500000000001</v>
      </c>
      <c r="Z483">
        <v>1295.25</v>
      </c>
      <c r="AA483">
        <v>1201.8</v>
      </c>
      <c r="AB483">
        <v>1321.9</v>
      </c>
      <c r="AC483" s="1">
        <f>(Table2[[#This Row],[Close Price]]/Table2[[#This Row],[Day Low]])-1</f>
        <v>2.0401695519550067E-2</v>
      </c>
      <c r="AD483" s="1">
        <f>(Table2[[#This Row],[Day High]]/Table2[[#This Row],[Close Price]])-1</f>
        <v>5.7069648264616024E-3</v>
      </c>
      <c r="AE483" s="1">
        <f>(Table2[[#This Row],[Close Price]]/Table2[[#This Row],[Current Week Low]])-1</f>
        <v>2.0401695519550067E-2</v>
      </c>
      <c r="AF483" s="1">
        <f>(Table2[[#This Row],[Current Week High]]/Table2[[#This Row],[Close Price]])-1</f>
        <v>5.7069648264616024E-3</v>
      </c>
      <c r="AG483" s="1">
        <f>(Table2[[#This Row],[Close Price]]/Table2[[#This Row],[Current Month Low]])-1</f>
        <v>7.1642536195706485E-2</v>
      </c>
      <c r="AH483" s="1">
        <f>(Table2[[#This Row],[Current Month High]]/Table2[[#This Row],[Close Price]])-1</f>
        <v>2.6399565183632179E-2</v>
      </c>
      <c r="AI483">
        <v>10.3726997437689</v>
      </c>
      <c r="AJ483">
        <v>19.916201117318401</v>
      </c>
      <c r="AK483" t="str">
        <f>IF(AND(Table2[[#This Row],[20D EMA]]&gt;Table2[[#This Row],[50D EMA]],Table2[[#This Row],[50D EMA]]&gt;Table2[[#This Row],[200D EMA]]),"Uptrend","Downtrend/NoTrend")</f>
        <v>Downtrend/NoTrend</v>
      </c>
      <c r="AL483">
        <v>-7.0000000000000007E-2</v>
      </c>
      <c r="AM483" t="s">
        <v>3184</v>
      </c>
      <c r="AN483">
        <v>-2.1800000000000002</v>
      </c>
      <c r="AO483" t="s">
        <v>3184</v>
      </c>
      <c r="AP483">
        <v>1.6165238484675999E-2</v>
      </c>
      <c r="AQ483">
        <f>(Table2[[#This Row],[Sharpe Ratio]]-AVERAGE(Table2[Sharpe Ratio]))/_xlfn.STDEV.P(Table2[Sharpe Ratio])</f>
        <v>-0.52977757105780399</v>
      </c>
      <c r="AR4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3">
        <f>_xlfn.RANK.AVG(Table2[[#This Row],[1Y Return vs Nifty Z-Score]],Table2[1Y Return vs Nifty Z-Score])</f>
        <v>477</v>
      </c>
      <c r="AT483">
        <f>_xlfn.RANK.AVG(Table2[[#This Row],[6M Return vs Nifty Z-Score]],Table2[6M Return vs Nifty Z-Score])</f>
        <v>386</v>
      </c>
      <c r="AU483">
        <f>_xlfn.RANK.AVG(Table2[[#This Row],[Sharpe Ratio Z-Score]],Table2[Sharpe Ratio Z-Score])</f>
        <v>475</v>
      </c>
      <c r="AV483">
        <f>(Table2[[#This Row],[Rank 1Y]]+Table2[[#This Row],[Rank 6M]]+Table2[[#This Row],[Rank Sharpe]])/3</f>
        <v>446</v>
      </c>
    </row>
    <row r="484" spans="1:48" x14ac:dyDescent="0.3">
      <c r="A484" t="s">
        <v>1330</v>
      </c>
      <c r="B484" t="s">
        <v>1331</v>
      </c>
      <c r="C484" t="s">
        <v>3153</v>
      </c>
      <c r="D484" t="s">
        <v>282</v>
      </c>
      <c r="E484">
        <v>8477.0131997600001</v>
      </c>
      <c r="F484">
        <v>686.8</v>
      </c>
      <c r="G484">
        <v>3.28585262534218</v>
      </c>
      <c r="H484">
        <f>(Table2[[#This Row],[1Y Return vs Nifty]]-AVERAGE(Table2[1Y Return vs Nifty]))/_xlfn.STDEV.P(Table2[1Y Return vs Nifty])</f>
        <v>-0.2725527275324236</v>
      </c>
      <c r="I484">
        <v>4.0076251261526101</v>
      </c>
      <c r="J484">
        <f>(Table2[[#This Row],[1M Return vs Nifty]]-AVERAGE(Table2[1M Return vs Nifty]))/_xlfn.STDEV.P(Table2[1M Return vs Nifty])</f>
        <v>0.48124605661911579</v>
      </c>
      <c r="K484">
        <v>-1.1219207823434501</v>
      </c>
      <c r="L484">
        <f>(Table2[[#This Row],[6M Return vs Nifty]]-AVERAGE(Table2[6M Return vs Nifty]))/_xlfn.STDEV.P(Table2[6M Return vs Nifty])</f>
        <v>-0.24641506985367756</v>
      </c>
      <c r="M484">
        <v>4.9671570597662003</v>
      </c>
      <c r="N484">
        <f>(Table2[[#This Row],[1W Return vs Nifty]]-AVERAGE(Table2[1W Return vs Nifty]))/_xlfn.STDEV.P(Table2[1W Return vs Nifty])</f>
        <v>1.3986457421401455</v>
      </c>
      <c r="O484">
        <v>664.85</v>
      </c>
      <c r="P484">
        <v>678.13642397036301</v>
      </c>
      <c r="Q484">
        <v>672.37578698550897</v>
      </c>
      <c r="R484">
        <v>66.382344236990406</v>
      </c>
      <c r="S484" s="1">
        <f>(Table2[[#This Row],[Close Price]]-Table2[[#This Row],[20D EMA]])/Table2[[#This Row],[20D EMA]]</f>
        <v>3.3014965781755182E-2</v>
      </c>
      <c r="T484" s="1">
        <f>(Table2[[#This Row],[Close Price]]-Table2[[#This Row],[50D EMA]])/Table2[[#This Row],[50D EMA]]</f>
        <v>1.2775565097821042E-2</v>
      </c>
      <c r="U484" s="1">
        <f>(Table2[[#This Row],[Close Price]]-Table2[[#This Row],[200D EMA]])/Table2[[#This Row],[200D EMA]]</f>
        <v>2.1452606256331264E-2</v>
      </c>
      <c r="V484">
        <v>1.8090364263332599</v>
      </c>
      <c r="W484">
        <v>631</v>
      </c>
      <c r="X484">
        <v>692.9</v>
      </c>
      <c r="Y484">
        <v>631</v>
      </c>
      <c r="Z484">
        <v>692.9</v>
      </c>
      <c r="AA484">
        <v>631</v>
      </c>
      <c r="AB484">
        <v>699</v>
      </c>
      <c r="AC484" s="1">
        <f>(Table2[[#This Row],[Close Price]]/Table2[[#This Row],[Day Low]])-1</f>
        <v>8.8431061806655942E-2</v>
      </c>
      <c r="AD484" s="1">
        <f>(Table2[[#This Row],[Day High]]/Table2[[#This Row],[Close Price]])-1</f>
        <v>8.8817705299941707E-3</v>
      </c>
      <c r="AE484" s="1">
        <f>(Table2[[#This Row],[Close Price]]/Table2[[#This Row],[Current Week Low]])-1</f>
        <v>8.8431061806655942E-2</v>
      </c>
      <c r="AF484" s="1">
        <f>(Table2[[#This Row],[Current Week High]]/Table2[[#This Row],[Close Price]])-1</f>
        <v>8.8817705299941707E-3</v>
      </c>
      <c r="AG484" s="1">
        <f>(Table2[[#This Row],[Close Price]]/Table2[[#This Row],[Current Month Low]])-1</f>
        <v>8.8431061806655942E-2</v>
      </c>
      <c r="AH484" s="1">
        <f>(Table2[[#This Row],[Current Month High]]/Table2[[#This Row],[Close Price]])-1</f>
        <v>1.7763541059988341E-2</v>
      </c>
      <c r="AI484">
        <v>21.971461852067499</v>
      </c>
      <c r="AJ484">
        <v>33.100775193798398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-7.0000000000000007E-2</v>
      </c>
      <c r="AM484" t="s">
        <v>3184</v>
      </c>
      <c r="AN484">
        <v>12.84</v>
      </c>
      <c r="AO484" t="s">
        <v>3185</v>
      </c>
      <c r="AQ484">
        <f>(Table2[[#This Row],[Sharpe Ratio]]-AVERAGE(Table2[Sharpe Ratio]))/_xlfn.STDEV.P(Table2[Sharpe Ratio])</f>
        <v>-0.72077460162819162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405</v>
      </c>
      <c r="AT484">
        <f>_xlfn.RANK.AVG(Table2[[#This Row],[6M Return vs Nifty Z-Score]],Table2[6M Return vs Nifty Z-Score])</f>
        <v>396</v>
      </c>
      <c r="AU484">
        <f>_xlfn.RANK.AVG(Table2[[#This Row],[Sharpe Ratio Z-Score]],Table2[Sharpe Ratio Z-Score])</f>
        <v>544.5</v>
      </c>
      <c r="AV484">
        <f>(Table2[[#This Row],[Rank 1Y]]+Table2[[#This Row],[Rank 6M]]+Table2[[#This Row],[Rank Sharpe]])/3</f>
        <v>448.5</v>
      </c>
    </row>
    <row r="485" spans="1:48" x14ac:dyDescent="0.3">
      <c r="A485" t="s">
        <v>41</v>
      </c>
      <c r="B485" t="s">
        <v>42</v>
      </c>
      <c r="C485" t="s">
        <v>3139</v>
      </c>
      <c r="D485" t="s">
        <v>43</v>
      </c>
      <c r="E485">
        <v>580919.41384834505</v>
      </c>
      <c r="F485">
        <v>918.45</v>
      </c>
      <c r="G485">
        <v>26.8208353140651</v>
      </c>
      <c r="H485">
        <f>(Table2[[#This Row],[1Y Return vs Nifty]]-AVERAGE(Table2[1Y Return vs Nifty]))/_xlfn.STDEV.P(Table2[1Y Return vs Nifty])</f>
        <v>0.17174603674429423</v>
      </c>
      <c r="I485">
        <v>-2.1904402603395199</v>
      </c>
      <c r="J485">
        <f>(Table2[[#This Row],[1M Return vs Nifty]]-AVERAGE(Table2[1M Return vs Nifty]))/_xlfn.STDEV.P(Table2[1M Return vs Nifty])</f>
        <v>-0.18013739068084139</v>
      </c>
      <c r="K485">
        <v>-6.4586525349083397</v>
      </c>
      <c r="L485">
        <f>(Table2[[#This Row],[6M Return vs Nifty]]-AVERAGE(Table2[6M Return vs Nifty]))/_xlfn.STDEV.P(Table2[6M Return vs Nifty])</f>
        <v>-0.4252269276359858</v>
      </c>
      <c r="M485">
        <v>-2.4908860566632902</v>
      </c>
      <c r="N485">
        <f>(Table2[[#This Row],[1W Return vs Nifty]]-AVERAGE(Table2[1W Return vs Nifty]))/_xlfn.STDEV.P(Table2[1W Return vs Nifty])</f>
        <v>-0.18236264845985375</v>
      </c>
      <c r="O485">
        <v>934.21</v>
      </c>
      <c r="P485">
        <v>968.69477597868604</v>
      </c>
      <c r="Q485">
        <v>961.44059592630697</v>
      </c>
      <c r="R485">
        <v>42.392263431444903</v>
      </c>
      <c r="S485" s="1">
        <f>(Table2[[#This Row],[Close Price]]-Table2[[#This Row],[20D EMA]])/Table2[[#This Row],[20D EMA]]</f>
        <v>-1.6869868659080925E-2</v>
      </c>
      <c r="T485" s="1">
        <f>(Table2[[#This Row],[Close Price]]-Table2[[#This Row],[50D EMA]])/Table2[[#This Row],[50D EMA]]</f>
        <v>-5.1868531992363624E-2</v>
      </c>
      <c r="U485" s="1">
        <f>(Table2[[#This Row],[Close Price]]-Table2[[#This Row],[200D EMA]])/Table2[[#This Row],[200D EMA]]</f>
        <v>-4.4714770843316973E-2</v>
      </c>
      <c r="V485">
        <v>0.58558027959695402</v>
      </c>
      <c r="W485">
        <v>909</v>
      </c>
      <c r="X485">
        <v>933.7</v>
      </c>
      <c r="Y485">
        <v>909</v>
      </c>
      <c r="Z485">
        <v>933.7</v>
      </c>
      <c r="AA485">
        <v>909</v>
      </c>
      <c r="AB485">
        <v>954</v>
      </c>
      <c r="AC485" s="1">
        <f>(Table2[[#This Row],[Close Price]]/Table2[[#This Row],[Day Low]])-1</f>
        <v>1.0396039603960405E-2</v>
      </c>
      <c r="AD485" s="1">
        <f>(Table2[[#This Row],[Day High]]/Table2[[#This Row],[Close Price]])-1</f>
        <v>1.6604061190048425E-2</v>
      </c>
      <c r="AE485" s="1">
        <f>(Table2[[#This Row],[Close Price]]/Table2[[#This Row],[Current Week Low]])-1</f>
        <v>1.0396039603960405E-2</v>
      </c>
      <c r="AF485" s="1">
        <f>(Table2[[#This Row],[Current Week High]]/Table2[[#This Row],[Close Price]])-1</f>
        <v>1.6604061190048425E-2</v>
      </c>
      <c r="AG485" s="1">
        <f>(Table2[[#This Row],[Close Price]]/Table2[[#This Row],[Current Month Low]])-1</f>
        <v>1.0396039603960405E-2</v>
      </c>
      <c r="AH485" s="1">
        <f>(Table2[[#This Row],[Current Month High]]/Table2[[#This Row],[Close Price]])-1</f>
        <v>3.870651641352274E-2</v>
      </c>
      <c r="AI485">
        <v>33.050247699929201</v>
      </c>
      <c r="AJ485">
        <v>53.522774759715801</v>
      </c>
      <c r="AK485" t="str">
        <f>IF(AND(Table2[[#This Row],[20D EMA]]&gt;Table2[[#This Row],[50D EMA]],Table2[[#This Row],[50D EMA]]&gt;Table2[[#This Row],[200D EMA]]),"Uptrend","Downtrend/NoTrend")</f>
        <v>Downtrend/NoTrend</v>
      </c>
      <c r="AL485">
        <v>-0.16</v>
      </c>
      <c r="AM485" t="s">
        <v>3184</v>
      </c>
      <c r="AN485">
        <v>0.66</v>
      </c>
      <c r="AO485" t="s">
        <v>3185</v>
      </c>
      <c r="AP485">
        <v>-3.6204964456999E-2</v>
      </c>
      <c r="AQ485">
        <f>(Table2[[#This Row],[Sharpe Ratio]]-AVERAGE(Table2[Sharpe Ratio]))/_xlfn.STDEV.P(Table2[Sharpe Ratio])</f>
        <v>-1.148546868010059</v>
      </c>
      <c r="AR4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5">
        <f>_xlfn.RANK.AVG(Table2[[#This Row],[1Y Return vs Nifty Z-Score]],Table2[1Y Return vs Nifty Z-Score])</f>
        <v>246</v>
      </c>
      <c r="AT485">
        <f>_xlfn.RANK.AVG(Table2[[#This Row],[6M Return vs Nifty Z-Score]],Table2[6M Return vs Nifty Z-Score])</f>
        <v>456</v>
      </c>
      <c r="AU485">
        <f>_xlfn.RANK.AVG(Table2[[#This Row],[Sharpe Ratio Z-Score]],Table2[Sharpe Ratio Z-Score])</f>
        <v>644</v>
      </c>
      <c r="AV485">
        <f>(Table2[[#This Row],[Rank 1Y]]+Table2[[#This Row],[Rank 6M]]+Table2[[#This Row],[Rank Sharpe]])/3</f>
        <v>448.66666666666669</v>
      </c>
    </row>
    <row r="486" spans="1:48" x14ac:dyDescent="0.3">
      <c r="A486" t="s">
        <v>644</v>
      </c>
      <c r="B486" t="s">
        <v>645</v>
      </c>
      <c r="C486" t="s">
        <v>3145</v>
      </c>
      <c r="D486" t="s">
        <v>206</v>
      </c>
      <c r="E486">
        <v>28087.767414720001</v>
      </c>
      <c r="F486">
        <v>14808.3</v>
      </c>
      <c r="G486">
        <v>-36.340718818034098</v>
      </c>
      <c r="H486">
        <f>(Table2[[#This Row],[1Y Return vs Nifty]]-AVERAGE(Table2[1Y Return vs Nifty]))/_xlfn.STDEV.P(Table2[1Y Return vs Nifty])</f>
        <v>-1.0206321698534628</v>
      </c>
      <c r="I486">
        <v>3.60819116050875</v>
      </c>
      <c r="J486">
        <f>(Table2[[#This Row],[1M Return vs Nifty]]-AVERAGE(Table2[1M Return vs Nifty]))/_xlfn.STDEV.P(Table2[1M Return vs Nifty])</f>
        <v>0.43862323857947838</v>
      </c>
      <c r="K486">
        <v>3.4840627748658699</v>
      </c>
      <c r="L486">
        <f>(Table2[[#This Row],[6M Return vs Nifty]]-AVERAGE(Table2[6M Return vs Nifty]))/_xlfn.STDEV.P(Table2[6M Return vs Nifty])</f>
        <v>-9.2087568497903033E-2</v>
      </c>
      <c r="M486">
        <v>2.82436554746285</v>
      </c>
      <c r="N486">
        <f>(Table2[[#This Row],[1W Return vs Nifty]]-AVERAGE(Table2[1W Return vs Nifty]))/_xlfn.STDEV.P(Table2[1W Return vs Nifty])</f>
        <v>0.94440173907249603</v>
      </c>
      <c r="O486">
        <v>14644.53</v>
      </c>
      <c r="P486">
        <v>15047.5486738952</v>
      </c>
      <c r="Q486">
        <v>15121.4136328189</v>
      </c>
      <c r="R486">
        <v>59.845393629786599</v>
      </c>
      <c r="S486" s="1">
        <f>(Table2[[#This Row],[Close Price]]-Table2[[#This Row],[20D EMA]])/Table2[[#This Row],[20D EMA]]</f>
        <v>1.1183015091641631E-2</v>
      </c>
      <c r="T486" s="1">
        <f>(Table2[[#This Row],[Close Price]]-Table2[[#This Row],[50D EMA]])/Table2[[#This Row],[50D EMA]]</f>
        <v>-1.5899511547037205E-2</v>
      </c>
      <c r="U486" s="1">
        <f>(Table2[[#This Row],[Close Price]]-Table2[[#This Row],[200D EMA]])/Table2[[#This Row],[200D EMA]]</f>
        <v>-2.0706637647906898E-2</v>
      </c>
      <c r="V486">
        <v>0.62410106142084598</v>
      </c>
      <c r="W486">
        <v>14662.55</v>
      </c>
      <c r="X486">
        <v>15075</v>
      </c>
      <c r="Y486">
        <v>14662.55</v>
      </c>
      <c r="Z486">
        <v>15075</v>
      </c>
      <c r="AA486">
        <v>14255</v>
      </c>
      <c r="AB486">
        <v>15088.35</v>
      </c>
      <c r="AC486" s="1">
        <f>(Table2[[#This Row],[Close Price]]/Table2[[#This Row],[Day Low]])-1</f>
        <v>9.940290058686907E-3</v>
      </c>
      <c r="AD486" s="1">
        <f>(Table2[[#This Row],[Day High]]/Table2[[#This Row],[Close Price]])-1</f>
        <v>1.8010169972245249E-2</v>
      </c>
      <c r="AE486" s="1">
        <f>(Table2[[#This Row],[Close Price]]/Table2[[#This Row],[Current Week Low]])-1</f>
        <v>9.940290058686907E-3</v>
      </c>
      <c r="AF486" s="1">
        <f>(Table2[[#This Row],[Current Week High]]/Table2[[#This Row],[Close Price]])-1</f>
        <v>1.8010169972245249E-2</v>
      </c>
      <c r="AG486" s="1">
        <f>(Table2[[#This Row],[Close Price]]/Table2[[#This Row],[Current Month Low]])-1</f>
        <v>3.8814451069800082E-2</v>
      </c>
      <c r="AH486" s="1">
        <f>(Table2[[#This Row],[Current Month High]]/Table2[[#This Row],[Close Price]])-1</f>
        <v>1.8911691416300336E-2</v>
      </c>
      <c r="AI486">
        <v>23.241695535611701</v>
      </c>
      <c r="AJ486">
        <v>14.1294797687861</v>
      </c>
      <c r="AK486" t="str">
        <f>IF(AND(Table2[[#This Row],[20D EMA]]&gt;Table2[[#This Row],[50D EMA]],Table2[[#This Row],[50D EMA]]&gt;Table2[[#This Row],[200D EMA]]),"Uptrend","Downtrend/NoTrend")</f>
        <v>Downtrend/NoTrend</v>
      </c>
      <c r="AL486">
        <v>0.04</v>
      </c>
      <c r="AM486" t="s">
        <v>3185</v>
      </c>
      <c r="AN486">
        <v>5.99</v>
      </c>
      <c r="AO486" t="s">
        <v>3185</v>
      </c>
      <c r="AP486">
        <v>6.3647647706037994E-2</v>
      </c>
      <c r="AQ486">
        <f>(Table2[[#This Row],[Sharpe Ratio]]-AVERAGE(Table2[Sharpe Ratio]))/_xlfn.STDEV.P(Table2[Sharpe Ratio])</f>
        <v>3.1241010524223577E-2</v>
      </c>
      <c r="AR4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6">
        <f>_xlfn.RANK.AVG(Table2[[#This Row],[1Y Return vs Nifty Z-Score]],Table2[1Y Return vs Nifty Z-Score])</f>
        <v>664</v>
      </c>
      <c r="AT486">
        <f>_xlfn.RANK.AVG(Table2[[#This Row],[6M Return vs Nifty Z-Score]],Table2[6M Return vs Nifty Z-Score])</f>
        <v>342</v>
      </c>
      <c r="AU486">
        <f>_xlfn.RANK.AVG(Table2[[#This Row],[Sharpe Ratio Z-Score]],Table2[Sharpe Ratio Z-Score])</f>
        <v>340</v>
      </c>
      <c r="AV486">
        <f>(Table2[[#This Row],[Rank 1Y]]+Table2[[#This Row],[Rank 6M]]+Table2[[#This Row],[Rank Sharpe]])/3</f>
        <v>448.66666666666669</v>
      </c>
    </row>
    <row r="487" spans="1:48" x14ac:dyDescent="0.3">
      <c r="A487" t="s">
        <v>1383</v>
      </c>
      <c r="B487" t="s">
        <v>1384</v>
      </c>
      <c r="C487" t="s">
        <v>3147</v>
      </c>
      <c r="D487" t="s">
        <v>75</v>
      </c>
      <c r="E487">
        <v>7879.9014098320004</v>
      </c>
      <c r="F487">
        <v>194.96</v>
      </c>
      <c r="G487">
        <v>-1.8918611652106501</v>
      </c>
      <c r="H487">
        <f>(Table2[[#This Row],[1Y Return vs Nifty]]-AVERAGE(Table2[1Y Return vs Nifty]))/_xlfn.STDEV.P(Table2[1Y Return vs Nifty])</f>
        <v>-0.37029878791187026</v>
      </c>
      <c r="I487">
        <v>-0.78346694187351795</v>
      </c>
      <c r="J487">
        <f>(Table2[[#This Row],[1M Return vs Nifty]]-AVERAGE(Table2[1M Return vs Nifty]))/_xlfn.STDEV.P(Table2[1M Return vs Nifty])</f>
        <v>-3.0002016882734326E-2</v>
      </c>
      <c r="K487">
        <v>-20.170699766714701</v>
      </c>
      <c r="L487">
        <f>(Table2[[#This Row],[6M Return vs Nifty]]-AVERAGE(Table2[6M Return vs Nifty]))/_xlfn.STDEV.P(Table2[6M Return vs Nifty])</f>
        <v>-0.88466104446969296</v>
      </c>
      <c r="M487">
        <v>-3.9380576440960402</v>
      </c>
      <c r="N487">
        <f>(Table2[[#This Row],[1W Return vs Nifty]]-AVERAGE(Table2[1W Return vs Nifty]))/_xlfn.STDEV.P(Table2[1W Return vs Nifty])</f>
        <v>-0.48914425144212031</v>
      </c>
      <c r="O487">
        <v>203.86</v>
      </c>
      <c r="P487">
        <v>207.17983320578699</v>
      </c>
      <c r="Q487">
        <v>203.59367977942799</v>
      </c>
      <c r="R487">
        <v>33.4690423710178</v>
      </c>
      <c r="S487" s="1">
        <f>(Table2[[#This Row],[Close Price]]-Table2[[#This Row],[20D EMA]])/Table2[[#This Row],[20D EMA]]</f>
        <v>-4.3657411949377049E-2</v>
      </c>
      <c r="T487" s="1">
        <f>(Table2[[#This Row],[Close Price]]-Table2[[#This Row],[50D EMA]])/Table2[[#This Row],[50D EMA]]</f>
        <v>-5.8981769686286517E-2</v>
      </c>
      <c r="U487" s="1">
        <f>(Table2[[#This Row],[Close Price]]-Table2[[#This Row],[200D EMA]])/Table2[[#This Row],[200D EMA]]</f>
        <v>-4.2406423366293342E-2</v>
      </c>
      <c r="V487">
        <v>0.86035273185910799</v>
      </c>
      <c r="W487">
        <v>191.5</v>
      </c>
      <c r="X487">
        <v>198.86</v>
      </c>
      <c r="Y487">
        <v>191.5</v>
      </c>
      <c r="Z487">
        <v>198.86</v>
      </c>
      <c r="AA487">
        <v>191.5</v>
      </c>
      <c r="AB487">
        <v>213.45</v>
      </c>
      <c r="AC487" s="1">
        <f>(Table2[[#This Row],[Close Price]]/Table2[[#This Row],[Day Low]])-1</f>
        <v>1.8067885117493576E-2</v>
      </c>
      <c r="AD487" s="1">
        <f>(Table2[[#This Row],[Day High]]/Table2[[#This Row],[Close Price]])-1</f>
        <v>2.0004103405826923E-2</v>
      </c>
      <c r="AE487" s="1">
        <f>(Table2[[#This Row],[Close Price]]/Table2[[#This Row],[Current Week Low]])-1</f>
        <v>1.8067885117493576E-2</v>
      </c>
      <c r="AF487" s="1">
        <f>(Table2[[#This Row],[Current Week High]]/Table2[[#This Row],[Close Price]])-1</f>
        <v>2.0004103405826923E-2</v>
      </c>
      <c r="AG487" s="1">
        <f>(Table2[[#This Row],[Close Price]]/Table2[[#This Row],[Current Month Low]])-1</f>
        <v>1.8067885117493576E-2</v>
      </c>
      <c r="AH487" s="1">
        <f>(Table2[[#This Row],[Current Month High]]/Table2[[#This Row],[Close Price]])-1</f>
        <v>9.4839967172753337E-2</v>
      </c>
      <c r="AI487">
        <v>31.3089864587607</v>
      </c>
      <c r="AJ487">
        <v>26.146878032998998</v>
      </c>
      <c r="AK487" t="str">
        <f>IF(AND(Table2[[#This Row],[20D EMA]]&gt;Table2[[#This Row],[50D EMA]],Table2[[#This Row],[50D EMA]]&gt;Table2[[#This Row],[200D EMA]]),"Uptrend","Downtrend/NoTrend")</f>
        <v>Downtrend/NoTrend</v>
      </c>
      <c r="AL487">
        <v>-0.06</v>
      </c>
      <c r="AM487" t="s">
        <v>3184</v>
      </c>
      <c r="AN487">
        <v>-2.96</v>
      </c>
      <c r="AO487" t="s">
        <v>3184</v>
      </c>
      <c r="AP487">
        <v>8.7888328359281995E-2</v>
      </c>
      <c r="AQ487">
        <f>(Table2[[#This Row],[Sharpe Ratio]]-AVERAGE(Table2[Sharpe Ratio]))/_xlfn.STDEV.P(Table2[Sharpe Ratio])</f>
        <v>0.31765175714968213</v>
      </c>
      <c r="AR4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7">
        <f>_xlfn.RANK.AVG(Table2[[#This Row],[1Y Return vs Nifty Z-Score]],Table2[1Y Return vs Nifty Z-Score])</f>
        <v>446</v>
      </c>
      <c r="AT487">
        <f>_xlfn.RANK.AVG(Table2[[#This Row],[6M Return vs Nifty Z-Score]],Table2[6M Return vs Nifty Z-Score])</f>
        <v>639</v>
      </c>
      <c r="AU487">
        <f>_xlfn.RANK.AVG(Table2[[#This Row],[Sharpe Ratio Z-Score]],Table2[Sharpe Ratio Z-Score])</f>
        <v>264</v>
      </c>
      <c r="AV487">
        <f>(Table2[[#This Row],[Rank 1Y]]+Table2[[#This Row],[Rank 6M]]+Table2[[#This Row],[Rank Sharpe]])/3</f>
        <v>449.66666666666669</v>
      </c>
    </row>
    <row r="488" spans="1:48" x14ac:dyDescent="0.3">
      <c r="A488" t="s">
        <v>181</v>
      </c>
      <c r="B488" t="s">
        <v>182</v>
      </c>
      <c r="C488" t="s">
        <v>3147</v>
      </c>
      <c r="D488" t="s">
        <v>75</v>
      </c>
      <c r="E488">
        <v>138033.43970712001</v>
      </c>
      <c r="F488">
        <v>560.4</v>
      </c>
      <c r="G488">
        <v>8.8501523669405895</v>
      </c>
      <c r="H488">
        <f>(Table2[[#This Row],[1Y Return vs Nifty]]-AVERAGE(Table2[1Y Return vs Nifty]))/_xlfn.STDEV.P(Table2[1Y Return vs Nifty])</f>
        <v>-0.1675086095079806</v>
      </c>
      <c r="I488">
        <v>-0.79516679989906802</v>
      </c>
      <c r="J488">
        <f>(Table2[[#This Row],[1M Return vs Nifty]]-AVERAGE(Table2[1M Return vs Nifty]))/_xlfn.STDEV.P(Table2[1M Return vs Nifty])</f>
        <v>-3.1250485872868335E-2</v>
      </c>
      <c r="K488">
        <v>-14.1848239665826</v>
      </c>
      <c r="L488">
        <f>(Table2[[#This Row],[6M Return vs Nifty]]-AVERAGE(Table2[6M Return vs Nifty]))/_xlfn.STDEV.P(Table2[6M Return vs Nifty])</f>
        <v>-0.68409904849502878</v>
      </c>
      <c r="M488">
        <v>-3.32909698860492</v>
      </c>
      <c r="N488">
        <f>(Table2[[#This Row],[1W Return vs Nifty]]-AVERAGE(Table2[1W Return vs Nifty]))/_xlfn.STDEV.P(Table2[1W Return vs Nifty])</f>
        <v>-0.36005249227062602</v>
      </c>
      <c r="O488">
        <v>576.16</v>
      </c>
      <c r="P488">
        <v>594.51551313227105</v>
      </c>
      <c r="Q488">
        <v>595.08099949400105</v>
      </c>
      <c r="R488">
        <v>35.6759107894121</v>
      </c>
      <c r="S488" s="1">
        <f>(Table2[[#This Row],[Close Price]]-Table2[[#This Row],[20D EMA]])/Table2[[#This Row],[20D EMA]]</f>
        <v>-2.7353512913079685E-2</v>
      </c>
      <c r="T488" s="1">
        <f>(Table2[[#This Row],[Close Price]]-Table2[[#This Row],[50D EMA]])/Table2[[#This Row],[50D EMA]]</f>
        <v>-5.7383722339774956E-2</v>
      </c>
      <c r="U488" s="1">
        <f>(Table2[[#This Row],[Close Price]]-Table2[[#This Row],[200D EMA]])/Table2[[#This Row],[200D EMA]]</f>
        <v>-5.827946031463014E-2</v>
      </c>
      <c r="V488">
        <v>0.62551732546350503</v>
      </c>
      <c r="W488">
        <v>558.54999999999995</v>
      </c>
      <c r="X488">
        <v>567.79999999999995</v>
      </c>
      <c r="Y488">
        <v>558.54999999999995</v>
      </c>
      <c r="Z488">
        <v>567.79999999999995</v>
      </c>
      <c r="AA488">
        <v>558.54999999999995</v>
      </c>
      <c r="AB488">
        <v>585.5</v>
      </c>
      <c r="AC488" s="1">
        <f>(Table2[[#This Row],[Close Price]]/Table2[[#This Row],[Day Low]])-1</f>
        <v>3.3121475248412136E-3</v>
      </c>
      <c r="AD488" s="1">
        <f>(Table2[[#This Row],[Day High]]/Table2[[#This Row],[Close Price]])-1</f>
        <v>1.3204853675945705E-2</v>
      </c>
      <c r="AE488" s="1">
        <f>(Table2[[#This Row],[Close Price]]/Table2[[#This Row],[Current Week Low]])-1</f>
        <v>3.3121475248412136E-3</v>
      </c>
      <c r="AF488" s="1">
        <f>(Table2[[#This Row],[Current Week High]]/Table2[[#This Row],[Close Price]])-1</f>
        <v>1.3204853675945705E-2</v>
      </c>
      <c r="AG488" s="1">
        <f>(Table2[[#This Row],[Close Price]]/Table2[[#This Row],[Current Month Low]])-1</f>
        <v>3.3121475248412136E-3</v>
      </c>
      <c r="AH488" s="1">
        <f>(Table2[[#This Row],[Current Month High]]/Table2[[#This Row],[Close Price]])-1</f>
        <v>4.4789436117059322E-2</v>
      </c>
      <c r="AI488">
        <v>26.150963597430401</v>
      </c>
      <c r="AJ488">
        <v>37.151248164464</v>
      </c>
      <c r="AK488" t="str">
        <f>IF(AND(Table2[[#This Row],[20D EMA]]&gt;Table2[[#This Row],[50D EMA]],Table2[[#This Row],[50D EMA]]&gt;Table2[[#This Row],[200D EMA]]),"Uptrend","Downtrend/NoTrend")</f>
        <v>Downtrend/NoTrend</v>
      </c>
      <c r="AL488">
        <v>-0.05</v>
      </c>
      <c r="AM488" t="s">
        <v>3184</v>
      </c>
      <c r="AN488">
        <v>0.27</v>
      </c>
      <c r="AO488" t="s">
        <v>3185</v>
      </c>
      <c r="AP488">
        <v>3.1218255088776001E-2</v>
      </c>
      <c r="AQ488">
        <f>(Table2[[#This Row],[Sharpe Ratio]]-AVERAGE(Table2[Sharpe Ratio]))/_xlfn.STDEV.P(Table2[Sharpe Ratio])</f>
        <v>-0.35192176798782121</v>
      </c>
      <c r="AR4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8">
        <f>_xlfn.RANK.AVG(Table2[[#This Row],[1Y Return vs Nifty Z-Score]],Table2[1Y Return vs Nifty Z-Score])</f>
        <v>354</v>
      </c>
      <c r="AT488">
        <f>_xlfn.RANK.AVG(Table2[[#This Row],[6M Return vs Nifty Z-Score]],Table2[6M Return vs Nifty Z-Score])</f>
        <v>559</v>
      </c>
      <c r="AU488">
        <f>_xlfn.RANK.AVG(Table2[[#This Row],[Sharpe Ratio Z-Score]],Table2[Sharpe Ratio Z-Score])</f>
        <v>437</v>
      </c>
      <c r="AV488">
        <f>(Table2[[#This Row],[Rank 1Y]]+Table2[[#This Row],[Rank 6M]]+Table2[[#This Row],[Rank Sharpe]])/3</f>
        <v>450</v>
      </c>
    </row>
    <row r="489" spans="1:48" x14ac:dyDescent="0.3">
      <c r="A489" t="s">
        <v>688</v>
      </c>
      <c r="B489" t="s">
        <v>689</v>
      </c>
      <c r="C489" t="s">
        <v>3145</v>
      </c>
      <c r="D489" t="s">
        <v>206</v>
      </c>
      <c r="E489">
        <v>26250.286622250002</v>
      </c>
      <c r="F489">
        <v>1249.25</v>
      </c>
      <c r="G489">
        <v>-26.5956960727693</v>
      </c>
      <c r="H489">
        <f>(Table2[[#This Row],[1Y Return vs Nifty]]-AVERAGE(Table2[1Y Return vs Nifty]))/_xlfn.STDEV.P(Table2[1Y Return vs Nifty])</f>
        <v>-0.8366634106308658</v>
      </c>
      <c r="I489">
        <v>-7.28050867220598</v>
      </c>
      <c r="J489">
        <f>(Table2[[#This Row],[1M Return vs Nifty]]-AVERAGE(Table2[1M Return vs Nifty]))/_xlfn.STDEV.P(Table2[1M Return vs Nifty])</f>
        <v>-0.72328864567884033</v>
      </c>
      <c r="K489">
        <v>0.63178787656992996</v>
      </c>
      <c r="L489">
        <f>(Table2[[#This Row],[6M Return vs Nifty]]-AVERAGE(Table2[6M Return vs Nifty]))/_xlfn.STDEV.P(Table2[6M Return vs Nifty])</f>
        <v>-0.18765552977401928</v>
      </c>
      <c r="M489">
        <v>-3.2585191524536699</v>
      </c>
      <c r="N489">
        <f>(Table2[[#This Row],[1W Return vs Nifty]]-AVERAGE(Table2[1W Return vs Nifty]))/_xlfn.STDEV.P(Table2[1W Return vs Nifty])</f>
        <v>-0.3450909065833957</v>
      </c>
      <c r="O489">
        <v>1347.26</v>
      </c>
      <c r="P489">
        <v>1366.29607399631</v>
      </c>
      <c r="Q489">
        <v>1297.63835039888</v>
      </c>
      <c r="R489">
        <v>19.672697923821001</v>
      </c>
      <c r="S489" s="1">
        <f>(Table2[[#This Row],[Close Price]]-Table2[[#This Row],[20D EMA]])/Table2[[#This Row],[20D EMA]]</f>
        <v>-7.2747650787524307E-2</v>
      </c>
      <c r="T489" s="1">
        <f>(Table2[[#This Row],[Close Price]]-Table2[[#This Row],[50D EMA]])/Table2[[#This Row],[50D EMA]]</f>
        <v>-8.5666698619691811E-2</v>
      </c>
      <c r="U489" s="1">
        <f>(Table2[[#This Row],[Close Price]]-Table2[[#This Row],[200D EMA]])/Table2[[#This Row],[200D EMA]]</f>
        <v>-3.7289550192475381E-2</v>
      </c>
      <c r="V489">
        <v>0.90785595103790895</v>
      </c>
      <c r="W489">
        <v>1247.05</v>
      </c>
      <c r="X489">
        <v>1301.3</v>
      </c>
      <c r="Y489">
        <v>1247.05</v>
      </c>
      <c r="Z489">
        <v>1301.3</v>
      </c>
      <c r="AA489">
        <v>1247.05</v>
      </c>
      <c r="AB489">
        <v>1399.9</v>
      </c>
      <c r="AC489" s="1">
        <f>(Table2[[#This Row],[Close Price]]/Table2[[#This Row],[Day Low]])-1</f>
        <v>1.7641634256846395E-3</v>
      </c>
      <c r="AD489" s="1">
        <f>(Table2[[#This Row],[Day High]]/Table2[[#This Row],[Close Price]])-1</f>
        <v>4.1664998999399572E-2</v>
      </c>
      <c r="AE489" s="1">
        <f>(Table2[[#This Row],[Close Price]]/Table2[[#This Row],[Current Week Low]])-1</f>
        <v>1.7641634256846395E-3</v>
      </c>
      <c r="AF489" s="1">
        <f>(Table2[[#This Row],[Current Week High]]/Table2[[#This Row],[Close Price]])-1</f>
        <v>4.1664998999399572E-2</v>
      </c>
      <c r="AG489" s="1">
        <f>(Table2[[#This Row],[Close Price]]/Table2[[#This Row],[Current Month Low]])-1</f>
        <v>1.7641634256846395E-3</v>
      </c>
      <c r="AH489" s="1">
        <f>(Table2[[#This Row],[Current Month High]]/Table2[[#This Row],[Close Price]])-1</f>
        <v>0.12059235541324798</v>
      </c>
      <c r="AI489">
        <v>20.5483289973984</v>
      </c>
      <c r="AJ489">
        <v>24.545137331140001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0.01</v>
      </c>
      <c r="AM489" t="s">
        <v>3185</v>
      </c>
      <c r="AN489">
        <v>-10.39</v>
      </c>
      <c r="AO489" t="s">
        <v>3184</v>
      </c>
      <c r="AP489">
        <v>5.5291018358404997E-2</v>
      </c>
      <c r="AQ489">
        <f>(Table2[[#This Row],[Sharpe Ratio]]-AVERAGE(Table2[Sharpe Ratio]))/_xlfn.STDEV.P(Table2[Sharpe Ratio])</f>
        <v>-6.7495014464723474E-2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612</v>
      </c>
      <c r="AT489">
        <f>_xlfn.RANK.AVG(Table2[[#This Row],[6M Return vs Nifty Z-Score]],Table2[6M Return vs Nifty Z-Score])</f>
        <v>372</v>
      </c>
      <c r="AU489">
        <f>_xlfn.RANK.AVG(Table2[[#This Row],[Sharpe Ratio Z-Score]],Table2[Sharpe Ratio Z-Score])</f>
        <v>367</v>
      </c>
      <c r="AV489">
        <f>(Table2[[#This Row],[Rank 1Y]]+Table2[[#This Row],[Rank 6M]]+Table2[[#This Row],[Rank Sharpe]])/3</f>
        <v>450.33333333333331</v>
      </c>
    </row>
    <row r="490" spans="1:48" x14ac:dyDescent="0.3">
      <c r="A490" t="s">
        <v>1818</v>
      </c>
      <c r="B490" t="s">
        <v>1819</v>
      </c>
      <c r="C490" t="s">
        <v>3149</v>
      </c>
      <c r="D490" t="s">
        <v>69</v>
      </c>
      <c r="E490">
        <v>4262.3680000000004</v>
      </c>
      <c r="F490">
        <v>605.45000000000005</v>
      </c>
      <c r="G490">
        <v>18.064303585490201</v>
      </c>
      <c r="H490">
        <f>(Table2[[#This Row],[1Y Return vs Nifty]]-AVERAGE(Table2[1Y Return vs Nifty]))/_xlfn.STDEV.P(Table2[1Y Return vs Nifty])</f>
        <v>6.4382361050403488E-3</v>
      </c>
      <c r="I490">
        <v>-5.9414929704884702</v>
      </c>
      <c r="J490">
        <f>(Table2[[#This Row],[1M Return vs Nifty]]-AVERAGE(Table2[1M Return vs Nifty]))/_xlfn.STDEV.P(Table2[1M Return vs Nifty])</f>
        <v>-0.5804048963849473</v>
      </c>
      <c r="K490">
        <v>-34.660838246137203</v>
      </c>
      <c r="L490">
        <f>(Table2[[#This Row],[6M Return vs Nifty]]-AVERAGE(Table2[6M Return vs Nifty]))/_xlfn.STDEV.P(Table2[6M Return vs Nifty])</f>
        <v>-1.3701657880392346</v>
      </c>
      <c r="M490">
        <v>-5.3084898345525504</v>
      </c>
      <c r="N490">
        <f>(Table2[[#This Row],[1W Return vs Nifty]]-AVERAGE(Table2[1W Return vs Nifty]))/_xlfn.STDEV.P(Table2[1W Return vs Nifty])</f>
        <v>-0.77965809777361772</v>
      </c>
      <c r="O490">
        <v>660.22</v>
      </c>
      <c r="P490">
        <v>700.16256725111896</v>
      </c>
      <c r="Q490">
        <v>749.01833870337896</v>
      </c>
      <c r="R490">
        <v>27.782531325744099</v>
      </c>
      <c r="S490" s="1">
        <f>(Table2[[#This Row],[Close Price]]-Table2[[#This Row],[20D EMA]])/Table2[[#This Row],[20D EMA]]</f>
        <v>-8.2957196086153068E-2</v>
      </c>
      <c r="T490" s="1">
        <f>(Table2[[#This Row],[Close Price]]-Table2[[#This Row],[50D EMA]])/Table2[[#This Row],[50D EMA]]</f>
        <v>-0.13527225201850798</v>
      </c>
      <c r="U490" s="1">
        <f>(Table2[[#This Row],[Close Price]]-Table2[[#This Row],[200D EMA]])/Table2[[#This Row],[200D EMA]]</f>
        <v>-0.19167533194435424</v>
      </c>
      <c r="V490">
        <v>0.75695255093360303</v>
      </c>
      <c r="W490">
        <v>603</v>
      </c>
      <c r="X490">
        <v>630</v>
      </c>
      <c r="Y490">
        <v>603</v>
      </c>
      <c r="Z490">
        <v>630</v>
      </c>
      <c r="AA490">
        <v>603</v>
      </c>
      <c r="AB490">
        <v>676.1</v>
      </c>
      <c r="AC490" s="1">
        <f>(Table2[[#This Row],[Close Price]]/Table2[[#This Row],[Day Low]])-1</f>
        <v>4.0630182421228511E-3</v>
      </c>
      <c r="AD490" s="1">
        <f>(Table2[[#This Row],[Day High]]/Table2[[#This Row],[Close Price]])-1</f>
        <v>4.0548352465108461E-2</v>
      </c>
      <c r="AE490" s="1">
        <f>(Table2[[#This Row],[Close Price]]/Table2[[#This Row],[Current Week Low]])-1</f>
        <v>4.0630182421228511E-3</v>
      </c>
      <c r="AF490" s="1">
        <f>(Table2[[#This Row],[Current Week High]]/Table2[[#This Row],[Close Price]])-1</f>
        <v>4.0548352465108461E-2</v>
      </c>
      <c r="AG490" s="1">
        <f>(Table2[[#This Row],[Close Price]]/Table2[[#This Row],[Current Month Low]])-1</f>
        <v>4.0630182421228511E-3</v>
      </c>
      <c r="AH490" s="1">
        <f>(Table2[[#This Row],[Current Month High]]/Table2[[#This Row],[Close Price]])-1</f>
        <v>0.11669006524072989</v>
      </c>
      <c r="AI490">
        <v>92.418862003468405</v>
      </c>
      <c r="AJ490">
        <v>45.087467050083802</v>
      </c>
      <c r="AK490" t="str">
        <f>IF(AND(Table2[[#This Row],[20D EMA]]&gt;Table2[[#This Row],[50D EMA]],Table2[[#This Row],[50D EMA]]&gt;Table2[[#This Row],[200D EMA]]),"Uptrend","Downtrend/NoTrend")</f>
        <v>Downtrend/NoTrend</v>
      </c>
      <c r="AL490">
        <v>-0.28999999999999998</v>
      </c>
      <c r="AM490" t="s">
        <v>3184</v>
      </c>
      <c r="AN490">
        <v>-9.3800000000000008</v>
      </c>
      <c r="AO490" t="s">
        <v>3184</v>
      </c>
      <c r="AP490">
        <v>6.3113065547945005E-2</v>
      </c>
      <c r="AQ490">
        <f>(Table2[[#This Row],[Sharpe Ratio]]-AVERAGE(Table2[Sharpe Ratio]))/_xlfn.STDEV.P(Table2[Sharpe Ratio])</f>
        <v>2.4924765645531529E-2</v>
      </c>
      <c r="AR4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0">
        <f>_xlfn.RANK.AVG(Table2[[#This Row],[1Y Return vs Nifty Z-Score]],Table2[1Y Return vs Nifty Z-Score])</f>
        <v>295</v>
      </c>
      <c r="AT490">
        <f>_xlfn.RANK.AVG(Table2[[#This Row],[6M Return vs Nifty Z-Score]],Table2[6M Return vs Nifty Z-Score])</f>
        <v>719</v>
      </c>
      <c r="AU490">
        <f>_xlfn.RANK.AVG(Table2[[#This Row],[Sharpe Ratio Z-Score]],Table2[Sharpe Ratio Z-Score])</f>
        <v>342</v>
      </c>
      <c r="AV490">
        <f>(Table2[[#This Row],[Rank 1Y]]+Table2[[#This Row],[Rank 6M]]+Table2[[#This Row],[Rank Sharpe]])/3</f>
        <v>452</v>
      </c>
    </row>
    <row r="491" spans="1:48" x14ac:dyDescent="0.3">
      <c r="A491" t="s">
        <v>659</v>
      </c>
      <c r="B491" t="s">
        <v>660</v>
      </c>
      <c r="C491" t="s">
        <v>3139</v>
      </c>
      <c r="D491" t="s">
        <v>509</v>
      </c>
      <c r="E491">
        <v>27363.641833490001</v>
      </c>
      <c r="F491">
        <v>841.9</v>
      </c>
      <c r="G491">
        <v>3.9536065187579799</v>
      </c>
      <c r="H491">
        <f>(Table2[[#This Row],[1Y Return vs Nifty]]-AVERAGE(Table2[1Y Return vs Nifty]))/_xlfn.STDEV.P(Table2[1Y Return vs Nifty])</f>
        <v>-0.2599467174235755</v>
      </c>
      <c r="I491">
        <v>2.6133573601534099</v>
      </c>
      <c r="J491">
        <f>(Table2[[#This Row],[1M Return vs Nifty]]-AVERAGE(Table2[1M Return vs Nifty]))/_xlfn.STDEV.P(Table2[1M Return vs Nifty])</f>
        <v>0.3324664674999922</v>
      </c>
      <c r="K491">
        <v>4.5659737297521099</v>
      </c>
      <c r="L491">
        <f>(Table2[[#This Row],[6M Return vs Nifty]]-AVERAGE(Table2[6M Return vs Nifty]))/_xlfn.STDEV.P(Table2[6M Return vs Nifty])</f>
        <v>-5.583719715306986E-2</v>
      </c>
      <c r="M491">
        <v>-3.1115671229376001</v>
      </c>
      <c r="N491">
        <f>(Table2[[#This Row],[1W Return vs Nifty]]-AVERAGE(Table2[1W Return vs Nifty]))/_xlfn.STDEV.P(Table2[1W Return vs Nifty])</f>
        <v>-0.31393898267338305</v>
      </c>
      <c r="O491">
        <v>855.42</v>
      </c>
      <c r="P491">
        <v>846.99449555634203</v>
      </c>
      <c r="Q491">
        <v>783.06018985617095</v>
      </c>
      <c r="R491">
        <v>38.960650775109997</v>
      </c>
      <c r="S491" s="1">
        <f>(Table2[[#This Row],[Close Price]]-Table2[[#This Row],[20D EMA]])/Table2[[#This Row],[20D EMA]]</f>
        <v>-1.5805101587524236E-2</v>
      </c>
      <c r="T491" s="1">
        <f>(Table2[[#This Row],[Close Price]]-Table2[[#This Row],[50D EMA]])/Table2[[#This Row],[50D EMA]]</f>
        <v>-6.0147918115994034E-3</v>
      </c>
      <c r="U491" s="1">
        <f>(Table2[[#This Row],[Close Price]]-Table2[[#This Row],[200D EMA]])/Table2[[#This Row],[200D EMA]]</f>
        <v>7.5140852396846355E-2</v>
      </c>
      <c r="V491">
        <v>0.47614377985124801</v>
      </c>
      <c r="W491">
        <v>832.4</v>
      </c>
      <c r="X491">
        <v>848.4</v>
      </c>
      <c r="Y491">
        <v>832.4</v>
      </c>
      <c r="Z491">
        <v>848.4</v>
      </c>
      <c r="AA491">
        <v>832.4</v>
      </c>
      <c r="AB491">
        <v>875.85</v>
      </c>
      <c r="AC491" s="1">
        <f>(Table2[[#This Row],[Close Price]]/Table2[[#This Row],[Day Low]])-1</f>
        <v>1.1412782316194248E-2</v>
      </c>
      <c r="AD491" s="1">
        <f>(Table2[[#This Row],[Day High]]/Table2[[#This Row],[Close Price]])-1</f>
        <v>7.7206319040266091E-3</v>
      </c>
      <c r="AE491" s="1">
        <f>(Table2[[#This Row],[Close Price]]/Table2[[#This Row],[Current Week Low]])-1</f>
        <v>1.1412782316194248E-2</v>
      </c>
      <c r="AF491" s="1">
        <f>(Table2[[#This Row],[Current Week High]]/Table2[[#This Row],[Close Price]])-1</f>
        <v>7.7206319040266091E-3</v>
      </c>
      <c r="AG491" s="1">
        <f>(Table2[[#This Row],[Close Price]]/Table2[[#This Row],[Current Month Low]])-1</f>
        <v>1.1412782316194248E-2</v>
      </c>
      <c r="AH491" s="1">
        <f>(Table2[[#This Row],[Current Month High]]/Table2[[#This Row],[Close Price]])-1</f>
        <v>4.032545432949286E-2</v>
      </c>
      <c r="AI491">
        <v>9.5676446133745099</v>
      </c>
      <c r="AJ491">
        <v>31.4236653137683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0.01</v>
      </c>
      <c r="AM491" t="s">
        <v>3185</v>
      </c>
      <c r="AN491">
        <v>0.68</v>
      </c>
      <c r="AO491" t="s">
        <v>3185</v>
      </c>
      <c r="AP491">
        <v>-3.0729530568533999E-2</v>
      </c>
      <c r="AQ491">
        <f>(Table2[[#This Row],[Sharpe Ratio]]-AVERAGE(Table2[Sharpe Ratio]))/_xlfn.STDEV.P(Table2[Sharpe Ratio])</f>
        <v>-1.0838530118215064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-1.3811094415715424</v>
      </c>
      <c r="AS491">
        <f>_xlfn.RANK.AVG(Table2[[#This Row],[1Y Return vs Nifty Z-Score]],Table2[1Y Return vs Nifty Z-Score])</f>
        <v>401</v>
      </c>
      <c r="AT491">
        <f>_xlfn.RANK.AVG(Table2[[#This Row],[6M Return vs Nifty Z-Score]],Table2[6M Return vs Nifty Z-Score])</f>
        <v>325</v>
      </c>
      <c r="AU491">
        <f>_xlfn.RANK.AVG(Table2[[#This Row],[Sharpe Ratio Z-Score]],Table2[Sharpe Ratio Z-Score])</f>
        <v>633</v>
      </c>
      <c r="AV491">
        <f>(Table2[[#This Row],[Rank 1Y]]+Table2[[#This Row],[Rank 6M]]+Table2[[#This Row],[Rank Sharpe]])/3</f>
        <v>453</v>
      </c>
    </row>
    <row r="492" spans="1:48" x14ac:dyDescent="0.3">
      <c r="A492" t="s">
        <v>158</v>
      </c>
      <c r="B492" t="s">
        <v>159</v>
      </c>
      <c r="C492" t="s">
        <v>3153</v>
      </c>
      <c r="D492" t="s">
        <v>160</v>
      </c>
      <c r="E492">
        <v>157652.38507732499</v>
      </c>
      <c r="F492">
        <v>3099.65</v>
      </c>
      <c r="G492">
        <v>2.7106987819464101</v>
      </c>
      <c r="H492">
        <f>(Table2[[#This Row],[1Y Return vs Nifty]]-AVERAGE(Table2[1Y Return vs Nifty]))/_xlfn.STDEV.P(Table2[1Y Return vs Nifty])</f>
        <v>-0.28341061280344998</v>
      </c>
      <c r="I492">
        <v>2.24394908049047</v>
      </c>
      <c r="J492">
        <f>(Table2[[#This Row],[1M Return vs Nifty]]-AVERAGE(Table2[1M Return vs Nifty]))/_xlfn.STDEV.P(Table2[1M Return vs Nifty])</f>
        <v>0.29304763174567988</v>
      </c>
      <c r="K492">
        <v>-4.9471861403645399</v>
      </c>
      <c r="L492">
        <f>(Table2[[#This Row],[6M Return vs Nifty]]-AVERAGE(Table2[6M Return vs Nifty]))/_xlfn.STDEV.P(Table2[6M Return vs Nifty])</f>
        <v>-0.37458392616715419</v>
      </c>
      <c r="M492">
        <v>-1.6545428074790001</v>
      </c>
      <c r="N492">
        <f>(Table2[[#This Row],[1W Return vs Nifty]]-AVERAGE(Table2[1W Return vs Nifty]))/_xlfn.STDEV.P(Table2[1W Return vs Nifty])</f>
        <v>-5.0687291649679639E-3</v>
      </c>
      <c r="O492">
        <v>3148.28</v>
      </c>
      <c r="P492">
        <v>3163.92463845064</v>
      </c>
      <c r="Q492">
        <v>3024.84289446207</v>
      </c>
      <c r="R492">
        <v>40.326339392337303</v>
      </c>
      <c r="S492" s="1">
        <f>(Table2[[#This Row],[Close Price]]-Table2[[#This Row],[20D EMA]])/Table2[[#This Row],[20D EMA]]</f>
        <v>-1.5446529533586627E-2</v>
      </c>
      <c r="T492" s="1">
        <f>(Table2[[#This Row],[Close Price]]-Table2[[#This Row],[50D EMA]])/Table2[[#This Row],[50D EMA]]</f>
        <v>-2.031484494590078E-2</v>
      </c>
      <c r="U492" s="1">
        <f>(Table2[[#This Row],[Close Price]]-Table2[[#This Row],[200D EMA]])/Table2[[#This Row],[200D EMA]]</f>
        <v>2.4730906082721878E-2</v>
      </c>
      <c r="V492">
        <v>0.59525624708814595</v>
      </c>
      <c r="W492">
        <v>3082</v>
      </c>
      <c r="X492">
        <v>3129.55</v>
      </c>
      <c r="Y492">
        <v>3082</v>
      </c>
      <c r="Z492">
        <v>3129.55</v>
      </c>
      <c r="AA492">
        <v>3081.8</v>
      </c>
      <c r="AB492">
        <v>3220</v>
      </c>
      <c r="AC492" s="1">
        <f>(Table2[[#This Row],[Close Price]]/Table2[[#This Row],[Day Low]])-1</f>
        <v>5.7268007787152353E-3</v>
      </c>
      <c r="AD492" s="1">
        <f>(Table2[[#This Row],[Day High]]/Table2[[#This Row],[Close Price]])-1</f>
        <v>9.6462503831078461E-3</v>
      </c>
      <c r="AE492" s="1">
        <f>(Table2[[#This Row],[Close Price]]/Table2[[#This Row],[Current Week Low]])-1</f>
        <v>5.7268007787152353E-3</v>
      </c>
      <c r="AF492" s="1">
        <f>(Table2[[#This Row],[Current Week High]]/Table2[[#This Row],[Close Price]])-1</f>
        <v>9.6462503831078461E-3</v>
      </c>
      <c r="AG492" s="1">
        <f>(Table2[[#This Row],[Close Price]]/Table2[[#This Row],[Current Month Low]])-1</f>
        <v>5.7920695697319946E-3</v>
      </c>
      <c r="AH492" s="1">
        <f>(Table2[[#This Row],[Current Month High]]/Table2[[#This Row],[Close Price]])-1</f>
        <v>3.8826964334683023E-2</v>
      </c>
      <c r="AI492">
        <v>10.1737292920168</v>
      </c>
      <c r="AJ492">
        <v>28.0397381085156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0.09</v>
      </c>
      <c r="AM492" t="s">
        <v>3185</v>
      </c>
      <c r="AN492">
        <v>-0.7</v>
      </c>
      <c r="AO492" t="s">
        <v>3184</v>
      </c>
      <c r="AP492">
        <v>1.82018630307E-3</v>
      </c>
      <c r="AQ492">
        <f>(Table2[[#This Row],[Sharpe Ratio]]-AVERAGE(Table2[Sharpe Ratio]))/_xlfn.STDEV.P(Table2[Sharpe Ratio])</f>
        <v>-0.69926856697854389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2">
        <f>_xlfn.RANK.AVG(Table2[[#This Row],[1Y Return vs Nifty Z-Score]],Table2[1Y Return vs Nifty Z-Score])</f>
        <v>411</v>
      </c>
      <c r="AT492">
        <f>_xlfn.RANK.AVG(Table2[[#This Row],[6M Return vs Nifty Z-Score]],Table2[6M Return vs Nifty Z-Score])</f>
        <v>434</v>
      </c>
      <c r="AU492">
        <f>_xlfn.RANK.AVG(Table2[[#This Row],[Sharpe Ratio Z-Score]],Table2[Sharpe Ratio Z-Score])</f>
        <v>515</v>
      </c>
      <c r="AV492">
        <f>(Table2[[#This Row],[Rank 1Y]]+Table2[[#This Row],[Rank 6M]]+Table2[[#This Row],[Rank Sharpe]])/3</f>
        <v>453.33333333333331</v>
      </c>
    </row>
    <row r="493" spans="1:48" x14ac:dyDescent="0.3">
      <c r="A493" t="s">
        <v>344</v>
      </c>
      <c r="B493" t="s">
        <v>345</v>
      </c>
      <c r="C493" t="s">
        <v>3145</v>
      </c>
      <c r="D493" t="s">
        <v>346</v>
      </c>
      <c r="E493">
        <v>70021.646297519997</v>
      </c>
      <c r="F493">
        <v>3620.2</v>
      </c>
      <c r="G493">
        <v>-11.1354403998536</v>
      </c>
      <c r="H493">
        <f>(Table2[[#This Row],[1Y Return vs Nifty]]-AVERAGE(Table2[1Y Return vs Nifty]))/_xlfn.STDEV.P(Table2[1Y Return vs Nifty])</f>
        <v>-0.5448011823161657</v>
      </c>
      <c r="I493">
        <v>-1.6729534983927701</v>
      </c>
      <c r="J493">
        <f>(Table2[[#This Row],[1M Return vs Nifty]]-AVERAGE(Table2[1M Return vs Nifty]))/_xlfn.STDEV.P(Table2[1M Return vs Nifty])</f>
        <v>-0.12491738940522752</v>
      </c>
      <c r="K493">
        <v>-17.460878322530299</v>
      </c>
      <c r="L493">
        <f>(Table2[[#This Row],[6M Return vs Nifty]]-AVERAGE(Table2[6M Return vs Nifty]))/_xlfn.STDEV.P(Table2[6M Return vs Nifty])</f>
        <v>-0.79386611057404199</v>
      </c>
      <c r="M493">
        <v>-13.1614845503365</v>
      </c>
      <c r="N493">
        <f>(Table2[[#This Row],[1W Return vs Nifty]]-AVERAGE(Table2[1W Return vs Nifty]))/_xlfn.STDEV.P(Table2[1W Return vs Nifty])</f>
        <v>-2.444391103894374</v>
      </c>
      <c r="O493">
        <v>4230.05</v>
      </c>
      <c r="P493">
        <v>4226.3088657797798</v>
      </c>
      <c r="Q493">
        <v>3947.09979618535</v>
      </c>
      <c r="R493">
        <v>12.184225539019</v>
      </c>
      <c r="S493" s="1">
        <f>(Table2[[#This Row],[Close Price]]-Table2[[#This Row],[20D EMA]])/Table2[[#This Row],[20D EMA]]</f>
        <v>-0.14417087268472012</v>
      </c>
      <c r="T493" s="1">
        <f>(Table2[[#This Row],[Close Price]]-Table2[[#This Row],[50D EMA]])/Table2[[#This Row],[50D EMA]]</f>
        <v>-0.14341329160474153</v>
      </c>
      <c r="U493" s="1">
        <f>(Table2[[#This Row],[Close Price]]-Table2[[#This Row],[200D EMA]])/Table2[[#This Row],[200D EMA]]</f>
        <v>-8.2820251086957675E-2</v>
      </c>
      <c r="V493">
        <v>1.02009916769632</v>
      </c>
      <c r="W493">
        <v>3580.2</v>
      </c>
      <c r="X493">
        <v>3888.05</v>
      </c>
      <c r="Y493">
        <v>3580.2</v>
      </c>
      <c r="Z493">
        <v>3888.05</v>
      </c>
      <c r="AA493">
        <v>3580.2</v>
      </c>
      <c r="AB493">
        <v>4540</v>
      </c>
      <c r="AC493" s="1">
        <f>(Table2[[#This Row],[Close Price]]/Table2[[#This Row],[Day Low]])-1</f>
        <v>1.1172560192167946E-2</v>
      </c>
      <c r="AD493" s="1">
        <f>(Table2[[#This Row],[Day High]]/Table2[[#This Row],[Close Price]])-1</f>
        <v>7.3987624993094414E-2</v>
      </c>
      <c r="AE493" s="1">
        <f>(Table2[[#This Row],[Close Price]]/Table2[[#This Row],[Current Week Low]])-1</f>
        <v>1.1172560192167946E-2</v>
      </c>
      <c r="AF493" s="1">
        <f>(Table2[[#This Row],[Current Week High]]/Table2[[#This Row],[Close Price]])-1</f>
        <v>7.3987624993094414E-2</v>
      </c>
      <c r="AG493" s="1">
        <f>(Table2[[#This Row],[Close Price]]/Table2[[#This Row],[Current Month Low]])-1</f>
        <v>1.1172560192167946E-2</v>
      </c>
      <c r="AH493" s="1">
        <f>(Table2[[#This Row],[Current Month High]]/Table2[[#This Row],[Close Price]])-1</f>
        <v>0.25407436053256727</v>
      </c>
      <c r="AI493">
        <v>32.887685763217497</v>
      </c>
      <c r="AJ493">
        <v>15.6668849944885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-0.03</v>
      </c>
      <c r="AM493" t="s">
        <v>3184</v>
      </c>
      <c r="AN493">
        <v>-23.25</v>
      </c>
      <c r="AO493" t="s">
        <v>3184</v>
      </c>
      <c r="AP493">
        <v>9.2198278433679004E-2</v>
      </c>
      <c r="AQ493">
        <f>(Table2[[#This Row],[Sharpe Ratio]]-AVERAGE(Table2[Sharpe Ratio]))/_xlfn.STDEV.P(Table2[Sharpe Ratio])</f>
        <v>0.36857508048306808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-3.5394007057067411</v>
      </c>
      <c r="AS493">
        <f>_xlfn.RANK.AVG(Table2[[#This Row],[1Y Return vs Nifty Z-Score]],Table2[1Y Return vs Nifty Z-Score])</f>
        <v>512</v>
      </c>
      <c r="AT493">
        <f>_xlfn.RANK.AVG(Table2[[#This Row],[6M Return vs Nifty Z-Score]],Table2[6M Return vs Nifty Z-Score])</f>
        <v>598</v>
      </c>
      <c r="AU493">
        <f>_xlfn.RANK.AVG(Table2[[#This Row],[Sharpe Ratio Z-Score]],Table2[Sharpe Ratio Z-Score])</f>
        <v>252</v>
      </c>
      <c r="AV493">
        <f>(Table2[[#This Row],[Rank 1Y]]+Table2[[#This Row],[Rank 6M]]+Table2[[#This Row],[Rank Sharpe]])/3</f>
        <v>454</v>
      </c>
    </row>
    <row r="494" spans="1:48" x14ac:dyDescent="0.3">
      <c r="A494" t="s">
        <v>161</v>
      </c>
      <c r="B494" t="s">
        <v>162</v>
      </c>
      <c r="C494" t="s">
        <v>3139</v>
      </c>
      <c r="D494" t="s">
        <v>43</v>
      </c>
      <c r="E494">
        <v>156901.29119640001</v>
      </c>
      <c r="F494">
        <v>1566</v>
      </c>
      <c r="G494">
        <v>-9.0327892250862405</v>
      </c>
      <c r="H494">
        <f>(Table2[[#This Row],[1Y Return vs Nifty]]-AVERAGE(Table2[1Y Return vs Nifty]))/_xlfn.STDEV.P(Table2[1Y Return vs Nifty])</f>
        <v>-0.50510685447194925</v>
      </c>
      <c r="I494">
        <v>-6.14599168103324</v>
      </c>
      <c r="J494">
        <f>(Table2[[#This Row],[1M Return vs Nifty]]-AVERAGE(Table2[1M Return vs Nifty]))/_xlfn.STDEV.P(Table2[1M Return vs Nifty])</f>
        <v>-0.60222655422728955</v>
      </c>
      <c r="K494">
        <v>0.42848508232873</v>
      </c>
      <c r="L494">
        <f>(Table2[[#This Row],[6M Return vs Nifty]]-AVERAGE(Table2[6M Return vs Nifty]))/_xlfn.STDEV.P(Table2[6M Return vs Nifty])</f>
        <v>-0.19446736743348786</v>
      </c>
      <c r="M494">
        <v>-4.9466640760678597</v>
      </c>
      <c r="N494">
        <f>(Table2[[#This Row],[1W Return vs Nifty]]-AVERAGE(Table2[1W Return vs Nifty]))/_xlfn.STDEV.P(Table2[1W Return vs Nifty])</f>
        <v>-0.70295573078953255</v>
      </c>
      <c r="O494">
        <v>1646.11</v>
      </c>
      <c r="P494">
        <v>1700.5036179756401</v>
      </c>
      <c r="Q494">
        <v>1603.3780344060499</v>
      </c>
      <c r="R494">
        <v>26.840143214912299</v>
      </c>
      <c r="S494" s="1">
        <f>(Table2[[#This Row],[Close Price]]-Table2[[#This Row],[20D EMA]])/Table2[[#This Row],[20D EMA]]</f>
        <v>-4.8666249521599349E-2</v>
      </c>
      <c r="T494" s="1">
        <f>(Table2[[#This Row],[Close Price]]-Table2[[#This Row],[50D EMA]])/Table2[[#This Row],[50D EMA]]</f>
        <v>-7.9096343314905448E-2</v>
      </c>
      <c r="U494" s="1">
        <f>(Table2[[#This Row],[Close Price]]-Table2[[#This Row],[200D EMA]])/Table2[[#This Row],[200D EMA]]</f>
        <v>-2.3312053429680474E-2</v>
      </c>
      <c r="V494">
        <v>0.87141583011861501</v>
      </c>
      <c r="W494">
        <v>1555.25</v>
      </c>
      <c r="X494">
        <v>1578.6</v>
      </c>
      <c r="Y494">
        <v>1555.25</v>
      </c>
      <c r="Z494">
        <v>1578.6</v>
      </c>
      <c r="AA494">
        <v>1555.25</v>
      </c>
      <c r="AB494">
        <v>1642</v>
      </c>
      <c r="AC494" s="1">
        <f>(Table2[[#This Row],[Close Price]]/Table2[[#This Row],[Day Low]])-1</f>
        <v>6.9120720141455649E-3</v>
      </c>
      <c r="AD494" s="1">
        <f>(Table2[[#This Row],[Day High]]/Table2[[#This Row],[Close Price]])-1</f>
        <v>8.0459770114942319E-3</v>
      </c>
      <c r="AE494" s="1">
        <f>(Table2[[#This Row],[Close Price]]/Table2[[#This Row],[Current Week Low]])-1</f>
        <v>6.9120720141455649E-3</v>
      </c>
      <c r="AF494" s="1">
        <f>(Table2[[#This Row],[Current Week High]]/Table2[[#This Row],[Close Price]])-1</f>
        <v>8.0459770114942319E-3</v>
      </c>
      <c r="AG494" s="1">
        <f>(Table2[[#This Row],[Close Price]]/Table2[[#This Row],[Current Month Low]])-1</f>
        <v>6.9120720141455649E-3</v>
      </c>
      <c r="AH494" s="1">
        <f>(Table2[[#This Row],[Current Month High]]/Table2[[#This Row],[Close Price]])-1</f>
        <v>4.8531289910600295E-2</v>
      </c>
      <c r="AI494">
        <v>23.6270753512132</v>
      </c>
      <c r="AJ494">
        <v>19.752236751548502</v>
      </c>
      <c r="AK494" t="str">
        <f>IF(AND(Table2[[#This Row],[20D EMA]]&gt;Table2[[#This Row],[50D EMA]],Table2[[#This Row],[50D EMA]]&gt;Table2[[#This Row],[200D EMA]]),"Uptrend","Downtrend/NoTrend")</f>
        <v>Downtrend/NoTrend</v>
      </c>
      <c r="AL494">
        <v>-0.15</v>
      </c>
      <c r="AM494" t="s">
        <v>3184</v>
      </c>
      <c r="AN494">
        <v>-4.24</v>
      </c>
      <c r="AO494" t="s">
        <v>3184</v>
      </c>
      <c r="AP494">
        <v>1.0025669561107E-2</v>
      </c>
      <c r="AQ494">
        <f>(Table2[[#This Row],[Sharpe Ratio]]-AVERAGE(Table2[Sharpe Ratio]))/_xlfn.STDEV.P(Table2[Sharpe Ratio])</f>
        <v>-0.60231837733762006</v>
      </c>
      <c r="AR4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4">
        <f>_xlfn.RANK.AVG(Table2[[#This Row],[1Y Return vs Nifty Z-Score]],Table2[1Y Return vs Nifty Z-Score])</f>
        <v>493</v>
      </c>
      <c r="AT494">
        <f>_xlfn.RANK.AVG(Table2[[#This Row],[6M Return vs Nifty Z-Score]],Table2[6M Return vs Nifty Z-Score])</f>
        <v>374</v>
      </c>
      <c r="AU494">
        <f>_xlfn.RANK.AVG(Table2[[#This Row],[Sharpe Ratio Z-Score]],Table2[Sharpe Ratio Z-Score])</f>
        <v>496</v>
      </c>
      <c r="AV494">
        <f>(Table2[[#This Row],[Rank 1Y]]+Table2[[#This Row],[Rank 6M]]+Table2[[#This Row],[Rank Sharpe]])/3</f>
        <v>454.33333333333331</v>
      </c>
    </row>
    <row r="495" spans="1:48" x14ac:dyDescent="0.3">
      <c r="A495" t="s">
        <v>519</v>
      </c>
      <c r="B495" t="s">
        <v>520</v>
      </c>
      <c r="C495" t="s">
        <v>3151</v>
      </c>
      <c r="D495" t="s">
        <v>521</v>
      </c>
      <c r="E495">
        <v>39582.561085200003</v>
      </c>
      <c r="F495">
        <v>602</v>
      </c>
      <c r="G495">
        <v>-5.8433017771046796</v>
      </c>
      <c r="H495">
        <f>(Table2[[#This Row],[1Y Return vs Nifty]]-AVERAGE(Table2[1Y Return vs Nifty]))/_xlfn.STDEV.P(Table2[1Y Return vs Nifty])</f>
        <v>-0.44489498388946846</v>
      </c>
      <c r="I495">
        <v>0.85455080514512805</v>
      </c>
      <c r="J495">
        <f>(Table2[[#This Row],[1M Return vs Nifty]]-AVERAGE(Table2[1M Return vs Nifty]))/_xlfn.STDEV.P(Table2[1M Return vs Nifty])</f>
        <v>0.14478765645997316</v>
      </c>
      <c r="K495">
        <v>17.9758372564946</v>
      </c>
      <c r="L495">
        <f>(Table2[[#This Row],[6M Return vs Nifty]]-AVERAGE(Table2[6M Return vs Nifty]))/_xlfn.STDEV.P(Table2[6M Return vs Nifty])</f>
        <v>0.39347199075423156</v>
      </c>
      <c r="M495">
        <v>4.5341690653369202</v>
      </c>
      <c r="N495">
        <f>(Table2[[#This Row],[1W Return vs Nifty]]-AVERAGE(Table2[1W Return vs Nifty]))/_xlfn.STDEV.P(Table2[1W Return vs Nifty])</f>
        <v>1.3068579042938169</v>
      </c>
      <c r="O495">
        <v>601.87</v>
      </c>
      <c r="P495">
        <v>615.70628587165402</v>
      </c>
      <c r="Q495">
        <v>573.94136301850801</v>
      </c>
      <c r="R495">
        <v>54.635850642483597</v>
      </c>
      <c r="S495" s="1">
        <f>(Table2[[#This Row],[Close Price]]-Table2[[#This Row],[20D EMA]])/Table2[[#This Row],[20D EMA]]</f>
        <v>2.1599348696561626E-4</v>
      </c>
      <c r="T495" s="1">
        <f>(Table2[[#This Row],[Close Price]]-Table2[[#This Row],[50D EMA]])/Table2[[#This Row],[50D EMA]]</f>
        <v>-2.2261078352075064E-2</v>
      </c>
      <c r="U495" s="1">
        <f>(Table2[[#This Row],[Close Price]]-Table2[[#This Row],[200D EMA]])/Table2[[#This Row],[200D EMA]]</f>
        <v>4.8887636942429556E-2</v>
      </c>
      <c r="V495">
        <v>0.75112737555400799</v>
      </c>
      <c r="W495">
        <v>594.4</v>
      </c>
      <c r="X495">
        <v>617.45000000000005</v>
      </c>
      <c r="Y495">
        <v>594.4</v>
      </c>
      <c r="Z495">
        <v>617.45000000000005</v>
      </c>
      <c r="AA495">
        <v>558.25</v>
      </c>
      <c r="AB495">
        <v>617.45000000000005</v>
      </c>
      <c r="AC495" s="1">
        <f>(Table2[[#This Row],[Close Price]]/Table2[[#This Row],[Day Low]])-1</f>
        <v>1.2786002691790088E-2</v>
      </c>
      <c r="AD495" s="1">
        <f>(Table2[[#This Row],[Day High]]/Table2[[#This Row],[Close Price]])-1</f>
        <v>2.566445182724264E-2</v>
      </c>
      <c r="AE495" s="1">
        <f>(Table2[[#This Row],[Close Price]]/Table2[[#This Row],[Current Week Low]])-1</f>
        <v>1.2786002691790088E-2</v>
      </c>
      <c r="AF495" s="1">
        <f>(Table2[[#This Row],[Current Week High]]/Table2[[#This Row],[Close Price]])-1</f>
        <v>2.566445182724264E-2</v>
      </c>
      <c r="AG495" s="1">
        <f>(Table2[[#This Row],[Close Price]]/Table2[[#This Row],[Current Month Low]])-1</f>
        <v>7.8369905956112929E-2</v>
      </c>
      <c r="AH495" s="1">
        <f>(Table2[[#This Row],[Current Month High]]/Table2[[#This Row],[Close Price]])-1</f>
        <v>2.566445182724264E-2</v>
      </c>
      <c r="AI495">
        <v>18.845514950166098</v>
      </c>
      <c r="AJ495">
        <v>42.975893599335002</v>
      </c>
      <c r="AK495" t="str">
        <f>IF(AND(Table2[[#This Row],[20D EMA]]&gt;Table2[[#This Row],[50D EMA]],Table2[[#This Row],[50D EMA]]&gt;Table2[[#This Row],[200D EMA]]),"Uptrend","Downtrend/NoTrend")</f>
        <v>Downtrend/NoTrend</v>
      </c>
      <c r="AL495">
        <v>0.01</v>
      </c>
      <c r="AM495" t="s">
        <v>3185</v>
      </c>
      <c r="AN495">
        <v>0.2</v>
      </c>
      <c r="AO495" t="s">
        <v>3185</v>
      </c>
      <c r="AP495">
        <v>-7.4843100762117004E-2</v>
      </c>
      <c r="AQ495">
        <f>(Table2[[#This Row],[Sharpe Ratio]]-AVERAGE(Table2[Sharpe Ratio]))/_xlfn.STDEV.P(Table2[Sharpe Ratio])</f>
        <v>-1.6050677729164209</v>
      </c>
      <c r="AR4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5">
        <f>_xlfn.RANK.AVG(Table2[[#This Row],[1Y Return vs Nifty Z-Score]],Table2[1Y Return vs Nifty Z-Score])</f>
        <v>472</v>
      </c>
      <c r="AT495">
        <f>_xlfn.RANK.AVG(Table2[[#This Row],[6M Return vs Nifty Z-Score]],Table2[6M Return vs Nifty Z-Score])</f>
        <v>197</v>
      </c>
      <c r="AU495">
        <f>_xlfn.RANK.AVG(Table2[[#This Row],[Sharpe Ratio Z-Score]],Table2[Sharpe Ratio Z-Score])</f>
        <v>699</v>
      </c>
      <c r="AV495">
        <f>(Table2[[#This Row],[Rank 1Y]]+Table2[[#This Row],[Rank 6M]]+Table2[[#This Row],[Rank Sharpe]])/3</f>
        <v>456</v>
      </c>
    </row>
    <row r="496" spans="1:48" x14ac:dyDescent="0.3">
      <c r="A496" t="s">
        <v>290</v>
      </c>
      <c r="B496" t="s">
        <v>291</v>
      </c>
      <c r="C496" t="s">
        <v>3139</v>
      </c>
      <c r="D496" t="s">
        <v>34</v>
      </c>
      <c r="E496">
        <v>90954.410807405002</v>
      </c>
      <c r="F496">
        <v>119.15</v>
      </c>
      <c r="G496">
        <v>-10.3126872146143</v>
      </c>
      <c r="H496">
        <f>(Table2[[#This Row],[1Y Return vs Nifty]]-AVERAGE(Table2[1Y Return vs Nifty]))/_xlfn.STDEV.P(Table2[1Y Return vs Nifty])</f>
        <v>-0.52926906026868648</v>
      </c>
      <c r="I496">
        <v>6.1316557721293599</v>
      </c>
      <c r="J496">
        <f>(Table2[[#This Row],[1M Return vs Nifty]]-AVERAGE(Table2[1M Return vs Nifty]))/_xlfn.STDEV.P(Table2[1M Return vs Nifty])</f>
        <v>0.70789721681313889</v>
      </c>
      <c r="K496">
        <v>-22.1051679555503</v>
      </c>
      <c r="L496">
        <f>(Table2[[#This Row],[6M Return vs Nifty]]-AVERAGE(Table2[6M Return vs Nifty]))/_xlfn.STDEV.P(Table2[6M Return vs Nifty])</f>
        <v>-0.94947709045143536</v>
      </c>
      <c r="M496">
        <v>-0.71874008462068795</v>
      </c>
      <c r="N496">
        <f>(Table2[[#This Row],[1W Return vs Nifty]]-AVERAGE(Table2[1W Return vs Nifty]))/_xlfn.STDEV.P(Table2[1W Return vs Nifty])</f>
        <v>0.19330930830253701</v>
      </c>
      <c r="O496">
        <v>116.56</v>
      </c>
      <c r="P496">
        <v>118.80611875534299</v>
      </c>
      <c r="Q496">
        <v>125.09259872709001</v>
      </c>
      <c r="R496">
        <v>60.388651226846903</v>
      </c>
      <c r="S496" s="1">
        <f>(Table2[[#This Row],[Close Price]]-Table2[[#This Row],[20D EMA]])/Table2[[#This Row],[20D EMA]]</f>
        <v>2.2220315717227209E-2</v>
      </c>
      <c r="T496" s="1">
        <f>(Table2[[#This Row],[Close Price]]-Table2[[#This Row],[50D EMA]])/Table2[[#This Row],[50D EMA]]</f>
        <v>2.8944741925722357E-3</v>
      </c>
      <c r="U496" s="1">
        <f>(Table2[[#This Row],[Close Price]]-Table2[[#This Row],[200D EMA]])/Table2[[#This Row],[200D EMA]]</f>
        <v>-4.7505598153370798E-2</v>
      </c>
      <c r="V496">
        <v>0.77978356179755404</v>
      </c>
      <c r="W496">
        <v>116.05</v>
      </c>
      <c r="X496">
        <v>119.64</v>
      </c>
      <c r="Y496">
        <v>116.05</v>
      </c>
      <c r="Z496">
        <v>119.64</v>
      </c>
      <c r="AA496">
        <v>113.16</v>
      </c>
      <c r="AB496">
        <v>122.41</v>
      </c>
      <c r="AC496" s="1">
        <f>(Table2[[#This Row],[Close Price]]/Table2[[#This Row],[Day Low]])-1</f>
        <v>2.6712623869022067E-2</v>
      </c>
      <c r="AD496" s="1">
        <f>(Table2[[#This Row],[Day High]]/Table2[[#This Row],[Close Price]])-1</f>
        <v>4.1124632815778828E-3</v>
      </c>
      <c r="AE496" s="1">
        <f>(Table2[[#This Row],[Close Price]]/Table2[[#This Row],[Current Week Low]])-1</f>
        <v>2.6712623869022067E-2</v>
      </c>
      <c r="AF496" s="1">
        <f>(Table2[[#This Row],[Current Week High]]/Table2[[#This Row],[Close Price]])-1</f>
        <v>4.1124632815778828E-3</v>
      </c>
      <c r="AG496" s="1">
        <f>(Table2[[#This Row],[Close Price]]/Table2[[#This Row],[Current Month Low]])-1</f>
        <v>5.2933898904206522E-2</v>
      </c>
      <c r="AH496" s="1">
        <f>(Table2[[#This Row],[Current Month High]]/Table2[[#This Row],[Close Price]])-1</f>
        <v>2.7360469995803438E-2</v>
      </c>
      <c r="AI496">
        <v>44.7754930759546</v>
      </c>
      <c r="AJ496">
        <v>14.677574590952799</v>
      </c>
      <c r="AK496" t="str">
        <f>IF(AND(Table2[[#This Row],[20D EMA]]&gt;Table2[[#This Row],[50D EMA]],Table2[[#This Row],[50D EMA]]&gt;Table2[[#This Row],[200D EMA]]),"Uptrend","Downtrend/NoTrend")</f>
        <v>Downtrend/NoTrend</v>
      </c>
      <c r="AL496">
        <v>-0.08</v>
      </c>
      <c r="AM496" t="s">
        <v>3184</v>
      </c>
      <c r="AN496">
        <v>8.0500000000000007</v>
      </c>
      <c r="AO496" t="s">
        <v>3185</v>
      </c>
      <c r="AP496">
        <v>0.10727835290323701</v>
      </c>
      <c r="AQ496">
        <f>(Table2[[#This Row],[Sharpe Ratio]]-AVERAGE(Table2[Sharpe Ratio]))/_xlfn.STDEV.P(Table2[Sharpe Ratio])</f>
        <v>0.54675058016383393</v>
      </c>
      <c r="AR4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6">
        <f>_xlfn.RANK.AVG(Table2[[#This Row],[1Y Return vs Nifty Z-Score]],Table2[1Y Return vs Nifty Z-Score])</f>
        <v>502</v>
      </c>
      <c r="AT496">
        <f>_xlfn.RANK.AVG(Table2[[#This Row],[6M Return vs Nifty Z-Score]],Table2[6M Return vs Nifty Z-Score])</f>
        <v>658</v>
      </c>
      <c r="AU496">
        <f>_xlfn.RANK.AVG(Table2[[#This Row],[Sharpe Ratio Z-Score]],Table2[Sharpe Ratio Z-Score])</f>
        <v>210</v>
      </c>
      <c r="AV496">
        <f>(Table2[[#This Row],[Rank 1Y]]+Table2[[#This Row],[Rank 6M]]+Table2[[#This Row],[Rank Sharpe]])/3</f>
        <v>456.66666666666669</v>
      </c>
    </row>
    <row r="497" spans="1:48" x14ac:dyDescent="0.3">
      <c r="A497" t="s">
        <v>1774</v>
      </c>
      <c r="B497" t="s">
        <v>1775</v>
      </c>
      <c r="C497" t="s">
        <v>3150</v>
      </c>
      <c r="D497" t="s">
        <v>854</v>
      </c>
      <c r="E497">
        <v>4473.4473695999995</v>
      </c>
      <c r="F497">
        <v>364.8</v>
      </c>
      <c r="G497">
        <v>-14.579507642907799</v>
      </c>
      <c r="H497">
        <f>(Table2[[#This Row],[1Y Return vs Nifty]]-AVERAGE(Table2[1Y Return vs Nifty]))/_xlfn.STDEV.P(Table2[1Y Return vs Nifty])</f>
        <v>-0.60981906826124932</v>
      </c>
      <c r="I497">
        <v>-4.5747731136713599</v>
      </c>
      <c r="J497">
        <f>(Table2[[#This Row],[1M Return vs Nifty]]-AVERAGE(Table2[1M Return vs Nifty]))/_xlfn.STDEV.P(Table2[1M Return vs Nifty])</f>
        <v>-0.43456489083015076</v>
      </c>
      <c r="K497">
        <v>14.2653870311544</v>
      </c>
      <c r="L497">
        <f>(Table2[[#This Row],[6M Return vs Nifty]]-AVERAGE(Table2[6M Return vs Nifty]))/_xlfn.STDEV.P(Table2[6M Return vs Nifty])</f>
        <v>0.26915011572594422</v>
      </c>
      <c r="M497">
        <v>-3.7694240620900001</v>
      </c>
      <c r="N497">
        <f>(Table2[[#This Row],[1W Return vs Nifty]]-AVERAGE(Table2[1W Return vs Nifty]))/_xlfn.STDEV.P(Table2[1W Return vs Nifty])</f>
        <v>-0.4533961196699724</v>
      </c>
      <c r="O497">
        <v>381.61</v>
      </c>
      <c r="P497">
        <v>381.51314469218698</v>
      </c>
      <c r="Q497">
        <v>360.126750421618</v>
      </c>
      <c r="R497">
        <v>34.373860895053099</v>
      </c>
      <c r="S497" s="1">
        <f>(Table2[[#This Row],[Close Price]]-Table2[[#This Row],[20D EMA]])/Table2[[#This Row],[20D EMA]]</f>
        <v>-4.4050208327874013E-2</v>
      </c>
      <c r="T497" s="1">
        <f>(Table2[[#This Row],[Close Price]]-Table2[[#This Row],[50D EMA]])/Table2[[#This Row],[50D EMA]]</f>
        <v>-4.3807519936623671E-2</v>
      </c>
      <c r="U497" s="1">
        <f>(Table2[[#This Row],[Close Price]]-Table2[[#This Row],[200D EMA]])/Table2[[#This Row],[200D EMA]]</f>
        <v>1.2976679940911945E-2</v>
      </c>
      <c r="V497">
        <v>0.44964304320906001</v>
      </c>
      <c r="W497">
        <v>359.8</v>
      </c>
      <c r="X497">
        <v>370.9</v>
      </c>
      <c r="Y497">
        <v>359.8</v>
      </c>
      <c r="Z497">
        <v>370.9</v>
      </c>
      <c r="AA497">
        <v>359.8</v>
      </c>
      <c r="AB497">
        <v>395.45</v>
      </c>
      <c r="AC497" s="1">
        <f>(Table2[[#This Row],[Close Price]]/Table2[[#This Row],[Day Low]])-1</f>
        <v>1.3896609227348478E-2</v>
      </c>
      <c r="AD497" s="1">
        <f>(Table2[[#This Row],[Day High]]/Table2[[#This Row],[Close Price]])-1</f>
        <v>1.6721491228069985E-2</v>
      </c>
      <c r="AE497" s="1">
        <f>(Table2[[#This Row],[Close Price]]/Table2[[#This Row],[Current Week Low]])-1</f>
        <v>1.3896609227348478E-2</v>
      </c>
      <c r="AF497" s="1">
        <f>(Table2[[#This Row],[Current Week High]]/Table2[[#This Row],[Close Price]])-1</f>
        <v>1.6721491228069985E-2</v>
      </c>
      <c r="AG497" s="1">
        <f>(Table2[[#This Row],[Close Price]]/Table2[[#This Row],[Current Month Low]])-1</f>
        <v>1.3896609227348478E-2</v>
      </c>
      <c r="AH497" s="1">
        <f>(Table2[[#This Row],[Current Month High]]/Table2[[#This Row],[Close Price]])-1</f>
        <v>8.4018640350877138E-2</v>
      </c>
      <c r="AI497">
        <v>23.327850877192901</v>
      </c>
      <c r="AJ497">
        <v>36.144803134913197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0.02</v>
      </c>
      <c r="AM497" t="s">
        <v>3185</v>
      </c>
      <c r="AN497">
        <v>-1.66</v>
      </c>
      <c r="AO497" t="s">
        <v>3184</v>
      </c>
      <c r="AP497">
        <v>-1.7065891784291999E-2</v>
      </c>
      <c r="AQ497">
        <f>(Table2[[#This Row],[Sharpe Ratio]]-AVERAGE(Table2[Sharpe Ratio]))/_xlfn.STDEV.P(Table2[Sharpe Ratio])</f>
        <v>-0.92241311490625166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-2.1510430779416798</v>
      </c>
      <c r="AS497">
        <f>_xlfn.RANK.AVG(Table2[[#This Row],[1Y Return vs Nifty Z-Score]],Table2[1Y Return vs Nifty Z-Score])</f>
        <v>543</v>
      </c>
      <c r="AT497">
        <f>_xlfn.RANK.AVG(Table2[[#This Row],[6M Return vs Nifty Z-Score]],Table2[6M Return vs Nifty Z-Score])</f>
        <v>228</v>
      </c>
      <c r="AU497">
        <f>_xlfn.RANK.AVG(Table2[[#This Row],[Sharpe Ratio Z-Score]],Table2[Sharpe Ratio Z-Score])</f>
        <v>602</v>
      </c>
      <c r="AV497">
        <f>(Table2[[#This Row],[Rank 1Y]]+Table2[[#This Row],[Rank 6M]]+Table2[[#This Row],[Rank Sharpe]])/3</f>
        <v>457.66666666666669</v>
      </c>
    </row>
    <row r="498" spans="1:48" x14ac:dyDescent="0.3">
      <c r="A498" t="s">
        <v>1238</v>
      </c>
      <c r="B498" t="s">
        <v>1239</v>
      </c>
      <c r="C498" t="s">
        <v>3150</v>
      </c>
      <c r="D498" t="s">
        <v>425</v>
      </c>
      <c r="E498">
        <v>9387.9455556600005</v>
      </c>
      <c r="F498">
        <v>307.39999999999998</v>
      </c>
      <c r="G498">
        <v>-7.9700708125539999</v>
      </c>
      <c r="H498">
        <f>(Table2[[#This Row],[1Y Return vs Nifty]]-AVERAGE(Table2[1Y Return vs Nifty]))/_xlfn.STDEV.P(Table2[1Y Return vs Nifty])</f>
        <v>-0.48504461420149292</v>
      </c>
      <c r="I498">
        <v>-0.485730010911957</v>
      </c>
      <c r="J498">
        <f>(Table2[[#This Row],[1M Return vs Nifty]]-AVERAGE(Table2[1M Return vs Nifty]))/_xlfn.STDEV.P(Table2[1M Return vs Nifty])</f>
        <v>1.7689092867481844E-3</v>
      </c>
      <c r="K498">
        <v>16.6284161321711</v>
      </c>
      <c r="L498">
        <f>(Table2[[#This Row],[6M Return vs Nifty]]-AVERAGE(Table2[6M Return vs Nifty]))/_xlfn.STDEV.P(Table2[6M Return vs Nifty])</f>
        <v>0.34832546932009434</v>
      </c>
      <c r="M498">
        <v>-1.6821120302602099</v>
      </c>
      <c r="N498">
        <f>(Table2[[#This Row],[1W Return vs Nifty]]-AVERAGE(Table2[1W Return vs Nifty]))/_xlfn.STDEV.P(Table2[1W Return vs Nifty])</f>
        <v>-1.0913046750554765E-2</v>
      </c>
      <c r="O498">
        <v>301.33</v>
      </c>
      <c r="P498">
        <v>303.960106437832</v>
      </c>
      <c r="Q498">
        <v>292.62311845212599</v>
      </c>
      <c r="R498">
        <v>58.023589834035697</v>
      </c>
      <c r="S498" s="1">
        <f>(Table2[[#This Row],[Close Price]]-Table2[[#This Row],[20D EMA]])/Table2[[#This Row],[20D EMA]]</f>
        <v>2.0144028141904202E-2</v>
      </c>
      <c r="T498" s="1">
        <f>(Table2[[#This Row],[Close Price]]-Table2[[#This Row],[50D EMA]])/Table2[[#This Row],[50D EMA]]</f>
        <v>1.1316924455912217E-2</v>
      </c>
      <c r="U498" s="1">
        <f>(Table2[[#This Row],[Close Price]]-Table2[[#This Row],[200D EMA]])/Table2[[#This Row],[200D EMA]]</f>
        <v>5.0497997649804713E-2</v>
      </c>
      <c r="V498">
        <v>0.60434285156720102</v>
      </c>
      <c r="W498">
        <v>299.10000000000002</v>
      </c>
      <c r="X498">
        <v>323</v>
      </c>
      <c r="Y498">
        <v>299.10000000000002</v>
      </c>
      <c r="Z498">
        <v>323</v>
      </c>
      <c r="AA498">
        <v>286.2</v>
      </c>
      <c r="AB498">
        <v>323</v>
      </c>
      <c r="AC498" s="1">
        <f>(Table2[[#This Row],[Close Price]]/Table2[[#This Row],[Day Low]])-1</f>
        <v>2.7749916415914289E-2</v>
      </c>
      <c r="AD498" s="1">
        <f>(Table2[[#This Row],[Day High]]/Table2[[#This Row],[Close Price]])-1</f>
        <v>5.0748210800260374E-2</v>
      </c>
      <c r="AE498" s="1">
        <f>(Table2[[#This Row],[Close Price]]/Table2[[#This Row],[Current Week Low]])-1</f>
        <v>2.7749916415914289E-2</v>
      </c>
      <c r="AF498" s="1">
        <f>(Table2[[#This Row],[Current Week High]]/Table2[[#This Row],[Close Price]])-1</f>
        <v>5.0748210800260374E-2</v>
      </c>
      <c r="AG498" s="1">
        <f>(Table2[[#This Row],[Close Price]]/Table2[[#This Row],[Current Month Low]])-1</f>
        <v>7.4074074074073959E-2</v>
      </c>
      <c r="AH498" s="1">
        <f>(Table2[[#This Row],[Current Month High]]/Table2[[#This Row],[Close Price]])-1</f>
        <v>5.0748210800260374E-2</v>
      </c>
      <c r="AI498">
        <v>20.982433311645998</v>
      </c>
      <c r="AJ498">
        <v>44.319248826291002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0.14000000000000001</v>
      </c>
      <c r="AM498" t="s">
        <v>3185</v>
      </c>
      <c r="AN498">
        <v>7.37</v>
      </c>
      <c r="AO498" t="s">
        <v>3185</v>
      </c>
      <c r="AP498">
        <v>-5.1596837685097E-2</v>
      </c>
      <c r="AQ498">
        <f>(Table2[[#This Row],[Sharpe Ratio]]-AVERAGE(Table2[Sharpe Ratio]))/_xlfn.STDEV.P(Table2[Sharpe Ratio])</f>
        <v>-1.330406361408154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490</v>
      </c>
      <c r="AT498">
        <f>_xlfn.RANK.AVG(Table2[[#This Row],[6M Return vs Nifty Z-Score]],Table2[6M Return vs Nifty Z-Score])</f>
        <v>208</v>
      </c>
      <c r="AU498">
        <f>_xlfn.RANK.AVG(Table2[[#This Row],[Sharpe Ratio Z-Score]],Table2[Sharpe Ratio Z-Score])</f>
        <v>675</v>
      </c>
      <c r="AV498">
        <f>(Table2[[#This Row],[Rank 1Y]]+Table2[[#This Row],[Rank 6M]]+Table2[[#This Row],[Rank Sharpe]])/3</f>
        <v>457.66666666666669</v>
      </c>
    </row>
    <row r="499" spans="1:48" x14ac:dyDescent="0.3">
      <c r="A499" t="s">
        <v>690</v>
      </c>
      <c r="B499" t="s">
        <v>691</v>
      </c>
      <c r="C499" t="s">
        <v>3148</v>
      </c>
      <c r="D499" t="s">
        <v>258</v>
      </c>
      <c r="E499">
        <v>25640.9381395899</v>
      </c>
      <c r="F499">
        <v>3408.85</v>
      </c>
      <c r="G499">
        <v>-9.3018349466331802</v>
      </c>
      <c r="H499">
        <f>(Table2[[#This Row],[1Y Return vs Nifty]]-AVERAGE(Table2[1Y Return vs Nifty]))/_xlfn.STDEV.P(Table2[1Y Return vs Nifty])</f>
        <v>-0.5101859608897551</v>
      </c>
      <c r="I499">
        <v>-5.8957423267475404</v>
      </c>
      <c r="J499">
        <f>(Table2[[#This Row],[1M Return vs Nifty]]-AVERAGE(Table2[1M Return vs Nifty]))/_xlfn.STDEV.P(Table2[1M Return vs Nifty])</f>
        <v>-0.57552293458126691</v>
      </c>
      <c r="K499">
        <v>-12.069782443706901</v>
      </c>
      <c r="L499">
        <f>(Table2[[#This Row],[6M Return vs Nifty]]-AVERAGE(Table2[6M Return vs Nifty]))/_xlfn.STDEV.P(Table2[6M Return vs Nifty])</f>
        <v>-0.61323273526683209</v>
      </c>
      <c r="M499">
        <v>-1.2756689482316601</v>
      </c>
      <c r="N499">
        <f>(Table2[[#This Row],[1W Return vs Nifty]]-AVERAGE(Table2[1W Return vs Nifty]))/_xlfn.STDEV.P(Table2[1W Return vs Nifty])</f>
        <v>7.5247614022897355E-2</v>
      </c>
      <c r="O499">
        <v>3480.29</v>
      </c>
      <c r="P499">
        <v>3618.8323279083102</v>
      </c>
      <c r="Q499">
        <v>3606.9571598152602</v>
      </c>
      <c r="R499">
        <v>43.944282740816597</v>
      </c>
      <c r="S499" s="1">
        <f>(Table2[[#This Row],[Close Price]]-Table2[[#This Row],[20D EMA]])/Table2[[#This Row],[20D EMA]]</f>
        <v>-2.0527025046763361E-2</v>
      </c>
      <c r="T499" s="1">
        <f>(Table2[[#This Row],[Close Price]]-Table2[[#This Row],[50D EMA]])/Table2[[#This Row],[50D EMA]]</f>
        <v>-5.8024884515630572E-2</v>
      </c>
      <c r="U499" s="1">
        <f>(Table2[[#This Row],[Close Price]]-Table2[[#This Row],[200D EMA]])/Table2[[#This Row],[200D EMA]]</f>
        <v>-5.4923624273210625E-2</v>
      </c>
      <c r="V499">
        <v>1.1565552513236701</v>
      </c>
      <c r="W499">
        <v>3369.8</v>
      </c>
      <c r="X499">
        <v>3439.3</v>
      </c>
      <c r="Y499">
        <v>3369.8</v>
      </c>
      <c r="Z499">
        <v>3439.3</v>
      </c>
      <c r="AA499">
        <v>3292.05</v>
      </c>
      <c r="AB499">
        <v>3543.25</v>
      </c>
      <c r="AC499" s="1">
        <f>(Table2[[#This Row],[Close Price]]/Table2[[#This Row],[Day Low]])-1</f>
        <v>1.1588224820463955E-2</v>
      </c>
      <c r="AD499" s="1">
        <f>(Table2[[#This Row],[Day High]]/Table2[[#This Row],[Close Price]])-1</f>
        <v>8.9326312392743468E-3</v>
      </c>
      <c r="AE499" s="1">
        <f>(Table2[[#This Row],[Close Price]]/Table2[[#This Row],[Current Week Low]])-1</f>
        <v>1.1588224820463955E-2</v>
      </c>
      <c r="AF499" s="1">
        <f>(Table2[[#This Row],[Current Week High]]/Table2[[#This Row],[Close Price]])-1</f>
        <v>8.9326312392743468E-3</v>
      </c>
      <c r="AG499" s="1">
        <f>(Table2[[#This Row],[Close Price]]/Table2[[#This Row],[Current Month Low]])-1</f>
        <v>3.5479412524111131E-2</v>
      </c>
      <c r="AH499" s="1">
        <f>(Table2[[#This Row],[Current Month High]]/Table2[[#This Row],[Close Price]])-1</f>
        <v>3.9426786159555194E-2</v>
      </c>
      <c r="AI499">
        <v>41.335054343840198</v>
      </c>
      <c r="AJ499">
        <v>35.030699148346201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-0.02</v>
      </c>
      <c r="AM499" t="s">
        <v>3184</v>
      </c>
      <c r="AN499">
        <v>0.61</v>
      </c>
      <c r="AO499" t="s">
        <v>3185</v>
      </c>
      <c r="AP499">
        <v>6.0234709577790001E-2</v>
      </c>
      <c r="AQ499">
        <f>(Table2[[#This Row],[Sharpe Ratio]]-AVERAGE(Table2[Sharpe Ratio]))/_xlfn.STDEV.P(Table2[Sharpe Ratio])</f>
        <v>-9.0838537599477812E-3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494</v>
      </c>
      <c r="AT499">
        <f>_xlfn.RANK.AVG(Table2[[#This Row],[6M Return vs Nifty Z-Score]],Table2[6M Return vs Nifty Z-Score])</f>
        <v>529</v>
      </c>
      <c r="AU499">
        <f>_xlfn.RANK.AVG(Table2[[#This Row],[Sharpe Ratio Z-Score]],Table2[Sharpe Ratio Z-Score])</f>
        <v>351</v>
      </c>
      <c r="AV499">
        <f>(Table2[[#This Row],[Rank 1Y]]+Table2[[#This Row],[Rank 6M]]+Table2[[#This Row],[Rank Sharpe]])/3</f>
        <v>458</v>
      </c>
    </row>
    <row r="500" spans="1:48" x14ac:dyDescent="0.3">
      <c r="A500" t="s">
        <v>150</v>
      </c>
      <c r="B500" t="s">
        <v>151</v>
      </c>
      <c r="C500" t="s">
        <v>3138</v>
      </c>
      <c r="D500" t="s">
        <v>21</v>
      </c>
      <c r="E500">
        <v>176923.10060271999</v>
      </c>
      <c r="F500">
        <v>5974.6</v>
      </c>
      <c r="G500">
        <v>-10.7759011458307</v>
      </c>
      <c r="H500">
        <f>(Table2[[#This Row],[1Y Return vs Nifty]]-AVERAGE(Table2[1Y Return vs Nifty]))/_xlfn.STDEV.P(Table2[1Y Return vs Nifty])</f>
        <v>-0.53801371837858269</v>
      </c>
      <c r="I500">
        <v>-3.31789493442081</v>
      </c>
      <c r="J500">
        <f>(Table2[[#This Row],[1M Return vs Nifty]]-AVERAGE(Table2[1M Return vs Nifty]))/_xlfn.STDEV.P(Table2[1M Return vs Nifty])</f>
        <v>-0.30044587607427475</v>
      </c>
      <c r="K500">
        <v>20.6064420314353</v>
      </c>
      <c r="L500">
        <f>(Table2[[#This Row],[6M Return vs Nifty]]-AVERAGE(Table2[6M Return vs Nifty]))/_xlfn.STDEV.P(Table2[6M Return vs Nifty])</f>
        <v>0.48161270096925896</v>
      </c>
      <c r="M500">
        <v>3.4436167423201498</v>
      </c>
      <c r="N500">
        <f>(Table2[[#This Row],[1W Return vs Nifty]]-AVERAGE(Table2[1W Return vs Nifty]))/_xlfn.STDEV.P(Table2[1W Return vs Nifty])</f>
        <v>1.0756749590947448</v>
      </c>
      <c r="O500">
        <v>5950.21</v>
      </c>
      <c r="P500">
        <v>5988.2859238713199</v>
      </c>
      <c r="Q500">
        <v>5620.0259726095101</v>
      </c>
      <c r="R500">
        <v>56.437358677529801</v>
      </c>
      <c r="S500" s="1">
        <f>(Table2[[#This Row],[Close Price]]-Table2[[#This Row],[20D EMA]])/Table2[[#This Row],[20D EMA]]</f>
        <v>4.0990149927482098E-3</v>
      </c>
      <c r="T500" s="1">
        <f>(Table2[[#This Row],[Close Price]]-Table2[[#This Row],[50D EMA]])/Table2[[#This Row],[50D EMA]]</f>
        <v>-2.2854492997341496E-3</v>
      </c>
      <c r="U500" s="1">
        <f>(Table2[[#This Row],[Close Price]]-Table2[[#This Row],[200D EMA]])/Table2[[#This Row],[200D EMA]]</f>
        <v>6.3091172375107946E-2</v>
      </c>
      <c r="V500">
        <v>0.397656857162135</v>
      </c>
      <c r="W500">
        <v>5858.9</v>
      </c>
      <c r="X500">
        <v>6025</v>
      </c>
      <c r="Y500">
        <v>5858.9</v>
      </c>
      <c r="Z500">
        <v>6025</v>
      </c>
      <c r="AA500">
        <v>5572.65</v>
      </c>
      <c r="AB500">
        <v>6025</v>
      </c>
      <c r="AC500" s="1">
        <f>(Table2[[#This Row],[Close Price]]/Table2[[#This Row],[Day Low]])-1</f>
        <v>1.9747734216320589E-2</v>
      </c>
      <c r="AD500" s="1">
        <f>(Table2[[#This Row],[Day High]]/Table2[[#This Row],[Close Price]])-1</f>
        <v>8.4357111773172289E-3</v>
      </c>
      <c r="AE500" s="1">
        <f>(Table2[[#This Row],[Close Price]]/Table2[[#This Row],[Current Week Low]])-1</f>
        <v>1.9747734216320589E-2</v>
      </c>
      <c r="AF500" s="1">
        <f>(Table2[[#This Row],[Current Week High]]/Table2[[#This Row],[Close Price]])-1</f>
        <v>8.4357111773172289E-3</v>
      </c>
      <c r="AG500" s="1">
        <f>(Table2[[#This Row],[Close Price]]/Table2[[#This Row],[Current Month Low]])-1</f>
        <v>7.2129058885808561E-2</v>
      </c>
      <c r="AH500" s="1">
        <f>(Table2[[#This Row],[Current Month High]]/Table2[[#This Row],[Close Price]])-1</f>
        <v>8.4357111773172289E-3</v>
      </c>
      <c r="AI500">
        <v>10.048371439092101</v>
      </c>
      <c r="AJ500">
        <v>32.370307186139499</v>
      </c>
      <c r="AK500" t="str">
        <f>IF(AND(Table2[[#This Row],[20D EMA]]&gt;Table2[[#This Row],[50D EMA]],Table2[[#This Row],[50D EMA]]&gt;Table2[[#This Row],[200D EMA]]),"Uptrend","Downtrend/NoTrend")</f>
        <v>Downtrend/NoTrend</v>
      </c>
      <c r="AL500">
        <v>0.02</v>
      </c>
      <c r="AM500" t="s">
        <v>3185</v>
      </c>
      <c r="AN500">
        <v>7.0000000000000007E-2</v>
      </c>
      <c r="AO500" t="s">
        <v>3185</v>
      </c>
      <c r="AP500">
        <v>-6.4679297499987007E-2</v>
      </c>
      <c r="AQ500">
        <f>(Table2[[#This Row],[Sharpe Ratio]]-AVERAGE(Table2[Sharpe Ratio]))/_xlfn.STDEV.P(Table2[Sharpe Ratio])</f>
        <v>-1.4849794584626201</v>
      </c>
      <c r="AR5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0">
        <f>_xlfn.RANK.AVG(Table2[[#This Row],[1Y Return vs Nifty Z-Score]],Table2[1Y Return vs Nifty Z-Score])</f>
        <v>508</v>
      </c>
      <c r="AT500">
        <f>_xlfn.RANK.AVG(Table2[[#This Row],[6M Return vs Nifty Z-Score]],Table2[6M Return vs Nifty Z-Score])</f>
        <v>180</v>
      </c>
      <c r="AU500">
        <f>_xlfn.RANK.AVG(Table2[[#This Row],[Sharpe Ratio Z-Score]],Table2[Sharpe Ratio Z-Score])</f>
        <v>689</v>
      </c>
      <c r="AV500">
        <f>(Table2[[#This Row],[Rank 1Y]]+Table2[[#This Row],[Rank 6M]]+Table2[[#This Row],[Rank Sharpe]])/3</f>
        <v>459</v>
      </c>
    </row>
    <row r="501" spans="1:48" x14ac:dyDescent="0.3">
      <c r="A501" t="s">
        <v>22</v>
      </c>
      <c r="B501" t="s">
        <v>23</v>
      </c>
      <c r="C501" t="s">
        <v>3139</v>
      </c>
      <c r="D501" t="s">
        <v>24</v>
      </c>
      <c r="E501">
        <v>1349731.46184221</v>
      </c>
      <c r="F501">
        <v>1766.3</v>
      </c>
      <c r="G501">
        <v>-6.5239641156186803</v>
      </c>
      <c r="H501">
        <f>(Table2[[#This Row],[1Y Return vs Nifty]]-AVERAGE(Table2[1Y Return vs Nifty]))/_xlfn.STDEV.P(Table2[1Y Return vs Nifty])</f>
        <v>-0.45774468256532003</v>
      </c>
      <c r="I501">
        <v>8.7227075673054202</v>
      </c>
      <c r="J501">
        <f>(Table2[[#This Row],[1M Return vs Nifty]]-AVERAGE(Table2[1M Return vs Nifty]))/_xlfn.STDEV.P(Table2[1M Return vs Nifty])</f>
        <v>0.98438329134875513</v>
      </c>
      <c r="K501">
        <v>11.915793917252101</v>
      </c>
      <c r="L501">
        <f>(Table2[[#This Row],[6M Return vs Nifty]]-AVERAGE(Table2[6M Return vs Nifty]))/_xlfn.STDEV.P(Table2[6M Return vs Nifty])</f>
        <v>0.19042494661331882</v>
      </c>
      <c r="M501">
        <v>0.3382473715905</v>
      </c>
      <c r="N501">
        <f>(Table2[[#This Row],[1W Return vs Nifty]]-AVERAGE(Table2[1W Return vs Nifty]))/_xlfn.STDEV.P(Table2[1W Return vs Nifty])</f>
        <v>0.41737693716184471</v>
      </c>
      <c r="O501">
        <v>1732.38</v>
      </c>
      <c r="P501">
        <v>1703.7445810496399</v>
      </c>
      <c r="Q501">
        <v>1624.907895458</v>
      </c>
      <c r="R501">
        <v>64.270147322447102</v>
      </c>
      <c r="S501" s="1">
        <f>(Table2[[#This Row],[Close Price]]-Table2[[#This Row],[20D EMA]])/Table2[[#This Row],[20D EMA]]</f>
        <v>1.9579999769103684E-2</v>
      </c>
      <c r="T501" s="1">
        <f>(Table2[[#This Row],[Close Price]]-Table2[[#This Row],[50D EMA]])/Table2[[#This Row],[50D EMA]]</f>
        <v>3.6716430177474731E-2</v>
      </c>
      <c r="U501" s="1">
        <f>(Table2[[#This Row],[Close Price]]-Table2[[#This Row],[200D EMA]])/Table2[[#This Row],[200D EMA]]</f>
        <v>8.7015457883627856E-2</v>
      </c>
      <c r="V501">
        <v>0.68122804282646698</v>
      </c>
      <c r="W501">
        <v>1751.2</v>
      </c>
      <c r="X501">
        <v>1782.8</v>
      </c>
      <c r="Y501">
        <v>1751.2</v>
      </c>
      <c r="Z501">
        <v>1782.8</v>
      </c>
      <c r="AA501">
        <v>1697.9</v>
      </c>
      <c r="AB501">
        <v>1782.8</v>
      </c>
      <c r="AC501" s="1">
        <f>(Table2[[#This Row],[Close Price]]/Table2[[#This Row],[Day Low]])-1</f>
        <v>8.6226587482869377E-3</v>
      </c>
      <c r="AD501" s="1">
        <f>(Table2[[#This Row],[Day High]]/Table2[[#This Row],[Close Price]])-1</f>
        <v>9.3415614561511706E-3</v>
      </c>
      <c r="AE501" s="1">
        <f>(Table2[[#This Row],[Close Price]]/Table2[[#This Row],[Current Week Low]])-1</f>
        <v>8.6226587482869377E-3</v>
      </c>
      <c r="AF501" s="1">
        <f>(Table2[[#This Row],[Current Week High]]/Table2[[#This Row],[Close Price]])-1</f>
        <v>9.3415614561511706E-3</v>
      </c>
      <c r="AG501" s="1">
        <f>(Table2[[#This Row],[Close Price]]/Table2[[#This Row],[Current Month Low]])-1</f>
        <v>4.0285058012839325E-2</v>
      </c>
      <c r="AH501" s="1">
        <f>(Table2[[#This Row],[Current Month High]]/Table2[[#This Row],[Close Price]])-1</f>
        <v>9.3415614561511706E-3</v>
      </c>
      <c r="AI501">
        <v>1.56825001415388</v>
      </c>
      <c r="AJ501">
        <v>29.536870668475601</v>
      </c>
      <c r="AK501" t="str">
        <f>IF(AND(Table2[[#This Row],[20D EMA]]&gt;Table2[[#This Row],[50D EMA]],Table2[[#This Row],[50D EMA]]&gt;Table2[[#This Row],[200D EMA]]),"Uptrend","Downtrend/NoTrend")</f>
        <v>Uptrend</v>
      </c>
      <c r="AL501">
        <v>7.0000000000000007E-2</v>
      </c>
      <c r="AM501" t="s">
        <v>3185</v>
      </c>
      <c r="AN501">
        <v>0.95</v>
      </c>
      <c r="AO501" t="s">
        <v>3185</v>
      </c>
      <c r="AP501">
        <v>-3.9037577837002999E-2</v>
      </c>
      <c r="AQ501">
        <f>(Table2[[#This Row],[Sharpe Ratio]]-AVERAGE(Table2[Sharpe Ratio]))/_xlfn.STDEV.P(Table2[Sharpe Ratio])</f>
        <v>-1.1820150253061965</v>
      </c>
      <c r="AR5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-4.757453274759782E-2</v>
      </c>
      <c r="AS501">
        <f>_xlfn.RANK.AVG(Table2[[#This Row],[1Y Return vs Nifty Z-Score]],Table2[1Y Return vs Nifty Z-Score])</f>
        <v>480</v>
      </c>
      <c r="AT501">
        <f>_xlfn.RANK.AVG(Table2[[#This Row],[6M Return vs Nifty Z-Score]],Table2[6M Return vs Nifty Z-Score])</f>
        <v>248</v>
      </c>
      <c r="AU501">
        <f>_xlfn.RANK.AVG(Table2[[#This Row],[Sharpe Ratio Z-Score]],Table2[Sharpe Ratio Z-Score])</f>
        <v>650</v>
      </c>
      <c r="AV501">
        <f>(Table2[[#This Row],[Rank 1Y]]+Table2[[#This Row],[Rank 6M]]+Table2[[#This Row],[Rank Sharpe]])/3</f>
        <v>459.33333333333331</v>
      </c>
    </row>
    <row r="502" spans="1:48" x14ac:dyDescent="0.3">
      <c r="A502" t="s">
        <v>1069</v>
      </c>
      <c r="B502" t="s">
        <v>1070</v>
      </c>
      <c r="C502" t="s">
        <v>3148</v>
      </c>
      <c r="D502" t="s">
        <v>83</v>
      </c>
      <c r="E502">
        <v>12217.101635024999</v>
      </c>
      <c r="F502">
        <v>2182.25</v>
      </c>
      <c r="G502">
        <v>-9.7926031699078706</v>
      </c>
      <c r="H502">
        <f>(Table2[[#This Row],[1Y Return vs Nifty]]-AVERAGE(Table2[1Y Return vs Nifty]))/_xlfn.STDEV.P(Table2[1Y Return vs Nifty])</f>
        <v>-0.51945079520177295</v>
      </c>
      <c r="I502">
        <v>-3.9844871226149099</v>
      </c>
      <c r="J502">
        <f>(Table2[[#This Row],[1M Return vs Nifty]]-AVERAGE(Table2[1M Return vs Nifty]))/_xlfn.STDEV.P(Table2[1M Return vs Nifty])</f>
        <v>-0.37157662605504466</v>
      </c>
      <c r="K502">
        <v>-30.635690883508801</v>
      </c>
      <c r="L502">
        <f>(Table2[[#This Row],[6M Return vs Nifty]]-AVERAGE(Table2[6M Return vs Nifty]))/_xlfn.STDEV.P(Table2[6M Return vs Nifty])</f>
        <v>-1.235299710610249</v>
      </c>
      <c r="M502">
        <v>-5.2885612974784104</v>
      </c>
      <c r="N502">
        <f>(Table2[[#This Row],[1W Return vs Nifty]]-AVERAGE(Table2[1W Return vs Nifty]))/_xlfn.STDEV.P(Table2[1W Return vs Nifty])</f>
        <v>-0.77543350643850051</v>
      </c>
      <c r="O502">
        <v>2356.14</v>
      </c>
      <c r="P502">
        <v>2479.7435142761401</v>
      </c>
      <c r="Q502">
        <v>2559.6661383895498</v>
      </c>
      <c r="R502">
        <v>32.529459273029801</v>
      </c>
      <c r="S502" s="1">
        <f>(Table2[[#This Row],[Close Price]]-Table2[[#This Row],[20D EMA]])/Table2[[#This Row],[20D EMA]]</f>
        <v>-7.3802914937142902E-2</v>
      </c>
      <c r="T502" s="1">
        <f>(Table2[[#This Row],[Close Price]]-Table2[[#This Row],[50D EMA]])/Table2[[#This Row],[50D EMA]]</f>
        <v>-0.11996946965016307</v>
      </c>
      <c r="U502" s="1">
        <f>(Table2[[#This Row],[Close Price]]-Table2[[#This Row],[200D EMA]])/Table2[[#This Row],[200D EMA]]</f>
        <v>-0.14744740836670461</v>
      </c>
      <c r="V502">
        <v>1.7541727807088401</v>
      </c>
      <c r="W502">
        <v>2150</v>
      </c>
      <c r="X502">
        <v>2254.75</v>
      </c>
      <c r="Y502">
        <v>2150</v>
      </c>
      <c r="Z502">
        <v>2254.75</v>
      </c>
      <c r="AA502">
        <v>2150</v>
      </c>
      <c r="AB502">
        <v>2485</v>
      </c>
      <c r="AC502" s="1">
        <f>(Table2[[#This Row],[Close Price]]/Table2[[#This Row],[Day Low]])-1</f>
        <v>1.4999999999999902E-2</v>
      </c>
      <c r="AD502" s="1">
        <f>(Table2[[#This Row],[Day High]]/Table2[[#This Row],[Close Price]])-1</f>
        <v>3.3222591362126241E-2</v>
      </c>
      <c r="AE502" s="1">
        <f>(Table2[[#This Row],[Close Price]]/Table2[[#This Row],[Current Week Low]])-1</f>
        <v>1.4999999999999902E-2</v>
      </c>
      <c r="AF502" s="1">
        <f>(Table2[[#This Row],[Current Week High]]/Table2[[#This Row],[Close Price]])-1</f>
        <v>3.3222591362126241E-2</v>
      </c>
      <c r="AG502" s="1">
        <f>(Table2[[#This Row],[Close Price]]/Table2[[#This Row],[Current Month Low]])-1</f>
        <v>1.4999999999999902E-2</v>
      </c>
      <c r="AH502" s="1">
        <f>(Table2[[#This Row],[Current Month High]]/Table2[[#This Row],[Close Price]])-1</f>
        <v>0.13873295910184447</v>
      </c>
      <c r="AI502">
        <v>67.487684729064</v>
      </c>
      <c r="AJ502">
        <v>24.628783552255801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0</v>
      </c>
      <c r="AM502">
        <v>0</v>
      </c>
      <c r="AN502">
        <v>-3.39</v>
      </c>
      <c r="AO502" t="s">
        <v>3184</v>
      </c>
      <c r="AP502">
        <v>0.116807473460273</v>
      </c>
      <c r="AQ502">
        <f>(Table2[[#This Row],[Sharpe Ratio]]-AVERAGE(Table2[Sharpe Ratio]))/_xlfn.STDEV.P(Table2[Sharpe Ratio])</f>
        <v>0.65933993243763001</v>
      </c>
      <c r="AR5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>
        <f>_xlfn.RANK.AVG(Table2[[#This Row],[1Y Return vs Nifty Z-Score]],Table2[1Y Return vs Nifty Z-Score])</f>
        <v>497</v>
      </c>
      <c r="AT502">
        <f>_xlfn.RANK.AVG(Table2[[#This Row],[6M Return vs Nifty Z-Score]],Table2[6M Return vs Nifty Z-Score])</f>
        <v>704</v>
      </c>
      <c r="AU502">
        <f>_xlfn.RANK.AVG(Table2[[#This Row],[Sharpe Ratio Z-Score]],Table2[Sharpe Ratio Z-Score])</f>
        <v>178</v>
      </c>
      <c r="AV502">
        <f>(Table2[[#This Row],[Rank 1Y]]+Table2[[#This Row],[Rank 6M]]+Table2[[#This Row],[Rank Sharpe]])/3</f>
        <v>459.66666666666669</v>
      </c>
    </row>
    <row r="503" spans="1:48" x14ac:dyDescent="0.3">
      <c r="A503" t="s">
        <v>1727</v>
      </c>
      <c r="B503" t="s">
        <v>1728</v>
      </c>
      <c r="C503" t="s">
        <v>3151</v>
      </c>
      <c r="D503" t="s">
        <v>1487</v>
      </c>
      <c r="E503">
        <v>4763.1905932050004</v>
      </c>
      <c r="F503">
        <v>841.95</v>
      </c>
      <c r="G503">
        <v>-31.597458162254899</v>
      </c>
      <c r="H503">
        <f>(Table2[[#This Row],[1Y Return vs Nifty]]-AVERAGE(Table2[1Y Return vs Nifty]))/_xlfn.STDEV.P(Table2[1Y Return vs Nifty])</f>
        <v>-0.9310878147171886</v>
      </c>
      <c r="I503">
        <v>-1.31289616055505</v>
      </c>
      <c r="J503">
        <f>(Table2[[#This Row],[1M Return vs Nifty]]-AVERAGE(Table2[1M Return vs Nifty]))/_xlfn.STDEV.P(Table2[1M Return vs Nifty])</f>
        <v>-8.6496374382742797E-2</v>
      </c>
      <c r="K503">
        <v>-20.9672901925003</v>
      </c>
      <c r="L503">
        <f>(Table2[[#This Row],[6M Return vs Nifty]]-AVERAGE(Table2[6M Return vs Nifty]))/_xlfn.STDEV.P(Table2[6M Return vs Nifty])</f>
        <v>-0.9113515023248896</v>
      </c>
      <c r="M503">
        <v>-3.4180369866238398</v>
      </c>
      <c r="N503">
        <f>(Table2[[#This Row],[1W Return vs Nifty]]-AVERAGE(Table2[1W Return vs Nifty]))/_xlfn.STDEV.P(Table2[1W Return vs Nifty])</f>
        <v>-0.37890661806913423</v>
      </c>
      <c r="O503">
        <v>859.78</v>
      </c>
      <c r="P503">
        <v>865.564853567456</v>
      </c>
      <c r="Q503">
        <v>857.50060751741705</v>
      </c>
      <c r="R503">
        <v>39.091614327898</v>
      </c>
      <c r="S503" s="1">
        <f>(Table2[[#This Row],[Close Price]]-Table2[[#This Row],[20D EMA]])/Table2[[#This Row],[20D EMA]]</f>
        <v>-2.0737863174300319E-2</v>
      </c>
      <c r="T503" s="1">
        <f>(Table2[[#This Row],[Close Price]]-Table2[[#This Row],[50D EMA]])/Table2[[#This Row],[50D EMA]]</f>
        <v>-2.7282592945088405E-2</v>
      </c>
      <c r="U503" s="1">
        <f>(Table2[[#This Row],[Close Price]]-Table2[[#This Row],[200D EMA]])/Table2[[#This Row],[200D EMA]]</f>
        <v>-1.8134806414234698E-2</v>
      </c>
      <c r="V503">
        <v>0.998528892192456</v>
      </c>
      <c r="W503">
        <v>835.1</v>
      </c>
      <c r="X503">
        <v>852</v>
      </c>
      <c r="Y503">
        <v>835.1</v>
      </c>
      <c r="Z503">
        <v>852</v>
      </c>
      <c r="AA503">
        <v>822.5</v>
      </c>
      <c r="AB503">
        <v>887.95</v>
      </c>
      <c r="AC503" s="1">
        <f>(Table2[[#This Row],[Close Price]]/Table2[[#This Row],[Day Low]])-1</f>
        <v>8.2026104658126098E-3</v>
      </c>
      <c r="AD503" s="1">
        <f>(Table2[[#This Row],[Day High]]/Table2[[#This Row],[Close Price]])-1</f>
        <v>1.1936575806164251E-2</v>
      </c>
      <c r="AE503" s="1">
        <f>(Table2[[#This Row],[Close Price]]/Table2[[#This Row],[Current Week Low]])-1</f>
        <v>8.2026104658126098E-3</v>
      </c>
      <c r="AF503" s="1">
        <f>(Table2[[#This Row],[Current Week High]]/Table2[[#This Row],[Close Price]])-1</f>
        <v>1.1936575806164251E-2</v>
      </c>
      <c r="AG503" s="1">
        <f>(Table2[[#This Row],[Close Price]]/Table2[[#This Row],[Current Month Low]])-1</f>
        <v>2.3647416413373978E-2</v>
      </c>
      <c r="AH503" s="1">
        <f>(Table2[[#This Row],[Current Month High]]/Table2[[#This Row],[Close Price]])-1</f>
        <v>5.4635073341647411E-2</v>
      </c>
      <c r="AI503">
        <v>31.349842627234299</v>
      </c>
      <c r="AJ503">
        <v>9.3370560353223997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-0.02</v>
      </c>
      <c r="AM503" t="s">
        <v>3184</v>
      </c>
      <c r="AN503">
        <v>-1.97</v>
      </c>
      <c r="AO503" t="s">
        <v>3184</v>
      </c>
      <c r="AP503">
        <v>0.15358256739014201</v>
      </c>
      <c r="AQ503">
        <f>(Table2[[#This Row],[Sharpe Ratio]]-AVERAGE(Table2[Sharpe Ratio]))/_xlfn.STDEV.P(Table2[Sharpe Ratio])</f>
        <v>1.0938484456408517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3">
        <f>_xlfn.RANK.AVG(Table2[[#This Row],[1Y Return vs Nifty Z-Score]],Table2[1Y Return vs Nifty Z-Score])</f>
        <v>634</v>
      </c>
      <c r="AT503">
        <f>_xlfn.RANK.AVG(Table2[[#This Row],[6M Return vs Nifty Z-Score]],Table2[6M Return vs Nifty Z-Score])</f>
        <v>645</v>
      </c>
      <c r="AU503">
        <f>_xlfn.RANK.AVG(Table2[[#This Row],[Sharpe Ratio Z-Score]],Table2[Sharpe Ratio Z-Score])</f>
        <v>100</v>
      </c>
      <c r="AV503">
        <f>(Table2[[#This Row],[Rank 1Y]]+Table2[[#This Row],[Rank 6M]]+Table2[[#This Row],[Rank Sharpe]])/3</f>
        <v>459.66666666666669</v>
      </c>
    </row>
    <row r="504" spans="1:48" x14ac:dyDescent="0.3">
      <c r="A504" t="s">
        <v>1120</v>
      </c>
      <c r="B504" t="s">
        <v>1121</v>
      </c>
      <c r="C504" t="s">
        <v>3146</v>
      </c>
      <c r="D504" t="s">
        <v>131</v>
      </c>
      <c r="E504">
        <v>11056.86</v>
      </c>
      <c r="F504">
        <v>347.7</v>
      </c>
      <c r="G504">
        <v>-32.808765980420503</v>
      </c>
      <c r="H504">
        <f>(Table2[[#This Row],[1Y Return vs Nifty]]-AVERAGE(Table2[1Y Return vs Nifty]))/_xlfn.STDEV.P(Table2[1Y Return vs Nifty])</f>
        <v>-0.95395515963465838</v>
      </c>
      <c r="I504">
        <v>13.229276851227301</v>
      </c>
      <c r="J504">
        <f>(Table2[[#This Row],[1M Return vs Nifty]]-AVERAGE(Table2[1M Return vs Nifty]))/_xlfn.STDEV.P(Table2[1M Return vs Nifty])</f>
        <v>1.4652704944738004</v>
      </c>
      <c r="K504">
        <v>-20.430246957228899</v>
      </c>
      <c r="L504">
        <f>(Table2[[#This Row],[6M Return vs Nifty]]-AVERAGE(Table2[6M Return vs Nifty]))/_xlfn.STDEV.P(Table2[6M Return vs Nifty])</f>
        <v>-0.89335739974288375</v>
      </c>
      <c r="M504">
        <v>-3.6017703551422402</v>
      </c>
      <c r="N504">
        <f>(Table2[[#This Row],[1W Return vs Nifty]]-AVERAGE(Table2[1W Return vs Nifty]))/_xlfn.STDEV.P(Table2[1W Return vs Nifty])</f>
        <v>-0.41785570869866934</v>
      </c>
      <c r="O504">
        <v>358.33</v>
      </c>
      <c r="P504">
        <v>360.091753703493</v>
      </c>
      <c r="Q504">
        <v>367.25264873382599</v>
      </c>
      <c r="R504">
        <v>39.534526083339202</v>
      </c>
      <c r="S504" s="1">
        <f>(Table2[[#This Row],[Close Price]]-Table2[[#This Row],[20D EMA]])/Table2[[#This Row],[20D EMA]]</f>
        <v>-2.9665392236206838E-2</v>
      </c>
      <c r="T504" s="1">
        <f>(Table2[[#This Row],[Close Price]]-Table2[[#This Row],[50D EMA]])/Table2[[#This Row],[50D EMA]]</f>
        <v>-3.4412767235143728E-2</v>
      </c>
      <c r="U504" s="1">
        <f>(Table2[[#This Row],[Close Price]]-Table2[[#This Row],[200D EMA]])/Table2[[#This Row],[200D EMA]]</f>
        <v>-5.3240320529307314E-2</v>
      </c>
      <c r="V504">
        <v>0.95980245407227205</v>
      </c>
      <c r="W504">
        <v>346.2</v>
      </c>
      <c r="X504">
        <v>359</v>
      </c>
      <c r="Y504">
        <v>346.2</v>
      </c>
      <c r="Z504">
        <v>359</v>
      </c>
      <c r="AA504">
        <v>346.2</v>
      </c>
      <c r="AB504">
        <v>377.45</v>
      </c>
      <c r="AC504" s="1">
        <f>(Table2[[#This Row],[Close Price]]/Table2[[#This Row],[Day Low]])-1</f>
        <v>4.3327556325822858E-3</v>
      </c>
      <c r="AD504" s="1">
        <f>(Table2[[#This Row],[Day High]]/Table2[[#This Row],[Close Price]])-1</f>
        <v>3.2499280989358725E-2</v>
      </c>
      <c r="AE504" s="1">
        <f>(Table2[[#This Row],[Close Price]]/Table2[[#This Row],[Current Week Low]])-1</f>
        <v>4.3327556325822858E-3</v>
      </c>
      <c r="AF504" s="1">
        <f>(Table2[[#This Row],[Current Week High]]/Table2[[#This Row],[Close Price]])-1</f>
        <v>3.2499280989358725E-2</v>
      </c>
      <c r="AG504" s="1">
        <f>(Table2[[#This Row],[Close Price]]/Table2[[#This Row],[Current Month Low]])-1</f>
        <v>4.3327556325822858E-3</v>
      </c>
      <c r="AH504" s="1">
        <f>(Table2[[#This Row],[Current Month High]]/Table2[[#This Row],[Close Price]])-1</f>
        <v>8.5562266321541625E-2</v>
      </c>
      <c r="AI504">
        <v>45.527753810756401</v>
      </c>
      <c r="AJ504">
        <v>12.5971502590673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-0.06</v>
      </c>
      <c r="AM504" t="s">
        <v>3184</v>
      </c>
      <c r="AN504">
        <v>-2.93</v>
      </c>
      <c r="AO504" t="s">
        <v>3184</v>
      </c>
      <c r="AP504">
        <v>0.15508260484469</v>
      </c>
      <c r="AQ504">
        <f>(Table2[[#This Row],[Sharpe Ratio]]-AVERAGE(Table2[Sharpe Ratio]))/_xlfn.STDEV.P(Table2[Sharpe Ratio])</f>
        <v>1.1115718278127029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643</v>
      </c>
      <c r="AT504">
        <f>_xlfn.RANK.AVG(Table2[[#This Row],[6M Return vs Nifty Z-Score]],Table2[6M Return vs Nifty Z-Score])</f>
        <v>642</v>
      </c>
      <c r="AU504">
        <f>_xlfn.RANK.AVG(Table2[[#This Row],[Sharpe Ratio Z-Score]],Table2[Sharpe Ratio Z-Score])</f>
        <v>96</v>
      </c>
      <c r="AV504">
        <f>(Table2[[#This Row],[Rank 1Y]]+Table2[[#This Row],[Rank 6M]]+Table2[[#This Row],[Rank Sharpe]])/3</f>
        <v>460.33333333333331</v>
      </c>
    </row>
    <row r="505" spans="1:48" x14ac:dyDescent="0.3">
      <c r="A505" t="s">
        <v>1156</v>
      </c>
      <c r="B505" t="s">
        <v>1157</v>
      </c>
      <c r="C505" t="s">
        <v>3149</v>
      </c>
      <c r="D505" t="s">
        <v>1158</v>
      </c>
      <c r="E505">
        <v>10403.054331609999</v>
      </c>
      <c r="F505">
        <v>699.95</v>
      </c>
      <c r="G505">
        <v>17.786838942361101</v>
      </c>
      <c r="H505">
        <f>(Table2[[#This Row],[1Y Return vs Nifty]]-AVERAGE(Table2[1Y Return vs Nifty]))/_xlfn.STDEV.P(Table2[1Y Return vs Nifty])</f>
        <v>1.2001953678440732E-3</v>
      </c>
      <c r="I505">
        <v>0.94058297582177297</v>
      </c>
      <c r="J505">
        <f>(Table2[[#This Row],[1M Return vs Nifty]]-AVERAGE(Table2[1M Return vs Nifty]))/_xlfn.STDEV.P(Table2[1M Return vs Nifty])</f>
        <v>0.15396798129888567</v>
      </c>
      <c r="K505">
        <v>-2.0218558155081099</v>
      </c>
      <c r="L505">
        <f>(Table2[[#This Row],[6M Return vs Nifty]]-AVERAGE(Table2[6M Return vs Nifty]))/_xlfn.STDEV.P(Table2[6M Return vs Nifty])</f>
        <v>-0.27656817902694952</v>
      </c>
      <c r="M505">
        <v>-2.6951634338688999</v>
      </c>
      <c r="N505">
        <f>(Table2[[#This Row],[1W Return vs Nifty]]-AVERAGE(Table2[1W Return vs Nifty]))/_xlfn.STDEV.P(Table2[1W Return vs Nifty])</f>
        <v>-0.2256668024222202</v>
      </c>
      <c r="O505">
        <v>718.64</v>
      </c>
      <c r="P505">
        <v>730.93461082813201</v>
      </c>
      <c r="Q505">
        <v>654.47693983422903</v>
      </c>
      <c r="R505">
        <v>41.878815648203201</v>
      </c>
      <c r="S505" s="1">
        <f>(Table2[[#This Row],[Close Price]]-Table2[[#This Row],[20D EMA]])/Table2[[#This Row],[20D EMA]]</f>
        <v>-2.6007458532784068E-2</v>
      </c>
      <c r="T505" s="1">
        <f>(Table2[[#This Row],[Close Price]]-Table2[[#This Row],[50D EMA]])/Table2[[#This Row],[50D EMA]]</f>
        <v>-4.2390400412188875E-2</v>
      </c>
      <c r="U505" s="1">
        <f>(Table2[[#This Row],[Close Price]]-Table2[[#This Row],[200D EMA]])/Table2[[#This Row],[200D EMA]]</f>
        <v>6.9480003645795041E-2</v>
      </c>
      <c r="V505">
        <v>0.46511042545723302</v>
      </c>
      <c r="W505">
        <v>688.5</v>
      </c>
      <c r="X505">
        <v>710.2</v>
      </c>
      <c r="Y505">
        <v>688.5</v>
      </c>
      <c r="Z505">
        <v>710.2</v>
      </c>
      <c r="AA505">
        <v>688.5</v>
      </c>
      <c r="AB505">
        <v>739</v>
      </c>
      <c r="AC505" s="1">
        <f>(Table2[[#This Row],[Close Price]]/Table2[[#This Row],[Day Low]])-1</f>
        <v>1.6630355846042111E-2</v>
      </c>
      <c r="AD505" s="1">
        <f>(Table2[[#This Row],[Day High]]/Table2[[#This Row],[Close Price]])-1</f>
        <v>1.4643903135938219E-2</v>
      </c>
      <c r="AE505" s="1">
        <f>(Table2[[#This Row],[Close Price]]/Table2[[#This Row],[Current Week Low]])-1</f>
        <v>1.6630355846042111E-2</v>
      </c>
      <c r="AF505" s="1">
        <f>(Table2[[#This Row],[Current Week High]]/Table2[[#This Row],[Close Price]])-1</f>
        <v>1.4643903135938219E-2</v>
      </c>
      <c r="AG505" s="1">
        <f>(Table2[[#This Row],[Close Price]]/Table2[[#This Row],[Current Month Low]])-1</f>
        <v>1.6630355846042111E-2</v>
      </c>
      <c r="AH505" s="1">
        <f>(Table2[[#This Row],[Current Month High]]/Table2[[#This Row],[Close Price]])-1</f>
        <v>5.578969926423305E-2</v>
      </c>
      <c r="AI505">
        <v>25.008929209229201</v>
      </c>
      <c r="AJ505">
        <v>52.328618063112003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-0.08</v>
      </c>
      <c r="AM505" t="s">
        <v>3184</v>
      </c>
      <c r="AN505">
        <v>-1.75</v>
      </c>
      <c r="AO505" t="s">
        <v>3184</v>
      </c>
      <c r="AP505">
        <v>-5.6591403970526998E-2</v>
      </c>
      <c r="AQ505">
        <f>(Table2[[#This Row],[Sharpe Ratio]]-AVERAGE(Table2[Sharpe Ratio]))/_xlfn.STDEV.P(Table2[Sharpe Ratio])</f>
        <v>-1.3894186259292376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296</v>
      </c>
      <c r="AT505">
        <f>_xlfn.RANK.AVG(Table2[[#This Row],[6M Return vs Nifty Z-Score]],Table2[6M Return vs Nifty Z-Score])</f>
        <v>407</v>
      </c>
      <c r="AU505">
        <f>_xlfn.RANK.AVG(Table2[[#This Row],[Sharpe Ratio Z-Score]],Table2[Sharpe Ratio Z-Score])</f>
        <v>679</v>
      </c>
      <c r="AV505">
        <f>(Table2[[#This Row],[Rank 1Y]]+Table2[[#This Row],[Rank 6M]]+Table2[[#This Row],[Rank Sharpe]])/3</f>
        <v>460.66666666666669</v>
      </c>
    </row>
    <row r="506" spans="1:48" x14ac:dyDescent="0.3">
      <c r="A506" t="s">
        <v>1147</v>
      </c>
      <c r="B506" t="s">
        <v>1148</v>
      </c>
      <c r="C506" t="s">
        <v>3148</v>
      </c>
      <c r="D506" t="s">
        <v>1149</v>
      </c>
      <c r="E506">
        <v>10584.86054152</v>
      </c>
      <c r="F506">
        <v>1123.5999999999999</v>
      </c>
      <c r="G506">
        <v>-15.274581112126199</v>
      </c>
      <c r="H506">
        <f>(Table2[[#This Row],[1Y Return vs Nifty]]-AVERAGE(Table2[1Y Return vs Nifty]))/_xlfn.STDEV.P(Table2[1Y Return vs Nifty])</f>
        <v>-0.62294082354527769</v>
      </c>
      <c r="I506">
        <v>2.8622272980736101</v>
      </c>
      <c r="J506">
        <f>(Table2[[#This Row],[1M Return vs Nifty]]-AVERAGE(Table2[1M Return vs Nifty]))/_xlfn.STDEV.P(Table2[1M Return vs Nifty])</f>
        <v>0.35902289232082568</v>
      </c>
      <c r="K506">
        <v>8.0605475719422994</v>
      </c>
      <c r="L506">
        <f>(Table2[[#This Row],[6M Return vs Nifty]]-AVERAGE(Table2[6M Return vs Nifty]))/_xlfn.STDEV.P(Table2[6M Return vs Nifty])</f>
        <v>6.1251551139209742E-2</v>
      </c>
      <c r="M506">
        <v>4.78762434589009</v>
      </c>
      <c r="N506">
        <f>(Table2[[#This Row],[1W Return vs Nifty]]-AVERAGE(Table2[1W Return vs Nifty]))/_xlfn.STDEV.P(Table2[1W Return vs Nifty])</f>
        <v>1.360587135801435</v>
      </c>
      <c r="O506">
        <v>1120.0999999999999</v>
      </c>
      <c r="P506">
        <v>1142.57026640462</v>
      </c>
      <c r="Q506">
        <v>1079.1468387897</v>
      </c>
      <c r="R506">
        <v>53.078084575022402</v>
      </c>
      <c r="S506" s="1">
        <f>(Table2[[#This Row],[Close Price]]-Table2[[#This Row],[20D EMA]])/Table2[[#This Row],[20D EMA]]</f>
        <v>3.124721007052942E-3</v>
      </c>
      <c r="T506" s="1">
        <f>(Table2[[#This Row],[Close Price]]-Table2[[#This Row],[50D EMA]])/Table2[[#This Row],[50D EMA]]</f>
        <v>-1.6603150775413376E-2</v>
      </c>
      <c r="U506" s="1">
        <f>(Table2[[#This Row],[Close Price]]-Table2[[#This Row],[200D EMA]])/Table2[[#This Row],[200D EMA]]</f>
        <v>4.1192875346005374E-2</v>
      </c>
      <c r="V506">
        <v>0.76307279434992503</v>
      </c>
      <c r="W506">
        <v>1100</v>
      </c>
      <c r="X506">
        <v>1143.9000000000001</v>
      </c>
      <c r="Y506">
        <v>1100</v>
      </c>
      <c r="Z506">
        <v>1143.9000000000001</v>
      </c>
      <c r="AA506">
        <v>1062</v>
      </c>
      <c r="AB506">
        <v>1191.05</v>
      </c>
      <c r="AC506" s="1">
        <f>(Table2[[#This Row],[Close Price]]/Table2[[#This Row],[Day Low]])-1</f>
        <v>2.1454545454545393E-2</v>
      </c>
      <c r="AD506" s="1">
        <f>(Table2[[#This Row],[Day High]]/Table2[[#This Row],[Close Price]])-1</f>
        <v>1.8066927732289129E-2</v>
      </c>
      <c r="AE506" s="1">
        <f>(Table2[[#This Row],[Close Price]]/Table2[[#This Row],[Current Week Low]])-1</f>
        <v>2.1454545454545393E-2</v>
      </c>
      <c r="AF506" s="1">
        <f>(Table2[[#This Row],[Current Week High]]/Table2[[#This Row],[Close Price]])-1</f>
        <v>1.8066927732289129E-2</v>
      </c>
      <c r="AG506" s="1">
        <f>(Table2[[#This Row],[Close Price]]/Table2[[#This Row],[Current Month Low]])-1</f>
        <v>5.80037664783426E-2</v>
      </c>
      <c r="AH506" s="1">
        <f>(Table2[[#This Row],[Current Month High]]/Table2[[#This Row],[Close Price]])-1</f>
        <v>6.0030259878960601E-2</v>
      </c>
      <c r="AI506">
        <v>15.6950872196511</v>
      </c>
      <c r="AJ506">
        <v>38.1701918347269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0.01</v>
      </c>
      <c r="AM506" t="s">
        <v>3185</v>
      </c>
      <c r="AN506">
        <v>2.76</v>
      </c>
      <c r="AO506" t="s">
        <v>3185</v>
      </c>
      <c r="AQ506">
        <f>(Table2[[#This Row],[Sharpe Ratio]]-AVERAGE(Table2[Sharpe Ratio]))/_xlfn.STDEV.P(Table2[Sharpe Ratio])</f>
        <v>-0.72077460162819162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551</v>
      </c>
      <c r="AT506">
        <f>_xlfn.RANK.AVG(Table2[[#This Row],[6M Return vs Nifty Z-Score]],Table2[6M Return vs Nifty Z-Score])</f>
        <v>287</v>
      </c>
      <c r="AU506">
        <f>_xlfn.RANK.AVG(Table2[[#This Row],[Sharpe Ratio Z-Score]],Table2[Sharpe Ratio Z-Score])</f>
        <v>544.5</v>
      </c>
      <c r="AV506">
        <f>(Table2[[#This Row],[Rank 1Y]]+Table2[[#This Row],[Rank 6M]]+Table2[[#This Row],[Rank Sharpe]])/3</f>
        <v>460.83333333333331</v>
      </c>
    </row>
    <row r="507" spans="1:48" x14ac:dyDescent="0.3">
      <c r="A507" t="s">
        <v>1236</v>
      </c>
      <c r="B507" t="s">
        <v>1237</v>
      </c>
      <c r="C507" t="s">
        <v>3137</v>
      </c>
      <c r="D507" t="s">
        <v>18</v>
      </c>
      <c r="E507">
        <v>9398.5430109999998</v>
      </c>
      <c r="F507">
        <v>631.15</v>
      </c>
      <c r="G507">
        <v>-16.581708335395099</v>
      </c>
      <c r="H507">
        <f>(Table2[[#This Row],[1Y Return vs Nifty]]-AVERAGE(Table2[1Y Return vs Nifty]))/_xlfn.STDEV.P(Table2[1Y Return vs Nifty])</f>
        <v>-0.64761706901917415</v>
      </c>
      <c r="I507">
        <v>-27.244372082017801</v>
      </c>
      <c r="J507">
        <f>(Table2[[#This Row],[1M Return vs Nifty]]-AVERAGE(Table2[1M Return vs Nifty]))/_xlfn.STDEV.P(Table2[1M Return vs Nifty])</f>
        <v>-2.8535935037370823</v>
      </c>
      <c r="K507">
        <v>-36.615329586867297</v>
      </c>
      <c r="L507">
        <f>(Table2[[#This Row],[6M Return vs Nifty]]-AVERAGE(Table2[6M Return vs Nifty]))/_xlfn.STDEV.P(Table2[6M Return vs Nifty])</f>
        <v>-1.4356527272108381</v>
      </c>
      <c r="M507">
        <v>-5.3719623592467398</v>
      </c>
      <c r="N507">
        <f>(Table2[[#This Row],[1W Return vs Nifty]]-AVERAGE(Table2[1W Return vs Nifty]))/_xlfn.STDEV.P(Table2[1W Return vs Nifty])</f>
        <v>-0.79311344960619357</v>
      </c>
      <c r="O507">
        <v>720.49</v>
      </c>
      <c r="P507">
        <v>816.00354079632496</v>
      </c>
      <c r="Q507">
        <v>850.49056405818897</v>
      </c>
      <c r="R507">
        <v>30.491028548202301</v>
      </c>
      <c r="S507" s="1">
        <f>(Table2[[#This Row],[Close Price]]-Table2[[#This Row],[20D EMA]])/Table2[[#This Row],[20D EMA]]</f>
        <v>-0.12399894516232013</v>
      </c>
      <c r="T507" s="1">
        <f>(Table2[[#This Row],[Close Price]]-Table2[[#This Row],[50D EMA]])/Table2[[#This Row],[50D EMA]]</f>
        <v>-0.2265352189721252</v>
      </c>
      <c r="U507" s="1">
        <f>(Table2[[#This Row],[Close Price]]-Table2[[#This Row],[200D EMA]])/Table2[[#This Row],[200D EMA]]</f>
        <v>-0.25789888016109974</v>
      </c>
      <c r="V507">
        <v>1.96720531392572</v>
      </c>
      <c r="W507">
        <v>606.4</v>
      </c>
      <c r="X507">
        <v>637.04999999999995</v>
      </c>
      <c r="Y507">
        <v>606.4</v>
      </c>
      <c r="Z507">
        <v>637.04999999999995</v>
      </c>
      <c r="AA507">
        <v>606.4</v>
      </c>
      <c r="AB507">
        <v>676.9</v>
      </c>
      <c r="AC507" s="1">
        <f>(Table2[[#This Row],[Close Price]]/Table2[[#This Row],[Day Low]])-1</f>
        <v>4.0814643799472305E-2</v>
      </c>
      <c r="AD507" s="1">
        <f>(Table2[[#This Row],[Day High]]/Table2[[#This Row],[Close Price]])-1</f>
        <v>9.3480155272120946E-3</v>
      </c>
      <c r="AE507" s="1">
        <f>(Table2[[#This Row],[Close Price]]/Table2[[#This Row],[Current Week Low]])-1</f>
        <v>4.0814643799472305E-2</v>
      </c>
      <c r="AF507" s="1">
        <f>(Table2[[#This Row],[Current Week High]]/Table2[[#This Row],[Close Price]])-1</f>
        <v>9.3480155272120946E-3</v>
      </c>
      <c r="AG507" s="1">
        <f>(Table2[[#This Row],[Close Price]]/Table2[[#This Row],[Current Month Low]])-1</f>
        <v>4.0814643799472305E-2</v>
      </c>
      <c r="AH507" s="1">
        <f>(Table2[[#This Row],[Current Month High]]/Table2[[#This Row],[Close Price]])-1</f>
        <v>7.2486730571179603E-2</v>
      </c>
      <c r="AI507">
        <v>102.012199952467</v>
      </c>
      <c r="AJ507">
        <v>8.9974958984543694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-0.3</v>
      </c>
      <c r="AM507" t="s">
        <v>3184</v>
      </c>
      <c r="AN507">
        <v>-16.79</v>
      </c>
      <c r="AO507" t="s">
        <v>3184</v>
      </c>
      <c r="AP507">
        <v>0.157485047373875</v>
      </c>
      <c r="AQ507">
        <f>(Table2[[#This Row],[Sharpe Ratio]]-AVERAGE(Table2[Sharpe Ratio]))/_xlfn.STDEV.P(Table2[Sharpe Ratio])</f>
        <v>1.1399573904275278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566</v>
      </c>
      <c r="AT507">
        <f>_xlfn.RANK.AVG(Table2[[#This Row],[6M Return vs Nifty Z-Score]],Table2[6M Return vs Nifty Z-Score])</f>
        <v>726</v>
      </c>
      <c r="AU507">
        <f>_xlfn.RANK.AVG(Table2[[#This Row],[Sharpe Ratio Z-Score]],Table2[Sharpe Ratio Z-Score])</f>
        <v>92</v>
      </c>
      <c r="AV507">
        <f>(Table2[[#This Row],[Rank 1Y]]+Table2[[#This Row],[Rank 6M]]+Table2[[#This Row],[Rank Sharpe]])/3</f>
        <v>461.33333333333331</v>
      </c>
    </row>
    <row r="508" spans="1:48" x14ac:dyDescent="0.3">
      <c r="A508" t="s">
        <v>1457</v>
      </c>
      <c r="B508" t="s">
        <v>1458</v>
      </c>
      <c r="C508" t="s">
        <v>3142</v>
      </c>
      <c r="D508" t="s">
        <v>48</v>
      </c>
      <c r="E508">
        <v>7089.9639437899996</v>
      </c>
      <c r="F508">
        <v>484.9</v>
      </c>
      <c r="G508">
        <v>4.7712720786594103</v>
      </c>
      <c r="H508">
        <f>(Table2[[#This Row],[1Y Return vs Nifty]]-AVERAGE(Table2[1Y Return vs Nifty]))/_xlfn.STDEV.P(Table2[1Y Return vs Nifty])</f>
        <v>-0.24451064072614453</v>
      </c>
      <c r="I508">
        <v>-2.3876149672379499</v>
      </c>
      <c r="J508">
        <f>(Table2[[#This Row],[1M Return vs Nifty]]-AVERAGE(Table2[1M Return vs Nifty]))/_xlfn.STDEV.P(Table2[1M Return vs Nifty])</f>
        <v>-0.20117751840409023</v>
      </c>
      <c r="K508">
        <v>-0.40647696890004398</v>
      </c>
      <c r="L508">
        <f>(Table2[[#This Row],[6M Return vs Nifty]]-AVERAGE(Table2[6M Return vs Nifty]))/_xlfn.STDEV.P(Table2[6M Return vs Nifty])</f>
        <v>-0.22244350010798253</v>
      </c>
      <c r="M508">
        <v>-3.6831756761888399</v>
      </c>
      <c r="N508">
        <f>(Table2[[#This Row],[1W Return vs Nifty]]-AVERAGE(Table2[1W Return vs Nifty]))/_xlfn.STDEV.P(Table2[1W Return vs Nifty])</f>
        <v>-0.43511258072326775</v>
      </c>
      <c r="O508">
        <v>495.01</v>
      </c>
      <c r="P508">
        <v>506.46004578477698</v>
      </c>
      <c r="Q508">
        <v>474.31475850607001</v>
      </c>
      <c r="R508">
        <v>42.818166833590801</v>
      </c>
      <c r="S508" s="1">
        <f>(Table2[[#This Row],[Close Price]]-Table2[[#This Row],[20D EMA]])/Table2[[#This Row],[20D EMA]]</f>
        <v>-2.0423829821619794E-2</v>
      </c>
      <c r="T508" s="1">
        <f>(Table2[[#This Row],[Close Price]]-Table2[[#This Row],[50D EMA]])/Table2[[#This Row],[50D EMA]]</f>
        <v>-4.2570082209286583E-2</v>
      </c>
      <c r="U508" s="1">
        <f>(Table2[[#This Row],[Close Price]]-Table2[[#This Row],[200D EMA]])/Table2[[#This Row],[200D EMA]]</f>
        <v>2.2316913619280742E-2</v>
      </c>
      <c r="V508">
        <v>0.27217120874050998</v>
      </c>
      <c r="W508">
        <v>479.5</v>
      </c>
      <c r="X508">
        <v>492.3</v>
      </c>
      <c r="Y508">
        <v>479.5</v>
      </c>
      <c r="Z508">
        <v>492.3</v>
      </c>
      <c r="AA508">
        <v>479.5</v>
      </c>
      <c r="AB508">
        <v>511.15</v>
      </c>
      <c r="AC508" s="1">
        <f>(Table2[[#This Row],[Close Price]]/Table2[[#This Row],[Day Low]])-1</f>
        <v>1.126173096976002E-2</v>
      </c>
      <c r="AD508" s="1">
        <f>(Table2[[#This Row],[Day High]]/Table2[[#This Row],[Close Price]])-1</f>
        <v>1.5260878531656141E-2</v>
      </c>
      <c r="AE508" s="1">
        <f>(Table2[[#This Row],[Close Price]]/Table2[[#This Row],[Current Week Low]])-1</f>
        <v>1.126173096976002E-2</v>
      </c>
      <c r="AF508" s="1">
        <f>(Table2[[#This Row],[Current Week High]]/Table2[[#This Row],[Close Price]])-1</f>
        <v>1.5260878531656141E-2</v>
      </c>
      <c r="AG508" s="1">
        <f>(Table2[[#This Row],[Close Price]]/Table2[[#This Row],[Current Month Low]])-1</f>
        <v>1.126173096976002E-2</v>
      </c>
      <c r="AH508" s="1">
        <f>(Table2[[#This Row],[Current Month High]]/Table2[[#This Row],[Close Price]])-1</f>
        <v>5.4134873169725761E-2</v>
      </c>
      <c r="AI508">
        <v>21.262115900185599</v>
      </c>
      <c r="AJ508">
        <v>42.136889931115299</v>
      </c>
      <c r="AK508" t="str">
        <f>IF(AND(Table2[[#This Row],[20D EMA]]&gt;Table2[[#This Row],[50D EMA]],Table2[[#This Row],[50D EMA]]&gt;Table2[[#This Row],[200D EMA]]),"Uptrend","Downtrend/NoTrend")</f>
        <v>Downtrend/NoTrend</v>
      </c>
      <c r="AL508">
        <v>-0.03</v>
      </c>
      <c r="AM508" t="s">
        <v>3184</v>
      </c>
      <c r="AN508">
        <v>2.99</v>
      </c>
      <c r="AO508" t="s">
        <v>3185</v>
      </c>
      <c r="AP508">
        <v>-2.0755988170901001E-2</v>
      </c>
      <c r="AQ508">
        <f>(Table2[[#This Row],[Sharpe Ratio]]-AVERAGE(Table2[Sharpe Ratio]))/_xlfn.STDEV.P(Table2[Sharpe Ratio])</f>
        <v>-0.96601268524534412</v>
      </c>
      <c r="AR5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8">
        <f>_xlfn.RANK.AVG(Table2[[#This Row],[1Y Return vs Nifty Z-Score]],Table2[1Y Return vs Nifty Z-Score])</f>
        <v>393</v>
      </c>
      <c r="AT508">
        <f>_xlfn.RANK.AVG(Table2[[#This Row],[6M Return vs Nifty Z-Score]],Table2[6M Return vs Nifty Z-Score])</f>
        <v>383</v>
      </c>
      <c r="AU508">
        <f>_xlfn.RANK.AVG(Table2[[#This Row],[Sharpe Ratio Z-Score]],Table2[Sharpe Ratio Z-Score])</f>
        <v>610</v>
      </c>
      <c r="AV508">
        <f>(Table2[[#This Row],[Rank 1Y]]+Table2[[#This Row],[Rank 6M]]+Table2[[#This Row],[Rank Sharpe]])/3</f>
        <v>462</v>
      </c>
    </row>
    <row r="509" spans="1:48" x14ac:dyDescent="0.3">
      <c r="A509" t="s">
        <v>172</v>
      </c>
      <c r="B509" t="s">
        <v>173</v>
      </c>
      <c r="C509" t="s">
        <v>3139</v>
      </c>
      <c r="D509" t="s">
        <v>43</v>
      </c>
      <c r="E509">
        <v>151791.45838967001</v>
      </c>
      <c r="F509">
        <v>705.35</v>
      </c>
      <c r="G509">
        <v>-11.7633398799617</v>
      </c>
      <c r="H509">
        <f>(Table2[[#This Row],[1Y Return vs Nifty]]-AVERAGE(Table2[1Y Return vs Nifty]))/_xlfn.STDEV.P(Table2[1Y Return vs Nifty])</f>
        <v>-0.55665481173207754</v>
      </c>
      <c r="I509">
        <v>1.44030124318945</v>
      </c>
      <c r="J509">
        <f>(Table2[[#This Row],[1M Return vs Nifty]]-AVERAGE(Table2[1M Return vs Nifty]))/_xlfn.STDEV.P(Table2[1M Return vs Nifty])</f>
        <v>0.20729194123494715</v>
      </c>
      <c r="K509">
        <v>16.575588083584801</v>
      </c>
      <c r="L509">
        <f>(Table2[[#This Row],[6M Return vs Nifty]]-AVERAGE(Table2[6M Return vs Nifty]))/_xlfn.STDEV.P(Table2[6M Return vs Nifty])</f>
        <v>0.34655541941901202</v>
      </c>
      <c r="M509">
        <v>-2.7491268249521701</v>
      </c>
      <c r="N509">
        <f>(Table2[[#This Row],[1W Return vs Nifty]]-AVERAGE(Table2[1W Return vs Nifty]))/_xlfn.STDEV.P(Table2[1W Return vs Nifty])</f>
        <v>-0.23710634128730582</v>
      </c>
      <c r="O509">
        <v>717.47</v>
      </c>
      <c r="P509">
        <v>713.42074295748898</v>
      </c>
      <c r="Q509">
        <v>664.41572272641395</v>
      </c>
      <c r="R509">
        <v>38.878762661400202</v>
      </c>
      <c r="S509" s="1">
        <f>(Table2[[#This Row],[Close Price]]-Table2[[#This Row],[20D EMA]])/Table2[[#This Row],[20D EMA]]</f>
        <v>-1.6892692377381637E-2</v>
      </c>
      <c r="T509" s="1">
        <f>(Table2[[#This Row],[Close Price]]-Table2[[#This Row],[50D EMA]])/Table2[[#This Row],[50D EMA]]</f>
        <v>-1.1312739413815833E-2</v>
      </c>
      <c r="U509" s="1">
        <f>(Table2[[#This Row],[Close Price]]-Table2[[#This Row],[200D EMA]])/Table2[[#This Row],[200D EMA]]</f>
        <v>6.1609434986898345E-2</v>
      </c>
      <c r="V509">
        <v>0.67399258352877001</v>
      </c>
      <c r="W509">
        <v>695.8</v>
      </c>
      <c r="X509">
        <v>711.6</v>
      </c>
      <c r="Y509">
        <v>695.8</v>
      </c>
      <c r="Z509">
        <v>711.6</v>
      </c>
      <c r="AA509">
        <v>685.4</v>
      </c>
      <c r="AB509">
        <v>727.6</v>
      </c>
      <c r="AC509" s="1">
        <f>(Table2[[#This Row],[Close Price]]/Table2[[#This Row],[Day Low]])-1</f>
        <v>1.3725208393216448E-2</v>
      </c>
      <c r="AD509" s="1">
        <f>(Table2[[#This Row],[Day High]]/Table2[[#This Row],[Close Price]])-1</f>
        <v>8.8608492237896019E-3</v>
      </c>
      <c r="AE509" s="1">
        <f>(Table2[[#This Row],[Close Price]]/Table2[[#This Row],[Current Week Low]])-1</f>
        <v>1.3725208393216448E-2</v>
      </c>
      <c r="AF509" s="1">
        <f>(Table2[[#This Row],[Current Week High]]/Table2[[#This Row],[Close Price]])-1</f>
        <v>8.8608492237896019E-3</v>
      </c>
      <c r="AG509" s="1">
        <f>(Table2[[#This Row],[Close Price]]/Table2[[#This Row],[Current Month Low]])-1</f>
        <v>2.9107090749927123E-2</v>
      </c>
      <c r="AH509" s="1">
        <f>(Table2[[#This Row],[Current Month High]]/Table2[[#This Row],[Close Price]])-1</f>
        <v>3.1544623236690938E-2</v>
      </c>
      <c r="AI509">
        <v>7.9180548663783901</v>
      </c>
      <c r="AJ509">
        <v>37.925303089558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-0.06</v>
      </c>
      <c r="AM509" t="s">
        <v>3184</v>
      </c>
      <c r="AN509">
        <v>-1.33</v>
      </c>
      <c r="AO509" t="s">
        <v>3184</v>
      </c>
      <c r="AP509">
        <v>-4.1722015480495998E-2</v>
      </c>
      <c r="AQ509">
        <f>(Table2[[#This Row],[Sharpe Ratio]]-AVERAGE(Table2[Sharpe Ratio]))/_xlfn.STDEV.P(Table2[Sharpe Ratio])</f>
        <v>-1.2137324428465917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-1.4536462352120156</v>
      </c>
      <c r="AS509">
        <f>_xlfn.RANK.AVG(Table2[[#This Row],[1Y Return vs Nifty Z-Score]],Table2[1Y Return vs Nifty Z-Score])</f>
        <v>520</v>
      </c>
      <c r="AT509">
        <f>_xlfn.RANK.AVG(Table2[[#This Row],[6M Return vs Nifty Z-Score]],Table2[6M Return vs Nifty Z-Score])</f>
        <v>209</v>
      </c>
      <c r="AU509">
        <f>_xlfn.RANK.AVG(Table2[[#This Row],[Sharpe Ratio Z-Score]],Table2[Sharpe Ratio Z-Score])</f>
        <v>658</v>
      </c>
      <c r="AV509">
        <f>(Table2[[#This Row],[Rank 1Y]]+Table2[[#This Row],[Rank 6M]]+Table2[[#This Row],[Rank Sharpe]])/3</f>
        <v>462.33333333333331</v>
      </c>
    </row>
    <row r="510" spans="1:48" x14ac:dyDescent="0.3">
      <c r="A510" t="s">
        <v>965</v>
      </c>
      <c r="B510" t="s">
        <v>966</v>
      </c>
      <c r="C510" t="s">
        <v>3139</v>
      </c>
      <c r="D510" t="s">
        <v>967</v>
      </c>
      <c r="E510">
        <v>15061.937380650001</v>
      </c>
      <c r="F510">
        <v>169.38</v>
      </c>
      <c r="G510">
        <v>3.9922974014834001</v>
      </c>
      <c r="H510">
        <f>(Table2[[#This Row],[1Y Return vs Nifty]]-AVERAGE(Table2[1Y Return vs Nifty]))/_xlfn.STDEV.P(Table2[1Y Return vs Nifty])</f>
        <v>-0.25921630212601438</v>
      </c>
      <c r="I510">
        <v>-12.428398542227299</v>
      </c>
      <c r="J510">
        <f>(Table2[[#This Row],[1M Return vs Nifty]]-AVERAGE(Table2[1M Return vs Nifty]))/_xlfn.STDEV.P(Table2[1M Return vs Nifty])</f>
        <v>-1.2726099155020643</v>
      </c>
      <c r="K510">
        <v>7.2747469984402802</v>
      </c>
      <c r="L510">
        <f>(Table2[[#This Row],[6M Return vs Nifty]]-AVERAGE(Table2[6M Return vs Nifty]))/_xlfn.STDEV.P(Table2[6M Return vs Nifty])</f>
        <v>3.4922616707238625E-2</v>
      </c>
      <c r="M510">
        <v>-3.9858198027138698</v>
      </c>
      <c r="N510">
        <f>(Table2[[#This Row],[1W Return vs Nifty]]-AVERAGE(Table2[1W Return vs Nifty]))/_xlfn.STDEV.P(Table2[1W Return vs Nifty])</f>
        <v>-0.49926920947053516</v>
      </c>
      <c r="O510">
        <v>181.3</v>
      </c>
      <c r="P510">
        <v>189.818661762456</v>
      </c>
      <c r="Q510">
        <v>176.710575589846</v>
      </c>
      <c r="R510">
        <v>27.959497350299799</v>
      </c>
      <c r="S510" s="1">
        <f>(Table2[[#This Row],[Close Price]]-Table2[[#This Row],[20D EMA]])/Table2[[#This Row],[20D EMA]]</f>
        <v>-6.5747380033094396E-2</v>
      </c>
      <c r="T510" s="1">
        <f>(Table2[[#This Row],[Close Price]]-Table2[[#This Row],[50D EMA]])/Table2[[#This Row],[50D EMA]]</f>
        <v>-0.10767466998599684</v>
      </c>
      <c r="U510" s="1">
        <f>(Table2[[#This Row],[Close Price]]-Table2[[#This Row],[200D EMA]])/Table2[[#This Row],[200D EMA]]</f>
        <v>-4.1483513736385737E-2</v>
      </c>
      <c r="V510">
        <v>0.373619427049103</v>
      </c>
      <c r="W510">
        <v>168.64</v>
      </c>
      <c r="X510">
        <v>172.8</v>
      </c>
      <c r="Y510">
        <v>168.64</v>
      </c>
      <c r="Z510">
        <v>172.8</v>
      </c>
      <c r="AA510">
        <v>168.64</v>
      </c>
      <c r="AB510">
        <v>180</v>
      </c>
      <c r="AC510" s="1">
        <f>(Table2[[#This Row],[Close Price]]/Table2[[#This Row],[Day Low]])-1</f>
        <v>4.3880455407969698E-3</v>
      </c>
      <c r="AD510" s="1">
        <f>(Table2[[#This Row],[Day High]]/Table2[[#This Row],[Close Price]])-1</f>
        <v>2.0191285866099973E-2</v>
      </c>
      <c r="AE510" s="1">
        <f>(Table2[[#This Row],[Close Price]]/Table2[[#This Row],[Current Week Low]])-1</f>
        <v>4.3880455407969698E-3</v>
      </c>
      <c r="AF510" s="1">
        <f>(Table2[[#This Row],[Current Week High]]/Table2[[#This Row],[Close Price]])-1</f>
        <v>2.0191285866099973E-2</v>
      </c>
      <c r="AG510" s="1">
        <f>(Table2[[#This Row],[Close Price]]/Table2[[#This Row],[Current Month Low]])-1</f>
        <v>4.3880455407969698E-3</v>
      </c>
      <c r="AH510" s="1">
        <f>(Table2[[#This Row],[Current Month High]]/Table2[[#This Row],[Close Price]])-1</f>
        <v>6.2699256110520851E-2</v>
      </c>
      <c r="AI510">
        <v>44.290943440783998</v>
      </c>
      <c r="AJ510">
        <v>30.092165898617498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0.02</v>
      </c>
      <c r="AM510" t="s">
        <v>3185</v>
      </c>
      <c r="AN510">
        <v>-8.16</v>
      </c>
      <c r="AO510" t="s">
        <v>3184</v>
      </c>
      <c r="AP510">
        <v>-7.3674021936299003E-2</v>
      </c>
      <c r="AQ510">
        <f>(Table2[[#This Row],[Sharpe Ratio]]-AVERAGE(Table2[Sharpe Ratio]))/_xlfn.STDEV.P(Table2[Sharpe Ratio])</f>
        <v>-1.5912547639437646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400</v>
      </c>
      <c r="AT510">
        <f>_xlfn.RANK.AVG(Table2[[#This Row],[6M Return vs Nifty Z-Score]],Table2[6M Return vs Nifty Z-Score])</f>
        <v>295</v>
      </c>
      <c r="AU510">
        <f>_xlfn.RANK.AVG(Table2[[#This Row],[Sharpe Ratio Z-Score]],Table2[Sharpe Ratio Z-Score])</f>
        <v>698</v>
      </c>
      <c r="AV510">
        <f>(Table2[[#This Row],[Rank 1Y]]+Table2[[#This Row],[Rank 6M]]+Table2[[#This Row],[Rank Sharpe]])/3</f>
        <v>464.33333333333331</v>
      </c>
    </row>
    <row r="511" spans="1:48" x14ac:dyDescent="0.3">
      <c r="A511" t="s">
        <v>1063</v>
      </c>
      <c r="B511" t="s">
        <v>1064</v>
      </c>
      <c r="C511" t="s">
        <v>3141</v>
      </c>
      <c r="D511" t="s">
        <v>125</v>
      </c>
      <c r="E511">
        <v>12278.45850624</v>
      </c>
      <c r="F511">
        <v>1929.6</v>
      </c>
      <c r="G511">
        <v>2.9513595005534499</v>
      </c>
      <c r="H511">
        <f>(Table2[[#This Row],[1Y Return vs Nifty]]-AVERAGE(Table2[1Y Return vs Nifty]))/_xlfn.STDEV.P(Table2[1Y Return vs Nifty])</f>
        <v>-0.27886736493701803</v>
      </c>
      <c r="I511">
        <v>2.8484602485895398</v>
      </c>
      <c r="J511">
        <f>(Table2[[#This Row],[1M Return vs Nifty]]-AVERAGE(Table2[1M Return vs Nifty]))/_xlfn.STDEV.P(Table2[1M Return vs Nifty])</f>
        <v>0.35755383736913587</v>
      </c>
      <c r="K511">
        <v>4.9559274432218103</v>
      </c>
      <c r="L511">
        <f>(Table2[[#This Row],[6M Return vs Nifty]]-AVERAGE(Table2[6M Return vs Nifty]))/_xlfn.STDEV.P(Table2[6M Return vs Nifty])</f>
        <v>-4.2771457448031312E-2</v>
      </c>
      <c r="M511">
        <v>-0.28499186575399899</v>
      </c>
      <c r="N511">
        <f>(Table2[[#This Row],[1W Return vs Nifty]]-AVERAGE(Table2[1W Return vs Nifty]))/_xlfn.STDEV.P(Table2[1W Return vs Nifty])</f>
        <v>0.28525830386752177</v>
      </c>
      <c r="O511">
        <v>1938.55</v>
      </c>
      <c r="P511">
        <v>1994.7828625347199</v>
      </c>
      <c r="Q511">
        <v>1910.6746704053801</v>
      </c>
      <c r="R511">
        <v>48.695350686911098</v>
      </c>
      <c r="S511" s="1">
        <f>(Table2[[#This Row],[Close Price]]-Table2[[#This Row],[20D EMA]])/Table2[[#This Row],[20D EMA]]</f>
        <v>-4.6168528023522969E-3</v>
      </c>
      <c r="T511" s="1">
        <f>(Table2[[#This Row],[Close Price]]-Table2[[#This Row],[50D EMA]])/Table2[[#This Row],[50D EMA]]</f>
        <v>-3.2676670608596373E-2</v>
      </c>
      <c r="U511" s="1">
        <f>(Table2[[#This Row],[Close Price]]-Table2[[#This Row],[200D EMA]])/Table2[[#This Row],[200D EMA]]</f>
        <v>9.9050507591669258E-3</v>
      </c>
      <c r="V511">
        <v>1.7635653887110001</v>
      </c>
      <c r="W511">
        <v>1887.9</v>
      </c>
      <c r="X511">
        <v>2003.6</v>
      </c>
      <c r="Y511">
        <v>1887.9</v>
      </c>
      <c r="Z511">
        <v>2003.6</v>
      </c>
      <c r="AA511">
        <v>1887.9</v>
      </c>
      <c r="AB511">
        <v>2029</v>
      </c>
      <c r="AC511" s="1">
        <f>(Table2[[#This Row],[Close Price]]/Table2[[#This Row],[Day Low]])-1</f>
        <v>2.2088034323851868E-2</v>
      </c>
      <c r="AD511" s="1">
        <f>(Table2[[#This Row],[Day High]]/Table2[[#This Row],[Close Price]])-1</f>
        <v>3.8349917081260454E-2</v>
      </c>
      <c r="AE511" s="1">
        <f>(Table2[[#This Row],[Close Price]]/Table2[[#This Row],[Current Week Low]])-1</f>
        <v>2.2088034323851868E-2</v>
      </c>
      <c r="AF511" s="1">
        <f>(Table2[[#This Row],[Current Week High]]/Table2[[#This Row],[Close Price]])-1</f>
        <v>3.8349917081260454E-2</v>
      </c>
      <c r="AG511" s="1">
        <f>(Table2[[#This Row],[Close Price]]/Table2[[#This Row],[Current Month Low]])-1</f>
        <v>2.2088034323851868E-2</v>
      </c>
      <c r="AH511" s="1">
        <f>(Table2[[#This Row],[Current Month High]]/Table2[[#This Row],[Close Price]])-1</f>
        <v>5.1513266998341578E-2</v>
      </c>
      <c r="AI511">
        <v>28.731343283582</v>
      </c>
      <c r="AJ511">
        <v>33.986043120508199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-7.0000000000000007E-2</v>
      </c>
      <c r="AM511" t="s">
        <v>3184</v>
      </c>
      <c r="AN511">
        <v>5.03</v>
      </c>
      <c r="AO511" t="s">
        <v>3185</v>
      </c>
      <c r="AP511">
        <v>-4.6311929116694003E-2</v>
      </c>
      <c r="AQ511">
        <f>(Table2[[#This Row],[Sharpe Ratio]]-AVERAGE(Table2[Sharpe Ratio]))/_xlfn.STDEV.P(Table2[Sharpe Ratio])</f>
        <v>-1.2679636177172493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409</v>
      </c>
      <c r="AT511">
        <f>_xlfn.RANK.AVG(Table2[[#This Row],[6M Return vs Nifty Z-Score]],Table2[6M Return vs Nifty Z-Score])</f>
        <v>318</v>
      </c>
      <c r="AU511">
        <f>_xlfn.RANK.AVG(Table2[[#This Row],[Sharpe Ratio Z-Score]],Table2[Sharpe Ratio Z-Score])</f>
        <v>667</v>
      </c>
      <c r="AV511">
        <f>(Table2[[#This Row],[Rank 1Y]]+Table2[[#This Row],[Rank 6M]]+Table2[[#This Row],[Rank Sharpe]])/3</f>
        <v>464.66666666666669</v>
      </c>
    </row>
    <row r="512" spans="1:48" x14ac:dyDescent="0.3">
      <c r="A512" t="s">
        <v>414</v>
      </c>
      <c r="B512" t="s">
        <v>415</v>
      </c>
      <c r="C512" t="s">
        <v>3145</v>
      </c>
      <c r="D512" t="s">
        <v>416</v>
      </c>
      <c r="E512">
        <v>53791.474703450003</v>
      </c>
      <c r="F512">
        <v>2782.55</v>
      </c>
      <c r="G512">
        <v>-14.3023708225841</v>
      </c>
      <c r="H512">
        <f>(Table2[[#This Row],[1Y Return vs Nifty]]-AVERAGE(Table2[1Y Return vs Nifty]))/_xlfn.STDEV.P(Table2[1Y Return vs Nifty])</f>
        <v>-0.60458721623764877</v>
      </c>
      <c r="I512">
        <v>-4.1192567702251202</v>
      </c>
      <c r="J512">
        <f>(Table2[[#This Row],[1M Return vs Nifty]]-AVERAGE(Table2[1M Return vs Nifty]))/_xlfn.STDEV.P(Table2[1M Return vs Nifty])</f>
        <v>-0.38595763183179849</v>
      </c>
      <c r="K512">
        <v>3.0677456020204898</v>
      </c>
      <c r="L512">
        <f>(Table2[[#This Row],[6M Return vs Nifty]]-AVERAGE(Table2[6M Return vs Nifty]))/_xlfn.STDEV.P(Table2[6M Return vs Nifty])</f>
        <v>-0.10603663893176603</v>
      </c>
      <c r="M512">
        <v>-1.62118896321676</v>
      </c>
      <c r="N512">
        <f>(Table2[[#This Row],[1W Return vs Nifty]]-AVERAGE(Table2[1W Return vs Nifty]))/_xlfn.STDEV.P(Table2[1W Return vs Nifty])</f>
        <v>2.0018531331151817E-3</v>
      </c>
      <c r="O512">
        <v>2886.2</v>
      </c>
      <c r="P512">
        <v>2942.5425559330001</v>
      </c>
      <c r="Q512">
        <v>2836.3453536561701</v>
      </c>
      <c r="R512">
        <v>31.358389672127402</v>
      </c>
      <c r="S512" s="1">
        <f>(Table2[[#This Row],[Close Price]]-Table2[[#This Row],[20D EMA]])/Table2[[#This Row],[20D EMA]]</f>
        <v>-3.5912272191809175E-2</v>
      </c>
      <c r="T512" s="1">
        <f>(Table2[[#This Row],[Close Price]]-Table2[[#This Row],[50D EMA]])/Table2[[#This Row],[50D EMA]]</f>
        <v>-5.4372214808044016E-2</v>
      </c>
      <c r="U512" s="1">
        <f>(Table2[[#This Row],[Close Price]]-Table2[[#This Row],[200D EMA]])/Table2[[#This Row],[200D EMA]]</f>
        <v>-1.8966432838238626E-2</v>
      </c>
      <c r="V512">
        <v>0.58204665186940097</v>
      </c>
      <c r="W512">
        <v>2770.35</v>
      </c>
      <c r="X512">
        <v>2877.95</v>
      </c>
      <c r="Y512">
        <v>2770.35</v>
      </c>
      <c r="Z512">
        <v>2877.95</v>
      </c>
      <c r="AA512">
        <v>2745.5</v>
      </c>
      <c r="AB512">
        <v>2893.3</v>
      </c>
      <c r="AC512" s="1">
        <f>(Table2[[#This Row],[Close Price]]/Table2[[#This Row],[Day Low]])-1</f>
        <v>4.4037756962118646E-3</v>
      </c>
      <c r="AD512" s="1">
        <f>(Table2[[#This Row],[Day High]]/Table2[[#This Row],[Close Price]])-1</f>
        <v>3.428509820129011E-2</v>
      </c>
      <c r="AE512" s="1">
        <f>(Table2[[#This Row],[Close Price]]/Table2[[#This Row],[Current Week Low]])-1</f>
        <v>4.4037756962118646E-3</v>
      </c>
      <c r="AF512" s="1">
        <f>(Table2[[#This Row],[Current Week High]]/Table2[[#This Row],[Close Price]])-1</f>
        <v>3.428509820129011E-2</v>
      </c>
      <c r="AG512" s="1">
        <f>(Table2[[#This Row],[Close Price]]/Table2[[#This Row],[Current Month Low]])-1</f>
        <v>1.3494809688581411E-2</v>
      </c>
      <c r="AH512" s="1">
        <f>(Table2[[#This Row],[Current Month High]]/Table2[[#This Row],[Close Price]])-1</f>
        <v>3.9801620815439032E-2</v>
      </c>
      <c r="AI512">
        <v>21.291620995130302</v>
      </c>
      <c r="AJ512">
        <v>26.836995168201199</v>
      </c>
      <c r="AK512" t="str">
        <f>IF(AND(Table2[[#This Row],[20D EMA]]&gt;Table2[[#This Row],[50D EMA]],Table2[[#This Row],[50D EMA]]&gt;Table2[[#This Row],[200D EMA]]),"Uptrend","Downtrend/NoTrend")</f>
        <v>Downtrend/NoTrend</v>
      </c>
      <c r="AL512">
        <v>0.06</v>
      </c>
      <c r="AM512" t="s">
        <v>3185</v>
      </c>
      <c r="AN512">
        <v>-5.35</v>
      </c>
      <c r="AO512" t="s">
        <v>3184</v>
      </c>
      <c r="AP512">
        <v>4.105210484083E-3</v>
      </c>
      <c r="AQ512">
        <f>(Table2[[#This Row],[Sharpe Ratio]]-AVERAGE(Table2[Sharpe Ratio]))/_xlfn.STDEV.P(Table2[Sharpe Ratio])</f>
        <v>-0.67227033656154533</v>
      </c>
      <c r="AR5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2">
        <f>_xlfn.RANK.AVG(Table2[[#This Row],[1Y Return vs Nifty Z-Score]],Table2[1Y Return vs Nifty Z-Score])</f>
        <v>539</v>
      </c>
      <c r="AT512">
        <f>_xlfn.RANK.AVG(Table2[[#This Row],[6M Return vs Nifty Z-Score]],Table2[6M Return vs Nifty Z-Score])</f>
        <v>348</v>
      </c>
      <c r="AU512">
        <f>_xlfn.RANK.AVG(Table2[[#This Row],[Sharpe Ratio Z-Score]],Table2[Sharpe Ratio Z-Score])</f>
        <v>509</v>
      </c>
      <c r="AV512">
        <f>(Table2[[#This Row],[Rank 1Y]]+Table2[[#This Row],[Rank 6M]]+Table2[[#This Row],[Rank Sharpe]])/3</f>
        <v>465.33333333333331</v>
      </c>
    </row>
    <row r="513" spans="1:48" x14ac:dyDescent="0.3">
      <c r="A513" t="s">
        <v>2012</v>
      </c>
      <c r="B513" t="s">
        <v>2013</v>
      </c>
      <c r="C513" t="s">
        <v>3138</v>
      </c>
      <c r="D513" t="s">
        <v>21</v>
      </c>
      <c r="E513">
        <v>3298.4868615599999</v>
      </c>
      <c r="F513">
        <v>558.1</v>
      </c>
      <c r="G513">
        <v>-27.519322414277902</v>
      </c>
      <c r="H513">
        <f>(Table2[[#This Row],[1Y Return vs Nifty]]-AVERAGE(Table2[1Y Return vs Nifty]))/_xlfn.STDEV.P(Table2[1Y Return vs Nifty])</f>
        <v>-0.85409983910048726</v>
      </c>
      <c r="I513">
        <v>-5.4290794387379604</v>
      </c>
      <c r="J513">
        <f>(Table2[[#This Row],[1M Return vs Nifty]]-AVERAGE(Table2[1M Return vs Nifty]))/_xlfn.STDEV.P(Table2[1M Return vs Nifty])</f>
        <v>-0.52572624959124126</v>
      </c>
      <c r="K513">
        <v>-5.2381855809778699</v>
      </c>
      <c r="L513">
        <f>(Table2[[#This Row],[6M Return vs Nifty]]-AVERAGE(Table2[6M Return vs Nifty]))/_xlfn.STDEV.P(Table2[6M Return vs Nifty])</f>
        <v>-0.3843341165462516</v>
      </c>
      <c r="M513">
        <v>-2.7876298401922002</v>
      </c>
      <c r="N513">
        <f>(Table2[[#This Row],[1W Return vs Nifty]]-AVERAGE(Table2[1W Return vs Nifty]))/_xlfn.STDEV.P(Table2[1W Return vs Nifty])</f>
        <v>-0.24526848103463275</v>
      </c>
      <c r="O513">
        <v>580.71</v>
      </c>
      <c r="P513">
        <v>595.357722090435</v>
      </c>
      <c r="Q513">
        <v>599.54971000990997</v>
      </c>
      <c r="R513">
        <v>34.141000046915501</v>
      </c>
      <c r="S513" s="1">
        <f>(Table2[[#This Row],[Close Price]]-Table2[[#This Row],[20D EMA]])/Table2[[#This Row],[20D EMA]]</f>
        <v>-3.8935096691980531E-2</v>
      </c>
      <c r="T513" s="1">
        <f>(Table2[[#This Row],[Close Price]]-Table2[[#This Row],[50D EMA]])/Table2[[#This Row],[50D EMA]]</f>
        <v>-6.2580396134973654E-2</v>
      </c>
      <c r="U513" s="1">
        <f>(Table2[[#This Row],[Close Price]]-Table2[[#This Row],[200D EMA]])/Table2[[#This Row],[200D EMA]]</f>
        <v>-6.9134734481357402E-2</v>
      </c>
      <c r="V513">
        <v>0.28690254532512799</v>
      </c>
      <c r="W513">
        <v>554.95000000000005</v>
      </c>
      <c r="X513">
        <v>565</v>
      </c>
      <c r="Y513">
        <v>554.95000000000005</v>
      </c>
      <c r="Z513">
        <v>565</v>
      </c>
      <c r="AA513">
        <v>554.95000000000005</v>
      </c>
      <c r="AB513">
        <v>595</v>
      </c>
      <c r="AC513" s="1">
        <f>(Table2[[#This Row],[Close Price]]/Table2[[#This Row],[Day Low]])-1</f>
        <v>5.676187043877734E-3</v>
      </c>
      <c r="AD513" s="1">
        <f>(Table2[[#This Row],[Day High]]/Table2[[#This Row],[Close Price]])-1</f>
        <v>1.2363375739114835E-2</v>
      </c>
      <c r="AE513" s="1">
        <f>(Table2[[#This Row],[Close Price]]/Table2[[#This Row],[Current Week Low]])-1</f>
        <v>5.676187043877734E-3</v>
      </c>
      <c r="AF513" s="1">
        <f>(Table2[[#This Row],[Current Week High]]/Table2[[#This Row],[Close Price]])-1</f>
        <v>1.2363375739114835E-2</v>
      </c>
      <c r="AG513" s="1">
        <f>(Table2[[#This Row],[Close Price]]/Table2[[#This Row],[Current Month Low]])-1</f>
        <v>5.676187043877734E-3</v>
      </c>
      <c r="AH513" s="1">
        <f>(Table2[[#This Row],[Current Month High]]/Table2[[#This Row],[Close Price]])-1</f>
        <v>6.6117183300483662E-2</v>
      </c>
      <c r="AI513">
        <v>41.820462282744998</v>
      </c>
      <c r="AJ513">
        <v>24.022222222222201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-0.03</v>
      </c>
      <c r="AM513" t="s">
        <v>3184</v>
      </c>
      <c r="AN513">
        <v>-1.59</v>
      </c>
      <c r="AO513" t="s">
        <v>3184</v>
      </c>
      <c r="AP513">
        <v>6.207327054273E-2</v>
      </c>
      <c r="AQ513">
        <f>(Table2[[#This Row],[Sharpe Ratio]]-AVERAGE(Table2[Sharpe Ratio]))/_xlfn.STDEV.P(Table2[Sharpe Ratio])</f>
        <v>1.2639282905128443E-2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616</v>
      </c>
      <c r="AT513">
        <f>_xlfn.RANK.AVG(Table2[[#This Row],[6M Return vs Nifty Z-Score]],Table2[6M Return vs Nifty Z-Score])</f>
        <v>436</v>
      </c>
      <c r="AU513">
        <f>_xlfn.RANK.AVG(Table2[[#This Row],[Sharpe Ratio Z-Score]],Table2[Sharpe Ratio Z-Score])</f>
        <v>345</v>
      </c>
      <c r="AV513">
        <f>(Table2[[#This Row],[Rank 1Y]]+Table2[[#This Row],[Rank 6M]]+Table2[[#This Row],[Rank Sharpe]])/3</f>
        <v>465.66666666666669</v>
      </c>
    </row>
    <row r="514" spans="1:48" x14ac:dyDescent="0.3">
      <c r="A514" t="s">
        <v>1024</v>
      </c>
      <c r="B514" t="s">
        <v>1025</v>
      </c>
      <c r="C514" t="s">
        <v>3142</v>
      </c>
      <c r="D514" t="s">
        <v>433</v>
      </c>
      <c r="E514">
        <v>13293.500388839901</v>
      </c>
      <c r="F514">
        <v>276.60000000000002</v>
      </c>
      <c r="G514">
        <v>-0.82271141904797596</v>
      </c>
      <c r="H514">
        <f>(Table2[[#This Row],[1Y Return vs Nifty]]-AVERAGE(Table2[1Y Return vs Nifty]))/_xlfn.STDEV.P(Table2[1Y Return vs Nifty])</f>
        <v>-0.35011513546013279</v>
      </c>
      <c r="I514">
        <v>-6.5307169248855699</v>
      </c>
      <c r="J514">
        <f>(Table2[[#This Row],[1M Return vs Nifty]]-AVERAGE(Table2[1M Return vs Nifty]))/_xlfn.STDEV.P(Table2[1M Return vs Nifty])</f>
        <v>-0.64327983330319494</v>
      </c>
      <c r="K514">
        <v>-22.872220151659</v>
      </c>
      <c r="L514">
        <f>(Table2[[#This Row],[6M Return vs Nifty]]-AVERAGE(Table2[6M Return vs Nifty]))/_xlfn.STDEV.P(Table2[6M Return vs Nifty])</f>
        <v>-0.9751778441264306</v>
      </c>
      <c r="M514">
        <v>-6.0280267207008302</v>
      </c>
      <c r="N514">
        <f>(Table2[[#This Row],[1W Return vs Nifty]]-AVERAGE(Table2[1W Return vs Nifty]))/_xlfn.STDEV.P(Table2[1W Return vs Nifty])</f>
        <v>-0.93219058338510419</v>
      </c>
      <c r="O514">
        <v>296.54000000000002</v>
      </c>
      <c r="P514">
        <v>312.51906968408503</v>
      </c>
      <c r="Q514">
        <v>318.93175339141197</v>
      </c>
      <c r="R514">
        <v>28.633685789002701</v>
      </c>
      <c r="S514" s="1">
        <f>(Table2[[#This Row],[Close Price]]-Table2[[#This Row],[20D EMA]])/Table2[[#This Row],[20D EMA]]</f>
        <v>-6.7242193296014011E-2</v>
      </c>
      <c r="T514" s="1">
        <f>(Table2[[#This Row],[Close Price]]-Table2[[#This Row],[50D EMA]])/Table2[[#This Row],[50D EMA]]</f>
        <v>-0.11493400937227408</v>
      </c>
      <c r="U514" s="1">
        <f>(Table2[[#This Row],[Close Price]]-Table2[[#This Row],[200D EMA]])/Table2[[#This Row],[200D EMA]]</f>
        <v>-0.13272981740221995</v>
      </c>
      <c r="V514">
        <v>0.47130380328604998</v>
      </c>
      <c r="W514">
        <v>275.89999999999998</v>
      </c>
      <c r="X514">
        <v>282</v>
      </c>
      <c r="Y514">
        <v>275.89999999999998</v>
      </c>
      <c r="Z514">
        <v>282</v>
      </c>
      <c r="AA514">
        <v>275.89999999999998</v>
      </c>
      <c r="AB514">
        <v>304.60000000000002</v>
      </c>
      <c r="AC514" s="1">
        <f>(Table2[[#This Row],[Close Price]]/Table2[[#This Row],[Day Low]])-1</f>
        <v>2.5371511417182635E-3</v>
      </c>
      <c r="AD514" s="1">
        <f>(Table2[[#This Row],[Day High]]/Table2[[#This Row],[Close Price]])-1</f>
        <v>1.9522776572667988E-2</v>
      </c>
      <c r="AE514" s="1">
        <f>(Table2[[#This Row],[Close Price]]/Table2[[#This Row],[Current Week Low]])-1</f>
        <v>2.5371511417182635E-3</v>
      </c>
      <c r="AF514" s="1">
        <f>(Table2[[#This Row],[Current Week High]]/Table2[[#This Row],[Close Price]])-1</f>
        <v>1.9522776572667988E-2</v>
      </c>
      <c r="AG514" s="1">
        <f>(Table2[[#This Row],[Close Price]]/Table2[[#This Row],[Current Month Low]])-1</f>
        <v>2.5371511417182635E-3</v>
      </c>
      <c r="AH514" s="1">
        <f>(Table2[[#This Row],[Current Month High]]/Table2[[#This Row],[Close Price]])-1</f>
        <v>0.10122921185827916</v>
      </c>
      <c r="AI514">
        <v>49.3040491684743</v>
      </c>
      <c r="AJ514">
        <v>24.805414551607399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-0.09</v>
      </c>
      <c r="AM514" t="s">
        <v>3184</v>
      </c>
      <c r="AN514">
        <v>-4.83</v>
      </c>
      <c r="AO514" t="s">
        <v>3184</v>
      </c>
      <c r="AP514">
        <v>7.5325932506009996E-2</v>
      </c>
      <c r="AQ514">
        <f>(Table2[[#This Row],[Sharpe Ratio]]-AVERAGE(Table2[Sharpe Ratio]))/_xlfn.STDEV.P(Table2[Sharpe Ratio])</f>
        <v>0.16922336822741416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436</v>
      </c>
      <c r="AT514">
        <f>_xlfn.RANK.AVG(Table2[[#This Row],[6M Return vs Nifty Z-Score]],Table2[6M Return vs Nifty Z-Score])</f>
        <v>666</v>
      </c>
      <c r="AU514">
        <f>_xlfn.RANK.AVG(Table2[[#This Row],[Sharpe Ratio Z-Score]],Table2[Sharpe Ratio Z-Score])</f>
        <v>298</v>
      </c>
      <c r="AV514">
        <f>(Table2[[#This Row],[Rank 1Y]]+Table2[[#This Row],[Rank 6M]]+Table2[[#This Row],[Rank Sharpe]])/3</f>
        <v>466.66666666666669</v>
      </c>
    </row>
    <row r="515" spans="1:48" x14ac:dyDescent="0.3">
      <c r="A515" t="s">
        <v>1468</v>
      </c>
      <c r="B515" t="s">
        <v>1469</v>
      </c>
      <c r="C515" t="s">
        <v>576</v>
      </c>
      <c r="D515" t="s">
        <v>576</v>
      </c>
      <c r="E515">
        <v>7014.0944510999998</v>
      </c>
      <c r="F515">
        <v>354.15</v>
      </c>
      <c r="G515">
        <v>-4.8539287084360998</v>
      </c>
      <c r="H515">
        <f>(Table2[[#This Row],[1Y Return vs Nifty]]-AVERAGE(Table2[1Y Return vs Nifty]))/_xlfn.STDEV.P(Table2[1Y Return vs Nifty])</f>
        <v>-0.42621737372794738</v>
      </c>
      <c r="I515">
        <v>1.9312312064597399</v>
      </c>
      <c r="J515">
        <f>(Table2[[#This Row],[1M Return vs Nifty]]-AVERAGE(Table2[1M Return vs Nifty]))/_xlfn.STDEV.P(Table2[1M Return vs Nifty])</f>
        <v>0.2596781184118081</v>
      </c>
      <c r="K515">
        <v>-10.850716360610701</v>
      </c>
      <c r="L515">
        <f>(Table2[[#This Row],[6M Return vs Nifty]]-AVERAGE(Table2[6M Return vs Nifty]))/_xlfn.STDEV.P(Table2[6M Return vs Nifty])</f>
        <v>-0.57238686157773999</v>
      </c>
      <c r="M515">
        <v>-10.760527111010999</v>
      </c>
      <c r="N515">
        <f>(Table2[[#This Row],[1W Return vs Nifty]]-AVERAGE(Table2[1W Return vs Nifty]))/_xlfn.STDEV.P(Table2[1W Return vs Nifty])</f>
        <v>-1.9354192733769351</v>
      </c>
      <c r="O515">
        <v>374.54</v>
      </c>
      <c r="P515">
        <v>380.24742428715899</v>
      </c>
      <c r="Q515">
        <v>358.76092455989601</v>
      </c>
      <c r="R515">
        <v>35.536577278863803</v>
      </c>
      <c r="S515" s="1">
        <f>(Table2[[#This Row],[Close Price]]-Table2[[#This Row],[20D EMA]])/Table2[[#This Row],[20D EMA]]</f>
        <v>-5.4440113205532228E-2</v>
      </c>
      <c r="T515" s="1">
        <f>(Table2[[#This Row],[Close Price]]-Table2[[#This Row],[50D EMA]])/Table2[[#This Row],[50D EMA]]</f>
        <v>-6.8632744419198241E-2</v>
      </c>
      <c r="U515" s="1">
        <f>(Table2[[#This Row],[Close Price]]-Table2[[#This Row],[200D EMA]])/Table2[[#This Row],[200D EMA]]</f>
        <v>-1.2852360009809901E-2</v>
      </c>
      <c r="V515">
        <v>0.76260642942677104</v>
      </c>
      <c r="W515">
        <v>345.05</v>
      </c>
      <c r="X515">
        <v>355.55</v>
      </c>
      <c r="Y515">
        <v>345.05</v>
      </c>
      <c r="Z515">
        <v>355.55</v>
      </c>
      <c r="AA515">
        <v>345.05</v>
      </c>
      <c r="AB515">
        <v>399.5</v>
      </c>
      <c r="AC515" s="1">
        <f>(Table2[[#This Row],[Close Price]]/Table2[[#This Row],[Day Low]])-1</f>
        <v>2.6372989421822757E-2</v>
      </c>
      <c r="AD515" s="1">
        <f>(Table2[[#This Row],[Day High]]/Table2[[#This Row],[Close Price]])-1</f>
        <v>3.9531272059862843E-3</v>
      </c>
      <c r="AE515" s="1">
        <f>(Table2[[#This Row],[Close Price]]/Table2[[#This Row],[Current Week Low]])-1</f>
        <v>2.6372989421822757E-2</v>
      </c>
      <c r="AF515" s="1">
        <f>(Table2[[#This Row],[Current Week High]]/Table2[[#This Row],[Close Price]])-1</f>
        <v>3.9531272059862843E-3</v>
      </c>
      <c r="AG515" s="1">
        <f>(Table2[[#This Row],[Close Price]]/Table2[[#This Row],[Current Month Low]])-1</f>
        <v>2.6372989421822757E-2</v>
      </c>
      <c r="AH515" s="1">
        <f>(Table2[[#This Row],[Current Month High]]/Table2[[#This Row],[Close Price]])-1</f>
        <v>0.12805308485105193</v>
      </c>
      <c r="AI515">
        <v>27.248341098404602</v>
      </c>
      <c r="AJ515">
        <v>38.6376981796829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-0.1</v>
      </c>
      <c r="AM515" t="s">
        <v>3184</v>
      </c>
      <c r="AN515">
        <v>-4.46</v>
      </c>
      <c r="AO515" t="s">
        <v>3184</v>
      </c>
      <c r="AP515">
        <v>3.3202938184038001E-2</v>
      </c>
      <c r="AQ515">
        <f>(Table2[[#This Row],[Sharpe Ratio]]-AVERAGE(Table2[Sharpe Ratio]))/_xlfn.STDEV.P(Table2[Sharpe Ratio])</f>
        <v>-0.32847215552601744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462</v>
      </c>
      <c r="AT515">
        <f>_xlfn.RANK.AVG(Table2[[#This Row],[6M Return vs Nifty Z-Score]],Table2[6M Return vs Nifty Z-Score])</f>
        <v>511</v>
      </c>
      <c r="AU515">
        <f>_xlfn.RANK.AVG(Table2[[#This Row],[Sharpe Ratio Z-Score]],Table2[Sharpe Ratio Z-Score])</f>
        <v>428</v>
      </c>
      <c r="AV515">
        <f>(Table2[[#This Row],[Rank 1Y]]+Table2[[#This Row],[Rank 6M]]+Table2[[#This Row],[Rank Sharpe]])/3</f>
        <v>467</v>
      </c>
    </row>
    <row r="516" spans="1:48" x14ac:dyDescent="0.3">
      <c r="A516" t="s">
        <v>436</v>
      </c>
      <c r="B516" t="s">
        <v>437</v>
      </c>
      <c r="C516" t="s">
        <v>3139</v>
      </c>
      <c r="D516" t="s">
        <v>392</v>
      </c>
      <c r="E516">
        <v>51923.895205009998</v>
      </c>
      <c r="F516">
        <v>199.3</v>
      </c>
      <c r="G516">
        <v>-10.780714305444</v>
      </c>
      <c r="H516">
        <f>(Table2[[#This Row],[1Y Return vs Nifty]]-AVERAGE(Table2[1Y Return vs Nifty]))/_xlfn.STDEV.P(Table2[1Y Return vs Nifty])</f>
        <v>-0.53810458230216152</v>
      </c>
      <c r="I516">
        <v>-6.9342586493337803</v>
      </c>
      <c r="J516">
        <f>(Table2[[#This Row],[1M Return vs Nifty]]-AVERAGE(Table2[1M Return vs Nifty]))/_xlfn.STDEV.P(Table2[1M Return vs Nifty])</f>
        <v>-0.68634098225889828</v>
      </c>
      <c r="K516">
        <v>-19.825079629505002</v>
      </c>
      <c r="L516">
        <f>(Table2[[#This Row],[6M Return vs Nifty]]-AVERAGE(Table2[6M Return vs Nifty]))/_xlfn.STDEV.P(Table2[6M Return vs Nifty])</f>
        <v>-0.87308073995246849</v>
      </c>
      <c r="M516">
        <v>-3.0814497720310001</v>
      </c>
      <c r="N516">
        <f>(Table2[[#This Row],[1W Return vs Nifty]]-AVERAGE(Table2[1W Return vs Nifty]))/_xlfn.STDEV.P(Table2[1W Return vs Nifty])</f>
        <v>-0.30755449498101706</v>
      </c>
      <c r="O516">
        <v>208.64</v>
      </c>
      <c r="P516">
        <v>215.56107476485701</v>
      </c>
      <c r="Q516">
        <v>210.146314402717</v>
      </c>
      <c r="R516">
        <v>37.310344402362603</v>
      </c>
      <c r="S516" s="1">
        <f>(Table2[[#This Row],[Close Price]]-Table2[[#This Row],[20D EMA]])/Table2[[#This Row],[20D EMA]]</f>
        <v>-4.4766104294478408E-2</v>
      </c>
      <c r="T516" s="1">
        <f>(Table2[[#This Row],[Close Price]]-Table2[[#This Row],[50D EMA]])/Table2[[#This Row],[50D EMA]]</f>
        <v>-7.5436044205083208E-2</v>
      </c>
      <c r="U516" s="1">
        <f>(Table2[[#This Row],[Close Price]]-Table2[[#This Row],[200D EMA]])/Table2[[#This Row],[200D EMA]]</f>
        <v>-5.1613155498561304E-2</v>
      </c>
      <c r="V516">
        <v>1.56358411550792</v>
      </c>
      <c r="W516">
        <v>198.1</v>
      </c>
      <c r="X516">
        <v>202.98</v>
      </c>
      <c r="Y516">
        <v>198.1</v>
      </c>
      <c r="Z516">
        <v>202.98</v>
      </c>
      <c r="AA516">
        <v>197</v>
      </c>
      <c r="AB516">
        <v>208.8</v>
      </c>
      <c r="AC516" s="1">
        <f>(Table2[[#This Row],[Close Price]]/Table2[[#This Row],[Day Low]])-1</f>
        <v>6.0575466935892663E-3</v>
      </c>
      <c r="AD516" s="1">
        <f>(Table2[[#This Row],[Day High]]/Table2[[#This Row],[Close Price]])-1</f>
        <v>1.8464626191670774E-2</v>
      </c>
      <c r="AE516" s="1">
        <f>(Table2[[#This Row],[Close Price]]/Table2[[#This Row],[Current Week Low]])-1</f>
        <v>6.0575466935892663E-3</v>
      </c>
      <c r="AF516" s="1">
        <f>(Table2[[#This Row],[Current Week High]]/Table2[[#This Row],[Close Price]])-1</f>
        <v>1.8464626191670774E-2</v>
      </c>
      <c r="AG516" s="1">
        <f>(Table2[[#This Row],[Close Price]]/Table2[[#This Row],[Current Month Low]])-1</f>
        <v>1.1675126903553323E-2</v>
      </c>
      <c r="AH516" s="1">
        <f>(Table2[[#This Row],[Current Month High]]/Table2[[#This Row],[Close Price]])-1</f>
        <v>4.7666833918715401E-2</v>
      </c>
      <c r="AI516">
        <v>23.883592574009</v>
      </c>
      <c r="AJ516">
        <v>28.580645161290299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-0.12</v>
      </c>
      <c r="AM516" t="s">
        <v>3184</v>
      </c>
      <c r="AN516">
        <v>-6.19</v>
      </c>
      <c r="AO516" t="s">
        <v>3184</v>
      </c>
      <c r="AP516">
        <v>8.7532640881589005E-2</v>
      </c>
      <c r="AQ516">
        <f>(Table2[[#This Row],[Sharpe Ratio]]-AVERAGE(Table2[Sharpe Ratio]))/_xlfn.STDEV.P(Table2[Sharpe Ratio])</f>
        <v>0.31344920535220433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509</v>
      </c>
      <c r="AT516">
        <f>_xlfn.RANK.AVG(Table2[[#This Row],[6M Return vs Nifty Z-Score]],Table2[6M Return vs Nifty Z-Score])</f>
        <v>632</v>
      </c>
      <c r="AU516">
        <f>_xlfn.RANK.AVG(Table2[[#This Row],[Sharpe Ratio Z-Score]],Table2[Sharpe Ratio Z-Score])</f>
        <v>267</v>
      </c>
      <c r="AV516">
        <f>(Table2[[#This Row],[Rank 1Y]]+Table2[[#This Row],[Rank 6M]]+Table2[[#This Row],[Rank Sharpe]])/3</f>
        <v>469.33333333333331</v>
      </c>
    </row>
    <row r="517" spans="1:48" x14ac:dyDescent="0.3">
      <c r="A517" t="s">
        <v>752</v>
      </c>
      <c r="B517" t="s">
        <v>753</v>
      </c>
      <c r="C517" t="s">
        <v>3153</v>
      </c>
      <c r="D517" t="s">
        <v>160</v>
      </c>
      <c r="E517">
        <v>22066.153746175001</v>
      </c>
      <c r="F517">
        <v>7494.85</v>
      </c>
      <c r="G517">
        <v>-11.6836866445563</v>
      </c>
      <c r="H517">
        <f>(Table2[[#This Row],[1Y Return vs Nifty]]-AVERAGE(Table2[1Y Return vs Nifty]))/_xlfn.STDEV.P(Table2[1Y Return vs Nifty])</f>
        <v>-0.55515109980973065</v>
      </c>
      <c r="I517">
        <v>1.38890285175322</v>
      </c>
      <c r="J517">
        <f>(Table2[[#This Row],[1M Return vs Nifty]]-AVERAGE(Table2[1M Return vs Nifty]))/_xlfn.STDEV.P(Table2[1M Return vs Nifty])</f>
        <v>0.20180731930955542</v>
      </c>
      <c r="K517">
        <v>16.853479294940499</v>
      </c>
      <c r="L517">
        <f>(Table2[[#This Row],[6M Return vs Nifty]]-AVERAGE(Table2[6M Return vs Nifty]))/_xlfn.STDEV.P(Table2[6M Return vs Nifty])</f>
        <v>0.35586640712979717</v>
      </c>
      <c r="M517">
        <v>-0.18096045223249499</v>
      </c>
      <c r="N517">
        <f>(Table2[[#This Row],[1W Return vs Nifty]]-AVERAGE(Table2[1W Return vs Nifty]))/_xlfn.STDEV.P(Table2[1W Return vs Nifty])</f>
        <v>0.30731161397793816</v>
      </c>
      <c r="O517">
        <v>7764.6</v>
      </c>
      <c r="P517">
        <v>7710.5798365639203</v>
      </c>
      <c r="Q517">
        <v>7170.5821141714396</v>
      </c>
      <c r="R517">
        <v>35.299451947984103</v>
      </c>
      <c r="S517" s="1">
        <f>(Table2[[#This Row],[Close Price]]-Table2[[#This Row],[20D EMA]])/Table2[[#This Row],[20D EMA]]</f>
        <v>-3.4741004043994536E-2</v>
      </c>
      <c r="T517" s="1">
        <f>(Table2[[#This Row],[Close Price]]-Table2[[#This Row],[50D EMA]])/Table2[[#This Row],[50D EMA]]</f>
        <v>-2.7978419410291194E-2</v>
      </c>
      <c r="U517" s="1">
        <f>(Table2[[#This Row],[Close Price]]-Table2[[#This Row],[200D EMA]])/Table2[[#This Row],[200D EMA]]</f>
        <v>4.5221975101254377E-2</v>
      </c>
      <c r="V517">
        <v>0.899763760384651</v>
      </c>
      <c r="W517">
        <v>7460</v>
      </c>
      <c r="X517">
        <v>7920</v>
      </c>
      <c r="Y517">
        <v>7460</v>
      </c>
      <c r="Z517">
        <v>7920</v>
      </c>
      <c r="AA517">
        <v>7460</v>
      </c>
      <c r="AB517">
        <v>8097</v>
      </c>
      <c r="AC517" s="1">
        <f>(Table2[[#This Row],[Close Price]]/Table2[[#This Row],[Day Low]])-1</f>
        <v>4.6715817694369388E-3</v>
      </c>
      <c r="AD517" s="1">
        <f>(Table2[[#This Row],[Day High]]/Table2[[#This Row],[Close Price]])-1</f>
        <v>5.6725618257870369E-2</v>
      </c>
      <c r="AE517" s="1">
        <f>(Table2[[#This Row],[Close Price]]/Table2[[#This Row],[Current Week Low]])-1</f>
        <v>4.6715817694369388E-3</v>
      </c>
      <c r="AF517" s="1">
        <f>(Table2[[#This Row],[Current Week High]]/Table2[[#This Row],[Close Price]])-1</f>
        <v>5.6725618257870369E-2</v>
      </c>
      <c r="AG517" s="1">
        <f>(Table2[[#This Row],[Close Price]]/Table2[[#This Row],[Current Month Low]])-1</f>
        <v>4.6715817694369388E-3</v>
      </c>
      <c r="AH517" s="1">
        <f>(Table2[[#This Row],[Current Month High]]/Table2[[#This Row],[Close Price]])-1</f>
        <v>8.0341834726512129E-2</v>
      </c>
      <c r="AI517">
        <v>9.1416105725931693</v>
      </c>
      <c r="AJ517">
        <v>44.832217358957202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0.04</v>
      </c>
      <c r="AM517" t="s">
        <v>3185</v>
      </c>
      <c r="AN517">
        <v>-1.96</v>
      </c>
      <c r="AO517" t="s">
        <v>3184</v>
      </c>
      <c r="AP517">
        <v>-6.3218239201055001E-2</v>
      </c>
      <c r="AQ517">
        <f>(Table2[[#This Row],[Sharpe Ratio]]-AVERAGE(Table2[Sharpe Ratio]))/_xlfn.STDEV.P(Table2[Sharpe Ratio])</f>
        <v>-1.4677166264387826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-1.1578823858312228</v>
      </c>
      <c r="AS517">
        <f>_xlfn.RANK.AVG(Table2[[#This Row],[1Y Return vs Nifty Z-Score]],Table2[1Y Return vs Nifty Z-Score])</f>
        <v>519</v>
      </c>
      <c r="AT517">
        <f>_xlfn.RANK.AVG(Table2[[#This Row],[6M Return vs Nifty Z-Score]],Table2[6M Return vs Nifty Z-Score])</f>
        <v>205</v>
      </c>
      <c r="AU517">
        <f>_xlfn.RANK.AVG(Table2[[#This Row],[Sharpe Ratio Z-Score]],Table2[Sharpe Ratio Z-Score])</f>
        <v>687</v>
      </c>
      <c r="AV517">
        <f>(Table2[[#This Row],[Rank 1Y]]+Table2[[#This Row],[Rank 6M]]+Table2[[#This Row],[Rank Sharpe]])/3</f>
        <v>470.33333333333331</v>
      </c>
    </row>
    <row r="518" spans="1:48" x14ac:dyDescent="0.3">
      <c r="A518" t="s">
        <v>1769</v>
      </c>
      <c r="B518" t="s">
        <v>1770</v>
      </c>
      <c r="C518" t="s">
        <v>3148</v>
      </c>
      <c r="D518" t="s">
        <v>1771</v>
      </c>
      <c r="E518">
        <v>4549.1386047039996</v>
      </c>
      <c r="F518">
        <v>67.36</v>
      </c>
      <c r="G518">
        <v>-14.301787244870299</v>
      </c>
      <c r="H518">
        <f>(Table2[[#This Row],[1Y Return vs Nifty]]-AVERAGE(Table2[1Y Return vs Nifty]))/_xlfn.STDEV.P(Table2[1Y Return vs Nifty])</f>
        <v>-0.60457619932463336</v>
      </c>
      <c r="I518">
        <v>11.9122884844745</v>
      </c>
      <c r="J518">
        <f>(Table2[[#This Row],[1M Return vs Nifty]]-AVERAGE(Table2[1M Return vs Nifty]))/_xlfn.STDEV.P(Table2[1M Return vs Nifty])</f>
        <v>1.3247372390558738</v>
      </c>
      <c r="K518">
        <v>-10.472500712859601</v>
      </c>
      <c r="L518">
        <f>(Table2[[#This Row],[6M Return vs Nifty]]-AVERAGE(Table2[6M Return vs Nifty]))/_xlfn.STDEV.P(Table2[6M Return vs Nifty])</f>
        <v>-0.55971441601511451</v>
      </c>
      <c r="M518">
        <v>2.7527217347117601</v>
      </c>
      <c r="N518">
        <f>(Table2[[#This Row],[1W Return vs Nifty]]-AVERAGE(Table2[1W Return vs Nifty]))/_xlfn.STDEV.P(Table2[1W Return vs Nifty])</f>
        <v>0.92921418017456958</v>
      </c>
      <c r="O518">
        <v>64.03</v>
      </c>
      <c r="P518">
        <v>64.703231416686904</v>
      </c>
      <c r="Q518">
        <v>64.375029518047199</v>
      </c>
      <c r="R518">
        <v>61.488537315473003</v>
      </c>
      <c r="S518" s="1">
        <f>(Table2[[#This Row],[Close Price]]-Table2[[#This Row],[20D EMA]])/Table2[[#This Row],[20D EMA]]</f>
        <v>5.2006871778853637E-2</v>
      </c>
      <c r="T518" s="1">
        <f>(Table2[[#This Row],[Close Price]]-Table2[[#This Row],[50D EMA]])/Table2[[#This Row],[50D EMA]]</f>
        <v>4.1060833054899278E-2</v>
      </c>
      <c r="U518" s="1">
        <f>(Table2[[#This Row],[Close Price]]-Table2[[#This Row],[200D EMA]])/Table2[[#This Row],[200D EMA]]</f>
        <v>4.636845224460797E-2</v>
      </c>
      <c r="V518">
        <v>1.5737627290581999</v>
      </c>
      <c r="W518">
        <v>66.599999999999994</v>
      </c>
      <c r="X518">
        <v>69.900000000000006</v>
      </c>
      <c r="Y518">
        <v>66.599999999999994</v>
      </c>
      <c r="Z518">
        <v>69.900000000000006</v>
      </c>
      <c r="AA518">
        <v>62.74</v>
      </c>
      <c r="AB518">
        <v>71.7</v>
      </c>
      <c r="AC518" s="1">
        <f>(Table2[[#This Row],[Close Price]]/Table2[[#This Row],[Day Low]])-1</f>
        <v>1.1411411411411443E-2</v>
      </c>
      <c r="AD518" s="1">
        <f>(Table2[[#This Row],[Day High]]/Table2[[#This Row],[Close Price]])-1</f>
        <v>3.7707838479809963E-2</v>
      </c>
      <c r="AE518" s="1">
        <f>(Table2[[#This Row],[Close Price]]/Table2[[#This Row],[Current Week Low]])-1</f>
        <v>1.1411411411411443E-2</v>
      </c>
      <c r="AF518" s="1">
        <f>(Table2[[#This Row],[Current Week High]]/Table2[[#This Row],[Close Price]])-1</f>
        <v>3.7707838479809963E-2</v>
      </c>
      <c r="AG518" s="1">
        <f>(Table2[[#This Row],[Close Price]]/Table2[[#This Row],[Current Month Low]])-1</f>
        <v>7.3637233025183324E-2</v>
      </c>
      <c r="AH518" s="1">
        <f>(Table2[[#This Row],[Current Month High]]/Table2[[#This Row],[Close Price]])-1</f>
        <v>6.4429928741092768E-2</v>
      </c>
      <c r="AI518">
        <v>24.985154394299201</v>
      </c>
      <c r="AJ518">
        <v>54.495412844036601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-0.04</v>
      </c>
      <c r="AM518" t="s">
        <v>3184</v>
      </c>
      <c r="AN518">
        <v>16.579999999999998</v>
      </c>
      <c r="AO518" t="s">
        <v>3185</v>
      </c>
      <c r="AP518">
        <v>5.5931521499682002E-2</v>
      </c>
      <c r="AQ518">
        <f>(Table2[[#This Row],[Sharpe Ratio]]-AVERAGE(Table2[Sharpe Ratio]))/_xlfn.STDEV.P(Table2[Sharpe Ratio])</f>
        <v>-5.9927282125303842E-2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538</v>
      </c>
      <c r="AT518">
        <f>_xlfn.RANK.AVG(Table2[[#This Row],[6M Return vs Nifty Z-Score]],Table2[6M Return vs Nifty Z-Score])</f>
        <v>507</v>
      </c>
      <c r="AU518">
        <f>_xlfn.RANK.AVG(Table2[[#This Row],[Sharpe Ratio Z-Score]],Table2[Sharpe Ratio Z-Score])</f>
        <v>366</v>
      </c>
      <c r="AV518">
        <f>(Table2[[#This Row],[Rank 1Y]]+Table2[[#This Row],[Rank 6M]]+Table2[[#This Row],[Rank Sharpe]])/3</f>
        <v>470.33333333333331</v>
      </c>
    </row>
    <row r="519" spans="1:48" x14ac:dyDescent="0.3">
      <c r="A519" t="s">
        <v>816</v>
      </c>
      <c r="B519" t="s">
        <v>817</v>
      </c>
      <c r="C519" t="s">
        <v>3149</v>
      </c>
      <c r="D519" t="s">
        <v>448</v>
      </c>
      <c r="E519">
        <v>18809.607840479999</v>
      </c>
      <c r="F519">
        <v>7927.2</v>
      </c>
      <c r="G519">
        <v>-7.5162413676470097</v>
      </c>
      <c r="H519">
        <f>(Table2[[#This Row],[1Y Return vs Nifty]]-AVERAGE(Table2[1Y Return vs Nifty]))/_xlfn.STDEV.P(Table2[1Y Return vs Nifty])</f>
        <v>-0.47647711856185593</v>
      </c>
      <c r="I519">
        <v>-4.0786325265763104</v>
      </c>
      <c r="J519">
        <f>(Table2[[#This Row],[1M Return vs Nifty]]-AVERAGE(Table2[1M Return vs Nifty]))/_xlfn.STDEV.P(Table2[1M Return vs Nifty])</f>
        <v>-0.38162269816572925</v>
      </c>
      <c r="K519">
        <v>3.54743978107</v>
      </c>
      <c r="L519">
        <f>(Table2[[#This Row],[6M Return vs Nifty]]-AVERAGE(Table2[6M Return vs Nifty]))/_xlfn.STDEV.P(Table2[6M Return vs Nifty])</f>
        <v>-8.9964066559737446E-2</v>
      </c>
      <c r="M519">
        <v>-3.0463938284243701</v>
      </c>
      <c r="N519">
        <f>(Table2[[#This Row],[1W Return vs Nifty]]-AVERAGE(Table2[1W Return vs Nifty]))/_xlfn.STDEV.P(Table2[1W Return vs Nifty])</f>
        <v>-0.3001230897025482</v>
      </c>
      <c r="O519">
        <v>8023.88</v>
      </c>
      <c r="P519">
        <v>8110.2836585090199</v>
      </c>
      <c r="Q519">
        <v>7636.5596700113501</v>
      </c>
      <c r="R519">
        <v>45.416204676546101</v>
      </c>
      <c r="S519" s="1">
        <f>(Table2[[#This Row],[Close Price]]-Table2[[#This Row],[20D EMA]])/Table2[[#This Row],[20D EMA]]</f>
        <v>-1.2049033634600753E-2</v>
      </c>
      <c r="T519" s="1">
        <f>(Table2[[#This Row],[Close Price]]-Table2[[#This Row],[50D EMA]])/Table2[[#This Row],[50D EMA]]</f>
        <v>-2.2574260804914668E-2</v>
      </c>
      <c r="U519" s="1">
        <f>(Table2[[#This Row],[Close Price]]-Table2[[#This Row],[200D EMA]])/Table2[[#This Row],[200D EMA]]</f>
        <v>3.8059066195735979E-2</v>
      </c>
      <c r="V519">
        <v>0.17731113524387501</v>
      </c>
      <c r="W519">
        <v>7841.8</v>
      </c>
      <c r="X519">
        <v>8037.45</v>
      </c>
      <c r="Y519">
        <v>7841.8</v>
      </c>
      <c r="Z519">
        <v>8037.45</v>
      </c>
      <c r="AA519">
        <v>7762.05</v>
      </c>
      <c r="AB519">
        <v>8304</v>
      </c>
      <c r="AC519" s="1">
        <f>(Table2[[#This Row],[Close Price]]/Table2[[#This Row],[Day Low]])-1</f>
        <v>1.0890356805835388E-2</v>
      </c>
      <c r="AD519" s="1">
        <f>(Table2[[#This Row],[Day High]]/Table2[[#This Row],[Close Price]])-1</f>
        <v>1.3907811080835497E-2</v>
      </c>
      <c r="AE519" s="1">
        <f>(Table2[[#This Row],[Close Price]]/Table2[[#This Row],[Current Week Low]])-1</f>
        <v>1.0890356805835388E-2</v>
      </c>
      <c r="AF519" s="1">
        <f>(Table2[[#This Row],[Current Week High]]/Table2[[#This Row],[Close Price]])-1</f>
        <v>1.3907811080835497E-2</v>
      </c>
      <c r="AG519" s="1">
        <f>(Table2[[#This Row],[Close Price]]/Table2[[#This Row],[Current Month Low]])-1</f>
        <v>2.1276595744680771E-2</v>
      </c>
      <c r="AH519" s="1">
        <f>(Table2[[#This Row],[Current Month High]]/Table2[[#This Row],[Close Price]])-1</f>
        <v>4.7532546170148349E-2</v>
      </c>
      <c r="AI519">
        <v>19.6980018165304</v>
      </c>
      <c r="AJ519">
        <v>44.482922028214098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0.05</v>
      </c>
      <c r="AM519" t="s">
        <v>3185</v>
      </c>
      <c r="AN519">
        <v>1.39</v>
      </c>
      <c r="AO519" t="s">
        <v>3185</v>
      </c>
      <c r="AP519">
        <v>-1.0642292220686E-2</v>
      </c>
      <c r="AQ519">
        <f>(Table2[[#This Row],[Sharpe Ratio]]-AVERAGE(Table2[Sharpe Ratio]))/_xlfn.STDEV.P(Table2[Sharpe Ratio])</f>
        <v>-0.84651640336778422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485</v>
      </c>
      <c r="AT519">
        <f>_xlfn.RANK.AVG(Table2[[#This Row],[6M Return vs Nifty Z-Score]],Table2[6M Return vs Nifty Z-Score])</f>
        <v>337</v>
      </c>
      <c r="AU519">
        <f>_xlfn.RANK.AVG(Table2[[#This Row],[Sharpe Ratio Z-Score]],Table2[Sharpe Ratio Z-Score])</f>
        <v>591</v>
      </c>
      <c r="AV519">
        <f>(Table2[[#This Row],[Rank 1Y]]+Table2[[#This Row],[Rank 6M]]+Table2[[#This Row],[Rank Sharpe]])/3</f>
        <v>471</v>
      </c>
    </row>
    <row r="520" spans="1:48" x14ac:dyDescent="0.3">
      <c r="A520" t="s">
        <v>1564</v>
      </c>
      <c r="B520" t="s">
        <v>1565</v>
      </c>
      <c r="C520" t="s">
        <v>3139</v>
      </c>
      <c r="D520" t="s">
        <v>24</v>
      </c>
      <c r="E520">
        <v>6224.1313927649999</v>
      </c>
      <c r="F520">
        <v>23.79</v>
      </c>
      <c r="G520">
        <v>-19.638301859252199</v>
      </c>
      <c r="H520">
        <f>(Table2[[#This Row],[1Y Return vs Nifty]]-AVERAGE(Table2[1Y Return vs Nifty]))/_xlfn.STDEV.P(Table2[1Y Return vs Nifty])</f>
        <v>-0.70532013782987046</v>
      </c>
      <c r="I520">
        <v>4.8200011077202998</v>
      </c>
      <c r="J520">
        <f>(Table2[[#This Row],[1M Return vs Nifty]]-AVERAGE(Table2[1M Return vs Nifty]))/_xlfn.STDEV.P(Table2[1M Return vs Nifty])</f>
        <v>0.56793311035105642</v>
      </c>
      <c r="K520">
        <v>-21.510296396961699</v>
      </c>
      <c r="L520">
        <f>(Table2[[#This Row],[6M Return vs Nifty]]-AVERAGE(Table2[6M Return vs Nifty]))/_xlfn.STDEV.P(Table2[6M Return vs Nifty])</f>
        <v>-0.92954539939689385</v>
      </c>
      <c r="M520">
        <v>-3.5220429279905199</v>
      </c>
      <c r="N520">
        <f>(Table2[[#This Row],[1W Return vs Nifty]]-AVERAGE(Table2[1W Return vs Nifty]))/_xlfn.STDEV.P(Table2[1W Return vs Nifty])</f>
        <v>-0.40095452841316759</v>
      </c>
      <c r="O520">
        <v>24.22</v>
      </c>
      <c r="P520">
        <v>24.5880412800892</v>
      </c>
      <c r="Q520">
        <v>25.458270680231301</v>
      </c>
      <c r="R520">
        <v>41.959945660666001</v>
      </c>
      <c r="S520" s="1">
        <f>(Table2[[#This Row],[Close Price]]-Table2[[#This Row],[20D EMA]])/Table2[[#This Row],[20D EMA]]</f>
        <v>-1.7753922378199824E-2</v>
      </c>
      <c r="T520" s="1">
        <f>(Table2[[#This Row],[Close Price]]-Table2[[#This Row],[50D EMA]])/Table2[[#This Row],[50D EMA]]</f>
        <v>-3.2456480408442928E-2</v>
      </c>
      <c r="U520" s="1">
        <f>(Table2[[#This Row],[Close Price]]-Table2[[#This Row],[200D EMA]])/Table2[[#This Row],[200D EMA]]</f>
        <v>-6.5529615156725368E-2</v>
      </c>
      <c r="V520">
        <v>0.84672796975155096</v>
      </c>
      <c r="W520">
        <v>23.57</v>
      </c>
      <c r="X520">
        <v>24.12</v>
      </c>
      <c r="Y520">
        <v>23.57</v>
      </c>
      <c r="Z520">
        <v>24.12</v>
      </c>
      <c r="AA520">
        <v>23.57</v>
      </c>
      <c r="AB520">
        <v>24.95</v>
      </c>
      <c r="AC520" s="1">
        <f>(Table2[[#This Row],[Close Price]]/Table2[[#This Row],[Day Low]])-1</f>
        <v>9.3338990241831343E-3</v>
      </c>
      <c r="AD520" s="1">
        <f>(Table2[[#This Row],[Day High]]/Table2[[#This Row],[Close Price]])-1</f>
        <v>1.3871374527112401E-2</v>
      </c>
      <c r="AE520" s="1">
        <f>(Table2[[#This Row],[Close Price]]/Table2[[#This Row],[Current Week Low]])-1</f>
        <v>9.3338990241831343E-3</v>
      </c>
      <c r="AF520" s="1">
        <f>(Table2[[#This Row],[Current Week High]]/Table2[[#This Row],[Close Price]])-1</f>
        <v>1.3871374527112401E-2</v>
      </c>
      <c r="AG520" s="1">
        <f>(Table2[[#This Row],[Close Price]]/Table2[[#This Row],[Current Month Low]])-1</f>
        <v>9.3338990241831343E-3</v>
      </c>
      <c r="AH520" s="1">
        <f>(Table2[[#This Row],[Current Month High]]/Table2[[#This Row],[Close Price]])-1</f>
        <v>4.8759983186212663E-2</v>
      </c>
      <c r="AI520">
        <v>55.030370186571801</v>
      </c>
      <c r="AJ520">
        <v>7.0171545803747897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-0.11</v>
      </c>
      <c r="AM520" t="s">
        <v>3184</v>
      </c>
      <c r="AN520">
        <v>0.42</v>
      </c>
      <c r="AO520" t="s">
        <v>3185</v>
      </c>
      <c r="AP520">
        <v>0.115725512879508</v>
      </c>
      <c r="AQ520">
        <f>(Table2[[#This Row],[Sharpe Ratio]]-AVERAGE(Table2[Sharpe Ratio]))/_xlfn.STDEV.P(Table2[Sharpe Ratio])</f>
        <v>0.64655625106378434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582</v>
      </c>
      <c r="AT520">
        <f>_xlfn.RANK.AVG(Table2[[#This Row],[6M Return vs Nifty Z-Score]],Table2[6M Return vs Nifty Z-Score])</f>
        <v>653</v>
      </c>
      <c r="AU520">
        <f>_xlfn.RANK.AVG(Table2[[#This Row],[Sharpe Ratio Z-Score]],Table2[Sharpe Ratio Z-Score])</f>
        <v>181</v>
      </c>
      <c r="AV520">
        <f>(Table2[[#This Row],[Rank 1Y]]+Table2[[#This Row],[Rank 6M]]+Table2[[#This Row],[Rank Sharpe]])/3</f>
        <v>472</v>
      </c>
    </row>
    <row r="521" spans="1:48" x14ac:dyDescent="0.3">
      <c r="A521" t="s">
        <v>1699</v>
      </c>
      <c r="B521" t="s">
        <v>1700</v>
      </c>
      <c r="C521" t="s">
        <v>3147</v>
      </c>
      <c r="D521" t="s">
        <v>75</v>
      </c>
      <c r="E521">
        <v>5118.7370642080004</v>
      </c>
      <c r="F521">
        <v>225.88</v>
      </c>
      <c r="G521">
        <v>-3.9042625435430098</v>
      </c>
      <c r="H521">
        <f>(Table2[[#This Row],[1Y Return vs Nifty]]-AVERAGE(Table2[1Y Return vs Nifty]))/_xlfn.STDEV.P(Table2[1Y Return vs Nifty])</f>
        <v>-0.40828935954081202</v>
      </c>
      <c r="I521">
        <v>5.3652642936986101</v>
      </c>
      <c r="J521">
        <f>(Table2[[#This Row],[1M Return vs Nifty]]-AVERAGE(Table2[1M Return vs Nifty]))/_xlfn.STDEV.P(Table2[1M Return vs Nifty])</f>
        <v>0.62611707956410056</v>
      </c>
      <c r="K521">
        <v>7.5474166163890102</v>
      </c>
      <c r="L521">
        <f>(Table2[[#This Row],[6M Return vs Nifty]]-AVERAGE(Table2[6M Return vs Nifty]))/_xlfn.STDEV.P(Table2[6M Return vs Nifty])</f>
        <v>4.4058650371057627E-2</v>
      </c>
      <c r="M521">
        <v>-1.5772267117399299</v>
      </c>
      <c r="N521">
        <f>(Table2[[#This Row],[1W Return vs Nifty]]-AVERAGE(Table2[1W Return vs Nifty]))/_xlfn.STDEV.P(Table2[1W Return vs Nifty])</f>
        <v>1.1321280142248735E-2</v>
      </c>
      <c r="O521">
        <v>227.63</v>
      </c>
      <c r="P521">
        <v>226.573265554888</v>
      </c>
      <c r="Q521">
        <v>217.750201812385</v>
      </c>
      <c r="R521">
        <v>45.414139889188398</v>
      </c>
      <c r="S521" s="1">
        <f>(Table2[[#This Row],[Close Price]]-Table2[[#This Row],[20D EMA]])/Table2[[#This Row],[20D EMA]]</f>
        <v>-7.6879145982515487E-3</v>
      </c>
      <c r="T521" s="1">
        <f>(Table2[[#This Row],[Close Price]]-Table2[[#This Row],[50D EMA]])/Table2[[#This Row],[50D EMA]]</f>
        <v>-3.0597853334115238E-3</v>
      </c>
      <c r="U521" s="1">
        <f>(Table2[[#This Row],[Close Price]]-Table2[[#This Row],[200D EMA]])/Table2[[#This Row],[200D EMA]]</f>
        <v>3.7335433537828276E-2</v>
      </c>
      <c r="V521">
        <v>0.45315818918159101</v>
      </c>
      <c r="W521">
        <v>224.51</v>
      </c>
      <c r="X521">
        <v>228.82</v>
      </c>
      <c r="Y521">
        <v>224.51</v>
      </c>
      <c r="Z521">
        <v>228.82</v>
      </c>
      <c r="AA521">
        <v>224.51</v>
      </c>
      <c r="AB521">
        <v>240</v>
      </c>
      <c r="AC521" s="1">
        <f>(Table2[[#This Row],[Close Price]]/Table2[[#This Row],[Day Low]])-1</f>
        <v>6.1021780767003264E-3</v>
      </c>
      <c r="AD521" s="1">
        <f>(Table2[[#This Row],[Day High]]/Table2[[#This Row],[Close Price]])-1</f>
        <v>1.3015760580839419E-2</v>
      </c>
      <c r="AE521" s="1">
        <f>(Table2[[#This Row],[Close Price]]/Table2[[#This Row],[Current Week Low]])-1</f>
        <v>6.1021780767003264E-3</v>
      </c>
      <c r="AF521" s="1">
        <f>(Table2[[#This Row],[Current Week High]]/Table2[[#This Row],[Close Price]])-1</f>
        <v>1.3015760580839419E-2</v>
      </c>
      <c r="AG521" s="1">
        <f>(Table2[[#This Row],[Close Price]]/Table2[[#This Row],[Current Month Low]])-1</f>
        <v>6.1021780767003264E-3</v>
      </c>
      <c r="AH521" s="1">
        <f>(Table2[[#This Row],[Current Month High]]/Table2[[#This Row],[Close Price]])-1</f>
        <v>6.2511067823623145E-2</v>
      </c>
      <c r="AI521">
        <v>14.219939791039399</v>
      </c>
      <c r="AJ521">
        <v>21.343002954606401</v>
      </c>
      <c r="AK521" t="str">
        <f>IF(AND(Table2[[#This Row],[20D EMA]]&gt;Table2[[#This Row],[50D EMA]],Table2[[#This Row],[50D EMA]]&gt;Table2[[#This Row],[200D EMA]]),"Uptrend","Downtrend/NoTrend")</f>
        <v>Uptrend</v>
      </c>
      <c r="AL521">
        <v>0.04</v>
      </c>
      <c r="AM521" t="s">
        <v>3185</v>
      </c>
      <c r="AN521">
        <v>1.1599999999999999</v>
      </c>
      <c r="AO521" t="s">
        <v>3185</v>
      </c>
      <c r="AP521">
        <v>-4.9355138446044999E-2</v>
      </c>
      <c r="AQ521">
        <f>(Table2[[#This Row],[Sharpe Ratio]]-AVERAGE(Table2[Sharpe Ratio]))/_xlfn.STDEV.P(Table2[Sharpe Ratio])</f>
        <v>-1.3039200278785432</v>
      </c>
      <c r="AR5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-1.0307123773419486</v>
      </c>
      <c r="AS521">
        <f>_xlfn.RANK.AVG(Table2[[#This Row],[1Y Return vs Nifty Z-Score]],Table2[1Y Return vs Nifty Z-Score])</f>
        <v>457</v>
      </c>
      <c r="AT521">
        <f>_xlfn.RANK.AVG(Table2[[#This Row],[6M Return vs Nifty Z-Score]],Table2[6M Return vs Nifty Z-Score])</f>
        <v>291</v>
      </c>
      <c r="AU521">
        <f>_xlfn.RANK.AVG(Table2[[#This Row],[Sharpe Ratio Z-Score]],Table2[Sharpe Ratio Z-Score])</f>
        <v>670</v>
      </c>
      <c r="AV521">
        <f>(Table2[[#This Row],[Rank 1Y]]+Table2[[#This Row],[Rank 6M]]+Table2[[#This Row],[Rank Sharpe]])/3</f>
        <v>472.66666666666669</v>
      </c>
    </row>
    <row r="522" spans="1:48" x14ac:dyDescent="0.3">
      <c r="A522" t="s">
        <v>973</v>
      </c>
      <c r="B522" t="s">
        <v>974</v>
      </c>
      <c r="C522" t="s">
        <v>576</v>
      </c>
      <c r="D522" t="s">
        <v>576</v>
      </c>
      <c r="E522">
        <v>14902.479831756</v>
      </c>
      <c r="F522">
        <v>156.97</v>
      </c>
      <c r="G522">
        <v>-19.9436317792943</v>
      </c>
      <c r="H522">
        <f>(Table2[[#This Row],[1Y Return vs Nifty]]-AVERAGE(Table2[1Y Return vs Nifty]))/_xlfn.STDEV.P(Table2[1Y Return vs Nifty])</f>
        <v>-0.71108422561211548</v>
      </c>
      <c r="I522">
        <v>-2.6618193182918102</v>
      </c>
      <c r="J522">
        <f>(Table2[[#This Row],[1M Return vs Nifty]]-AVERAGE(Table2[1M Return vs Nifty]))/_xlfn.STDEV.P(Table2[1M Return vs Nifty])</f>
        <v>-0.23043732895076299</v>
      </c>
      <c r="K522">
        <v>3.3883323638468199</v>
      </c>
      <c r="L522">
        <f>(Table2[[#This Row],[6M Return vs Nifty]]-AVERAGE(Table2[6M Return vs Nifty]))/_xlfn.STDEV.P(Table2[6M Return vs Nifty])</f>
        <v>-9.5295099517679949E-2</v>
      </c>
      <c r="M522">
        <v>0.35028485439895202</v>
      </c>
      <c r="N522">
        <f>(Table2[[#This Row],[1W Return vs Nifty]]-AVERAGE(Table2[1W Return vs Nifty]))/_xlfn.STDEV.P(Table2[1W Return vs Nifty])</f>
        <v>0.41992872735999215</v>
      </c>
      <c r="O522">
        <v>158.36000000000001</v>
      </c>
      <c r="P522">
        <v>164.218547283573</v>
      </c>
      <c r="Q522">
        <v>158.24934007197399</v>
      </c>
      <c r="R522">
        <v>49.190709016065099</v>
      </c>
      <c r="S522" s="1">
        <f>(Table2[[#This Row],[Close Price]]-Table2[[#This Row],[20D EMA]])/Table2[[#This Row],[20D EMA]]</f>
        <v>-8.7774690578429817E-3</v>
      </c>
      <c r="T522" s="1">
        <f>(Table2[[#This Row],[Close Price]]-Table2[[#This Row],[50D EMA]])/Table2[[#This Row],[50D EMA]]</f>
        <v>-4.4139638326334683E-2</v>
      </c>
      <c r="U522" s="1">
        <f>(Table2[[#This Row],[Close Price]]-Table2[[#This Row],[200D EMA]])/Table2[[#This Row],[200D EMA]]</f>
        <v>-8.0843311661971482E-3</v>
      </c>
      <c r="V522">
        <v>0.45305207426324501</v>
      </c>
      <c r="W522">
        <v>153.41</v>
      </c>
      <c r="X522">
        <v>158.30000000000001</v>
      </c>
      <c r="Y522">
        <v>153.41</v>
      </c>
      <c r="Z522">
        <v>158.30000000000001</v>
      </c>
      <c r="AA522">
        <v>147.29</v>
      </c>
      <c r="AB522">
        <v>165</v>
      </c>
      <c r="AC522" s="1">
        <f>(Table2[[#This Row],[Close Price]]/Table2[[#This Row],[Day Low]])-1</f>
        <v>2.3205788410142869E-2</v>
      </c>
      <c r="AD522" s="1">
        <f>(Table2[[#This Row],[Day High]]/Table2[[#This Row],[Close Price]])-1</f>
        <v>8.4729566159138514E-3</v>
      </c>
      <c r="AE522" s="1">
        <f>(Table2[[#This Row],[Close Price]]/Table2[[#This Row],[Current Week Low]])-1</f>
        <v>2.3205788410142869E-2</v>
      </c>
      <c r="AF522" s="1">
        <f>(Table2[[#This Row],[Current Week High]]/Table2[[#This Row],[Close Price]])-1</f>
        <v>8.4729566159138514E-3</v>
      </c>
      <c r="AG522" s="1">
        <f>(Table2[[#This Row],[Close Price]]/Table2[[#This Row],[Current Month Low]])-1</f>
        <v>6.5720687079910522E-2</v>
      </c>
      <c r="AH522" s="1">
        <f>(Table2[[#This Row],[Current Month High]]/Table2[[#This Row],[Close Price]])-1</f>
        <v>5.1156271899089001E-2</v>
      </c>
      <c r="AI522">
        <v>35.662865515703601</v>
      </c>
      <c r="AJ522">
        <v>27.982062780269001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-0.16</v>
      </c>
      <c r="AM522" t="s">
        <v>3184</v>
      </c>
      <c r="AN522">
        <v>2.16</v>
      </c>
      <c r="AO522" t="s">
        <v>3185</v>
      </c>
      <c r="AP522">
        <v>7.9539927189760003E-3</v>
      </c>
      <c r="AQ522">
        <f>(Table2[[#This Row],[Sharpe Ratio]]-AVERAGE(Table2[Sharpe Ratio]))/_xlfn.STDEV.P(Table2[Sharpe Ratio])</f>
        <v>-0.62679584641570096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584</v>
      </c>
      <c r="AT522">
        <f>_xlfn.RANK.AVG(Table2[[#This Row],[6M Return vs Nifty Z-Score]],Table2[6M Return vs Nifty Z-Score])</f>
        <v>343</v>
      </c>
      <c r="AU522">
        <f>_xlfn.RANK.AVG(Table2[[#This Row],[Sharpe Ratio Z-Score]],Table2[Sharpe Ratio Z-Score])</f>
        <v>499</v>
      </c>
      <c r="AV522">
        <f>(Table2[[#This Row],[Rank 1Y]]+Table2[[#This Row],[Rank 6M]]+Table2[[#This Row],[Rank Sharpe]])/3</f>
        <v>475.33333333333331</v>
      </c>
    </row>
    <row r="523" spans="1:48" x14ac:dyDescent="0.3">
      <c r="A523" t="s">
        <v>1754</v>
      </c>
      <c r="B523" t="s">
        <v>1755</v>
      </c>
      <c r="C523" t="s">
        <v>3153</v>
      </c>
      <c r="D523" t="s">
        <v>282</v>
      </c>
      <c r="E523">
        <v>4592.3492521999997</v>
      </c>
      <c r="F523">
        <v>275.14999999999998</v>
      </c>
      <c r="G523">
        <v>-2.9856950685244299</v>
      </c>
      <c r="H523">
        <f>(Table2[[#This Row],[1Y Return vs Nifty]]-AVERAGE(Table2[1Y Return vs Nifty]))/_xlfn.STDEV.P(Table2[1Y Return vs Nifty])</f>
        <v>-0.39094843350515807</v>
      </c>
      <c r="I523">
        <v>-0.64744031811885205</v>
      </c>
      <c r="J523">
        <f>(Table2[[#This Row],[1M Return vs Nifty]]-AVERAGE(Table2[1M Return vs Nifty]))/_xlfn.STDEV.P(Table2[1M Return vs Nifty])</f>
        <v>-1.5486881637548992E-2</v>
      </c>
      <c r="K523">
        <v>-0.746568836822042</v>
      </c>
      <c r="L523">
        <f>(Table2[[#This Row],[6M Return vs Nifty]]-AVERAGE(Table2[6M Return vs Nifty]))/_xlfn.STDEV.P(Table2[6M Return vs Nifty])</f>
        <v>-0.2338385751350458</v>
      </c>
      <c r="M523">
        <v>-3.5278232666320402</v>
      </c>
      <c r="N523">
        <f>(Table2[[#This Row],[1W Return vs Nifty]]-AVERAGE(Table2[1W Return vs Nifty]))/_xlfn.STDEV.P(Table2[1W Return vs Nifty])</f>
        <v>-0.40217988521924736</v>
      </c>
      <c r="O523">
        <v>280.92</v>
      </c>
      <c r="P523">
        <v>283.54805806489998</v>
      </c>
      <c r="Q523">
        <v>275.36020388864603</v>
      </c>
      <c r="R523">
        <v>42.4232980277216</v>
      </c>
      <c r="S523" s="1">
        <f>(Table2[[#This Row],[Close Price]]-Table2[[#This Row],[20D EMA]])/Table2[[#This Row],[20D EMA]]</f>
        <v>-2.0539655417912708E-2</v>
      </c>
      <c r="T523" s="1">
        <f>(Table2[[#This Row],[Close Price]]-Table2[[#This Row],[50D EMA]])/Table2[[#This Row],[50D EMA]]</f>
        <v>-2.9617759057188841E-2</v>
      </c>
      <c r="U523" s="1">
        <f>(Table2[[#This Row],[Close Price]]-Table2[[#This Row],[200D EMA]])/Table2[[#This Row],[200D EMA]]</f>
        <v>-7.6337787987349934E-4</v>
      </c>
      <c r="V523">
        <v>0.52506409228069095</v>
      </c>
      <c r="W523">
        <v>273.10000000000002</v>
      </c>
      <c r="X523">
        <v>279.7</v>
      </c>
      <c r="Y523">
        <v>273.10000000000002</v>
      </c>
      <c r="Z523">
        <v>279.7</v>
      </c>
      <c r="AA523">
        <v>271.2</v>
      </c>
      <c r="AB523">
        <v>291.2</v>
      </c>
      <c r="AC523" s="1">
        <f>(Table2[[#This Row],[Close Price]]/Table2[[#This Row],[Day Low]])-1</f>
        <v>7.5064079091906599E-3</v>
      </c>
      <c r="AD523" s="1">
        <f>(Table2[[#This Row],[Day High]]/Table2[[#This Row],[Close Price]])-1</f>
        <v>1.6536434671997169E-2</v>
      </c>
      <c r="AE523" s="1">
        <f>(Table2[[#This Row],[Close Price]]/Table2[[#This Row],[Current Week Low]])-1</f>
        <v>7.5064079091906599E-3</v>
      </c>
      <c r="AF523" s="1">
        <f>(Table2[[#This Row],[Current Week High]]/Table2[[#This Row],[Close Price]])-1</f>
        <v>1.6536434671997169E-2</v>
      </c>
      <c r="AG523" s="1">
        <f>(Table2[[#This Row],[Close Price]]/Table2[[#This Row],[Current Month Low]])-1</f>
        <v>1.4564896755162149E-2</v>
      </c>
      <c r="AH523" s="1">
        <f>(Table2[[#This Row],[Current Month High]]/Table2[[#This Row],[Close Price]])-1</f>
        <v>5.8331819007813923E-2</v>
      </c>
      <c r="AI523">
        <v>22.115209885517</v>
      </c>
      <c r="AJ523">
        <v>26.244551502638199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0.03</v>
      </c>
      <c r="AM523" t="s">
        <v>3185</v>
      </c>
      <c r="AN523">
        <v>0.31</v>
      </c>
      <c r="AO523" t="s">
        <v>3185</v>
      </c>
      <c r="AP523">
        <v>-7.3293339739130001E-3</v>
      </c>
      <c r="AQ523">
        <f>(Table2[[#This Row],[Sharpe Ratio]]-AVERAGE(Table2[Sharpe Ratio]))/_xlfn.STDEV.P(Table2[Sharpe Ratio])</f>
        <v>-0.80737283068636934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450</v>
      </c>
      <c r="AT523">
        <f>_xlfn.RANK.AVG(Table2[[#This Row],[6M Return vs Nifty Z-Score]],Table2[6M Return vs Nifty Z-Score])</f>
        <v>392</v>
      </c>
      <c r="AU523">
        <f>_xlfn.RANK.AVG(Table2[[#This Row],[Sharpe Ratio Z-Score]],Table2[Sharpe Ratio Z-Score])</f>
        <v>585</v>
      </c>
      <c r="AV523">
        <f>(Table2[[#This Row],[Rank 1Y]]+Table2[[#This Row],[Rank 6M]]+Table2[[#This Row],[Rank Sharpe]])/3</f>
        <v>475.66666666666669</v>
      </c>
    </row>
    <row r="524" spans="1:48" x14ac:dyDescent="0.3">
      <c r="A524" t="s">
        <v>547</v>
      </c>
      <c r="B524" t="s">
        <v>548</v>
      </c>
      <c r="C524" t="s">
        <v>3153</v>
      </c>
      <c r="D524" t="s">
        <v>282</v>
      </c>
      <c r="E524">
        <v>35762.255350200001</v>
      </c>
      <c r="F524">
        <v>2622</v>
      </c>
      <c r="G524">
        <v>-0.36718190347815099</v>
      </c>
      <c r="H524">
        <f>(Table2[[#This Row],[1Y Return vs Nifty]]-AVERAGE(Table2[1Y Return vs Nifty]))/_xlfn.STDEV.P(Table2[1Y Return vs Nifty])</f>
        <v>-0.3415155454992605</v>
      </c>
      <c r="I524">
        <v>-0.120363013447488</v>
      </c>
      <c r="J524">
        <f>(Table2[[#This Row],[1M Return vs Nifty]]-AVERAGE(Table2[1M Return vs Nifty]))/_xlfn.STDEV.P(Table2[1M Return vs Nifty])</f>
        <v>4.0756507713722613E-2</v>
      </c>
      <c r="K524">
        <v>-3.8477134672656401</v>
      </c>
      <c r="L524">
        <f>(Table2[[#This Row],[6M Return vs Nifty]]-AVERAGE(Table2[6M Return vs Nifty]))/_xlfn.STDEV.P(Table2[6M Return vs Nifty])</f>
        <v>-0.33774513411746804</v>
      </c>
      <c r="M524">
        <v>1.1103291240839599</v>
      </c>
      <c r="N524">
        <f>(Table2[[#This Row],[1W Return vs Nifty]]-AVERAGE(Table2[1W Return vs Nifty]))/_xlfn.STDEV.P(Table2[1W Return vs Nifty])</f>
        <v>0.58104825279587147</v>
      </c>
      <c r="O524">
        <v>2736.13</v>
      </c>
      <c r="P524">
        <v>2784.68966274586</v>
      </c>
      <c r="Q524">
        <v>2614.3868032656801</v>
      </c>
      <c r="R524">
        <v>37.691953076953297</v>
      </c>
      <c r="S524" s="1">
        <f>(Table2[[#This Row],[Close Price]]-Table2[[#This Row],[20D EMA]])/Table2[[#This Row],[20D EMA]]</f>
        <v>-4.1712199347253273E-2</v>
      </c>
      <c r="T524" s="1">
        <f>(Table2[[#This Row],[Close Price]]-Table2[[#This Row],[50D EMA]])/Table2[[#This Row],[50D EMA]]</f>
        <v>-5.8422906122127409E-2</v>
      </c>
      <c r="U524" s="1">
        <f>(Table2[[#This Row],[Close Price]]-Table2[[#This Row],[200D EMA]])/Table2[[#This Row],[200D EMA]]</f>
        <v>2.9120391538123248E-3</v>
      </c>
      <c r="V524">
        <v>0.60544117962614397</v>
      </c>
      <c r="W524">
        <v>2566.0500000000002</v>
      </c>
      <c r="X524">
        <v>2677.9</v>
      </c>
      <c r="Y524">
        <v>2566.0500000000002</v>
      </c>
      <c r="Z524">
        <v>2677.9</v>
      </c>
      <c r="AA524">
        <v>2566.0500000000002</v>
      </c>
      <c r="AB524">
        <v>2885.1</v>
      </c>
      <c r="AC524" s="1">
        <f>(Table2[[#This Row],[Close Price]]/Table2[[#This Row],[Day Low]])-1</f>
        <v>2.180393990764018E-2</v>
      </c>
      <c r="AD524" s="1">
        <f>(Table2[[#This Row],[Day High]]/Table2[[#This Row],[Close Price]])-1</f>
        <v>2.1319603356216632E-2</v>
      </c>
      <c r="AE524" s="1">
        <f>(Table2[[#This Row],[Close Price]]/Table2[[#This Row],[Current Week Low]])-1</f>
        <v>2.180393990764018E-2</v>
      </c>
      <c r="AF524" s="1">
        <f>(Table2[[#This Row],[Current Week High]]/Table2[[#This Row],[Close Price]])-1</f>
        <v>2.1319603356216632E-2</v>
      </c>
      <c r="AG524" s="1">
        <f>(Table2[[#This Row],[Close Price]]/Table2[[#This Row],[Current Month Low]])-1</f>
        <v>2.180393990764018E-2</v>
      </c>
      <c r="AH524" s="1">
        <f>(Table2[[#This Row],[Current Month High]]/Table2[[#This Row],[Close Price]])-1</f>
        <v>0.1003432494279175</v>
      </c>
      <c r="AI524">
        <v>20.861937452326401</v>
      </c>
      <c r="AJ524">
        <v>29.7377535873329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0.01</v>
      </c>
      <c r="AM524" t="s">
        <v>3185</v>
      </c>
      <c r="AN524">
        <v>-3.5</v>
      </c>
      <c r="AO524" t="s">
        <v>3184</v>
      </c>
      <c r="AP524">
        <v>-4.0379141640380003E-3</v>
      </c>
      <c r="AQ524">
        <f>(Table2[[#This Row],[Sharpe Ratio]]-AVERAGE(Table2[Sharpe Ratio]))/_xlfn.STDEV.P(Table2[Sharpe Ratio])</f>
        <v>-0.76848374094961025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430</v>
      </c>
      <c r="AT524">
        <f>_xlfn.RANK.AVG(Table2[[#This Row],[6M Return vs Nifty Z-Score]],Table2[6M Return vs Nifty Z-Score])</f>
        <v>420</v>
      </c>
      <c r="AU524">
        <f>_xlfn.RANK.AVG(Table2[[#This Row],[Sharpe Ratio Z-Score]],Table2[Sharpe Ratio Z-Score])</f>
        <v>579</v>
      </c>
      <c r="AV524">
        <f>(Table2[[#This Row],[Rank 1Y]]+Table2[[#This Row],[Rank 6M]]+Table2[[#This Row],[Rank Sharpe]])/3</f>
        <v>476.33333333333331</v>
      </c>
    </row>
    <row r="525" spans="1:48" x14ac:dyDescent="0.3">
      <c r="A525" t="s">
        <v>1224</v>
      </c>
      <c r="B525" t="s">
        <v>1225</v>
      </c>
      <c r="C525" t="s">
        <v>3151</v>
      </c>
      <c r="D525" t="s">
        <v>967</v>
      </c>
      <c r="E525">
        <v>9518.4582543720007</v>
      </c>
      <c r="F525">
        <v>68.930000000000007</v>
      </c>
      <c r="G525">
        <v>-12.8302481360983</v>
      </c>
      <c r="H525">
        <f>(Table2[[#This Row],[1Y Return vs Nifty]]-AVERAGE(Table2[1Y Return vs Nifty]))/_xlfn.STDEV.P(Table2[1Y Return vs Nifty])</f>
        <v>-0.57679614882450947</v>
      </c>
      <c r="I525">
        <v>-1.32097232375631</v>
      </c>
      <c r="J525">
        <f>(Table2[[#This Row],[1M Return vs Nifty]]-AVERAGE(Table2[1M Return vs Nifty]))/_xlfn.STDEV.P(Table2[1M Return vs Nifty])</f>
        <v>-8.7358165978334443E-2</v>
      </c>
      <c r="K525">
        <v>-10.135773818962701</v>
      </c>
      <c r="L525">
        <f>(Table2[[#This Row],[6M Return vs Nifty]]-AVERAGE(Table2[6M Return vs Nifty]))/_xlfn.STDEV.P(Table2[6M Return vs Nifty])</f>
        <v>-0.54843208738129612</v>
      </c>
      <c r="M525">
        <v>-6.4731477951438503</v>
      </c>
      <c r="N525">
        <f>(Table2[[#This Row],[1W Return vs Nifty]]-AVERAGE(Table2[1W Return vs Nifty]))/_xlfn.STDEV.P(Table2[1W Return vs Nifty])</f>
        <v>-1.0265504767969587</v>
      </c>
      <c r="O525">
        <v>70.55</v>
      </c>
      <c r="P525">
        <v>73.031373825493603</v>
      </c>
      <c r="Q525">
        <v>73.794193697456095</v>
      </c>
      <c r="R525">
        <v>44.273904874337397</v>
      </c>
      <c r="S525" s="1">
        <f>(Table2[[#This Row],[Close Price]]-Table2[[#This Row],[20D EMA]])/Table2[[#This Row],[20D EMA]]</f>
        <v>-2.2962437987242953E-2</v>
      </c>
      <c r="T525" s="1">
        <f>(Table2[[#This Row],[Close Price]]-Table2[[#This Row],[50D EMA]])/Table2[[#This Row],[50D EMA]]</f>
        <v>-5.6159067133170905E-2</v>
      </c>
      <c r="U525" s="1">
        <f>(Table2[[#This Row],[Close Price]]-Table2[[#This Row],[200D EMA]])/Table2[[#This Row],[200D EMA]]</f>
        <v>-6.5915669698871859E-2</v>
      </c>
      <c r="V525">
        <v>0.74794957314722399</v>
      </c>
      <c r="W525">
        <v>68.3</v>
      </c>
      <c r="X525">
        <v>70.34</v>
      </c>
      <c r="Y525">
        <v>68.3</v>
      </c>
      <c r="Z525">
        <v>70.34</v>
      </c>
      <c r="AA525">
        <v>68.3</v>
      </c>
      <c r="AB525">
        <v>77.59</v>
      </c>
      <c r="AC525" s="1">
        <f>(Table2[[#This Row],[Close Price]]/Table2[[#This Row],[Day Low]])-1</f>
        <v>9.2240117130308885E-3</v>
      </c>
      <c r="AD525" s="1">
        <f>(Table2[[#This Row],[Day High]]/Table2[[#This Row],[Close Price]])-1</f>
        <v>2.0455534600319014E-2</v>
      </c>
      <c r="AE525" s="1">
        <f>(Table2[[#This Row],[Close Price]]/Table2[[#This Row],[Current Week Low]])-1</f>
        <v>9.2240117130308885E-3</v>
      </c>
      <c r="AF525" s="1">
        <f>(Table2[[#This Row],[Current Week High]]/Table2[[#This Row],[Close Price]])-1</f>
        <v>2.0455534600319014E-2</v>
      </c>
      <c r="AG525" s="1">
        <f>(Table2[[#This Row],[Close Price]]/Table2[[#This Row],[Current Month Low]])-1</f>
        <v>9.2240117130308885E-3</v>
      </c>
      <c r="AH525" s="1">
        <f>(Table2[[#This Row],[Current Month High]]/Table2[[#This Row],[Close Price]])-1</f>
        <v>0.12563470187146364</v>
      </c>
      <c r="AI525">
        <v>37.603365733352597</v>
      </c>
      <c r="AJ525">
        <v>16.4358108108108</v>
      </c>
      <c r="AK525" t="str">
        <f>IF(AND(Table2[[#This Row],[20D EMA]]&gt;Table2[[#This Row],[50D EMA]],Table2[[#This Row],[50D EMA]]&gt;Table2[[#This Row],[200D EMA]]),"Uptrend","Downtrend/NoTrend")</f>
        <v>Downtrend/NoTrend</v>
      </c>
      <c r="AL525">
        <v>0</v>
      </c>
      <c r="AM525">
        <v>0</v>
      </c>
      <c r="AN525">
        <v>6.08</v>
      </c>
      <c r="AO525" t="s">
        <v>3185</v>
      </c>
      <c r="AP525">
        <v>4.2397582171348001E-2</v>
      </c>
      <c r="AQ525">
        <f>(Table2[[#This Row],[Sharpe Ratio]]-AVERAGE(Table2[Sharpe Ratio]))/_xlfn.STDEV.P(Table2[Sharpe Ratio])</f>
        <v>-0.21983474195535849</v>
      </c>
      <c r="AR5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5">
        <f>_xlfn.RANK.AVG(Table2[[#This Row],[1Y Return vs Nifty Z-Score]],Table2[1Y Return vs Nifty Z-Score])</f>
        <v>526</v>
      </c>
      <c r="AT525">
        <f>_xlfn.RANK.AVG(Table2[[#This Row],[6M Return vs Nifty Z-Score]],Table2[6M Return vs Nifty Z-Score])</f>
        <v>497</v>
      </c>
      <c r="AU525">
        <f>_xlfn.RANK.AVG(Table2[[#This Row],[Sharpe Ratio Z-Score]],Table2[Sharpe Ratio Z-Score])</f>
        <v>407</v>
      </c>
      <c r="AV525">
        <f>(Table2[[#This Row],[Rank 1Y]]+Table2[[#This Row],[Rank 6M]]+Table2[[#This Row],[Rank Sharpe]])/3</f>
        <v>476.66666666666669</v>
      </c>
    </row>
    <row r="526" spans="1:48" x14ac:dyDescent="0.3">
      <c r="A526" t="s">
        <v>19</v>
      </c>
      <c r="B526" t="s">
        <v>20</v>
      </c>
      <c r="C526" t="s">
        <v>3138</v>
      </c>
      <c r="D526" t="s">
        <v>21</v>
      </c>
      <c r="E526">
        <v>1519126.40618266</v>
      </c>
      <c r="F526">
        <v>4198.7</v>
      </c>
      <c r="G526">
        <v>0.78450816865735995</v>
      </c>
      <c r="H526">
        <f>(Table2[[#This Row],[1Y Return vs Nifty]]-AVERAGE(Table2[1Y Return vs Nifty]))/_xlfn.STDEV.P(Table2[1Y Return vs Nifty])</f>
        <v>-0.31977367797178796</v>
      </c>
      <c r="I526">
        <v>3.3447649197459701</v>
      </c>
      <c r="J526">
        <f>(Table2[[#This Row],[1M Return vs Nifty]]-AVERAGE(Table2[1M Return vs Nifty]))/_xlfn.STDEV.P(Table2[1M Return vs Nifty])</f>
        <v>0.41051353912315158</v>
      </c>
      <c r="K526">
        <v>-3.1031019175075998</v>
      </c>
      <c r="L526">
        <f>(Table2[[#This Row],[6M Return vs Nifty]]-AVERAGE(Table2[6M Return vs Nifty]))/_xlfn.STDEV.P(Table2[6M Return vs Nifty])</f>
        <v>-0.31279627389521547</v>
      </c>
      <c r="M526">
        <v>3.7778876670758699</v>
      </c>
      <c r="N526">
        <f>(Table2[[#This Row],[1W Return vs Nifty]]-AVERAGE(Table2[1W Return vs Nifty]))/_xlfn.STDEV.P(Table2[1W Return vs Nifty])</f>
        <v>1.1465360587856548</v>
      </c>
      <c r="O526">
        <v>4108.53</v>
      </c>
      <c r="P526">
        <v>4175.6484327029902</v>
      </c>
      <c r="Q526">
        <v>4057.4871001677602</v>
      </c>
      <c r="R526">
        <v>69.644790061897595</v>
      </c>
      <c r="S526" s="1">
        <f>(Table2[[#This Row],[Close Price]]-Table2[[#This Row],[20D EMA]])/Table2[[#This Row],[20D EMA]]</f>
        <v>2.1947022414342862E-2</v>
      </c>
      <c r="T526" s="1">
        <f>(Table2[[#This Row],[Close Price]]-Table2[[#This Row],[50D EMA]])/Table2[[#This Row],[50D EMA]]</f>
        <v>5.520476081384988E-3</v>
      </c>
      <c r="U526" s="1">
        <f>(Table2[[#This Row],[Close Price]]-Table2[[#This Row],[200D EMA]])/Table2[[#This Row],[200D EMA]]</f>
        <v>3.4803043446866667E-2</v>
      </c>
      <c r="V526">
        <v>0.93834816723682801</v>
      </c>
      <c r="W526">
        <v>4117.6499999999996</v>
      </c>
      <c r="X526">
        <v>4234.3</v>
      </c>
      <c r="Y526">
        <v>4117.6499999999996</v>
      </c>
      <c r="Z526">
        <v>4234.3</v>
      </c>
      <c r="AA526">
        <v>3913.25</v>
      </c>
      <c r="AB526">
        <v>4234.3</v>
      </c>
      <c r="AC526" s="1">
        <f>(Table2[[#This Row],[Close Price]]/Table2[[#This Row],[Day Low]])-1</f>
        <v>1.9683557368887605E-2</v>
      </c>
      <c r="AD526" s="1">
        <f>(Table2[[#This Row],[Day High]]/Table2[[#This Row],[Close Price]])-1</f>
        <v>8.4788148712697797E-3</v>
      </c>
      <c r="AE526" s="1">
        <f>(Table2[[#This Row],[Close Price]]/Table2[[#This Row],[Current Week Low]])-1</f>
        <v>1.9683557368887605E-2</v>
      </c>
      <c r="AF526" s="1">
        <f>(Table2[[#This Row],[Current Week High]]/Table2[[#This Row],[Close Price]])-1</f>
        <v>8.4788148712697797E-3</v>
      </c>
      <c r="AG526" s="1">
        <f>(Table2[[#This Row],[Close Price]]/Table2[[#This Row],[Current Month Low]])-1</f>
        <v>7.2944483485593681E-2</v>
      </c>
      <c r="AH526" s="1">
        <f>(Table2[[#This Row],[Current Month High]]/Table2[[#This Row],[Close Price]])-1</f>
        <v>8.4788148712697797E-3</v>
      </c>
      <c r="AI526">
        <v>9.3731393050229901</v>
      </c>
      <c r="AJ526">
        <v>26.2007814848211</v>
      </c>
      <c r="AK526" t="str">
        <f>IF(AND(Table2[[#This Row],[20D EMA]]&gt;Table2[[#This Row],[50D EMA]],Table2[[#This Row],[50D EMA]]&gt;Table2[[#This Row],[200D EMA]]),"Uptrend","Downtrend/NoTrend")</f>
        <v>Downtrend/NoTrend</v>
      </c>
      <c r="AL526">
        <v>-0.09</v>
      </c>
      <c r="AM526" t="s">
        <v>3184</v>
      </c>
      <c r="AN526">
        <v>3.73</v>
      </c>
      <c r="AO526" t="s">
        <v>3185</v>
      </c>
      <c r="AP526">
        <v>-1.2716611788707999E-2</v>
      </c>
      <c r="AQ526">
        <f>(Table2[[#This Row],[Sharpe Ratio]]-AVERAGE(Table2[Sharpe Ratio]))/_xlfn.STDEV.P(Table2[Sharpe Ratio])</f>
        <v>-0.87102509702682451</v>
      </c>
      <c r="AR5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6">
        <f>_xlfn.RANK.AVG(Table2[[#This Row],[1Y Return vs Nifty Z-Score]],Table2[1Y Return vs Nifty Z-Score])</f>
        <v>422</v>
      </c>
      <c r="AT526">
        <f>_xlfn.RANK.AVG(Table2[[#This Row],[6M Return vs Nifty Z-Score]],Table2[6M Return vs Nifty Z-Score])</f>
        <v>413</v>
      </c>
      <c r="AU526">
        <f>_xlfn.RANK.AVG(Table2[[#This Row],[Sharpe Ratio Z-Score]],Table2[Sharpe Ratio Z-Score])</f>
        <v>596</v>
      </c>
      <c r="AV526">
        <f>(Table2[[#This Row],[Rank 1Y]]+Table2[[#This Row],[Rank 6M]]+Table2[[#This Row],[Rank Sharpe]])/3</f>
        <v>477</v>
      </c>
    </row>
    <row r="527" spans="1:48" x14ac:dyDescent="0.3">
      <c r="A527" t="s">
        <v>1985</v>
      </c>
      <c r="B527" t="s">
        <v>1986</v>
      </c>
      <c r="C527" t="s">
        <v>3148</v>
      </c>
      <c r="D527" t="s">
        <v>433</v>
      </c>
      <c r="E527">
        <v>3477.3250400000002</v>
      </c>
      <c r="F527">
        <v>401.65</v>
      </c>
      <c r="G527">
        <v>-19.009311601749801</v>
      </c>
      <c r="H527">
        <f>(Table2[[#This Row],[1Y Return vs Nifty]]-AVERAGE(Table2[1Y Return vs Nifty]))/_xlfn.STDEV.P(Table2[1Y Return vs Nifty])</f>
        <v>-0.69344591646983877</v>
      </c>
      <c r="I527">
        <v>9.8046979589230396</v>
      </c>
      <c r="J527">
        <f>(Table2[[#This Row],[1M Return vs Nifty]]-AVERAGE(Table2[1M Return vs Nifty]))/_xlfn.STDEV.P(Table2[1M Return vs Nifty])</f>
        <v>1.0998403719908973</v>
      </c>
      <c r="K527">
        <v>-46.896235093617797</v>
      </c>
      <c r="L527">
        <f>(Table2[[#This Row],[6M Return vs Nifty]]-AVERAGE(Table2[6M Return vs Nifty]))/_xlfn.STDEV.P(Table2[6M Return vs Nifty])</f>
        <v>-1.7801234442302745</v>
      </c>
      <c r="M527">
        <v>-0.49835273716151202</v>
      </c>
      <c r="N527">
        <f>(Table2[[#This Row],[1W Return vs Nifty]]-AVERAGE(Table2[1W Return vs Nifty]))/_xlfn.STDEV.P(Table2[1W Return vs Nifty])</f>
        <v>0.24002856697073391</v>
      </c>
      <c r="O527">
        <v>408.95</v>
      </c>
      <c r="P527">
        <v>419.72749672485003</v>
      </c>
      <c r="Q527">
        <v>459.029798825988</v>
      </c>
      <c r="R527">
        <v>43.547306554670897</v>
      </c>
      <c r="S527" s="1">
        <f>(Table2[[#This Row],[Close Price]]-Table2[[#This Row],[20D EMA]])/Table2[[#This Row],[20D EMA]]</f>
        <v>-1.785059298202717E-2</v>
      </c>
      <c r="T527" s="1">
        <f>(Table2[[#This Row],[Close Price]]-Table2[[#This Row],[50D EMA]])/Table2[[#This Row],[50D EMA]]</f>
        <v>-4.3069603173271846E-2</v>
      </c>
      <c r="U527" s="1">
        <f>(Table2[[#This Row],[Close Price]]-Table2[[#This Row],[200D EMA]])/Table2[[#This Row],[200D EMA]]</f>
        <v>-0.12500233965799665</v>
      </c>
      <c r="V527">
        <v>0.46057888896327098</v>
      </c>
      <c r="W527">
        <v>398.95</v>
      </c>
      <c r="X527">
        <v>410.7</v>
      </c>
      <c r="Y527">
        <v>398.95</v>
      </c>
      <c r="Z527">
        <v>410.7</v>
      </c>
      <c r="AA527">
        <v>395.2</v>
      </c>
      <c r="AB527">
        <v>428.65</v>
      </c>
      <c r="AC527" s="1">
        <f>(Table2[[#This Row],[Close Price]]/Table2[[#This Row],[Day Low]])-1</f>
        <v>6.7677653841333729E-3</v>
      </c>
      <c r="AD527" s="1">
        <f>(Table2[[#This Row],[Day High]]/Table2[[#This Row],[Close Price]])-1</f>
        <v>2.2532055272002971E-2</v>
      </c>
      <c r="AE527" s="1">
        <f>(Table2[[#This Row],[Close Price]]/Table2[[#This Row],[Current Week Low]])-1</f>
        <v>6.7677653841333729E-3</v>
      </c>
      <c r="AF527" s="1">
        <f>(Table2[[#This Row],[Current Week High]]/Table2[[#This Row],[Close Price]])-1</f>
        <v>2.2532055272002971E-2</v>
      </c>
      <c r="AG527" s="1">
        <f>(Table2[[#This Row],[Close Price]]/Table2[[#This Row],[Current Month Low]])-1</f>
        <v>1.6320850202429016E-2</v>
      </c>
      <c r="AH527" s="1">
        <f>(Table2[[#This Row],[Current Month High]]/Table2[[#This Row],[Close Price]])-1</f>
        <v>6.7222706336362403E-2</v>
      </c>
      <c r="AI527">
        <v>86.101083032491005</v>
      </c>
      <c r="AJ527">
        <v>12.3339393091875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0.03</v>
      </c>
      <c r="AM527" t="s">
        <v>3185</v>
      </c>
      <c r="AN527">
        <v>-0.86</v>
      </c>
      <c r="AO527" t="s">
        <v>3184</v>
      </c>
      <c r="AP527">
        <v>0.145306533922366</v>
      </c>
      <c r="AQ527">
        <f>(Table2[[#This Row],[Sharpe Ratio]]-AVERAGE(Table2[Sharpe Ratio]))/_xlfn.STDEV.P(Table2[Sharpe Ratio])</f>
        <v>0.99606468459428243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579</v>
      </c>
      <c r="AT527">
        <f>_xlfn.RANK.AVG(Table2[[#This Row],[6M Return vs Nifty Z-Score]],Table2[6M Return vs Nifty Z-Score])</f>
        <v>734</v>
      </c>
      <c r="AU527">
        <f>_xlfn.RANK.AVG(Table2[[#This Row],[Sharpe Ratio Z-Score]],Table2[Sharpe Ratio Z-Score])</f>
        <v>118</v>
      </c>
      <c r="AV527">
        <f>(Table2[[#This Row],[Rank 1Y]]+Table2[[#This Row],[Rank 6M]]+Table2[[#This Row],[Rank Sharpe]])/3</f>
        <v>477</v>
      </c>
    </row>
    <row r="528" spans="1:48" x14ac:dyDescent="0.3">
      <c r="A528" t="s">
        <v>1598</v>
      </c>
      <c r="B528" t="s">
        <v>1599</v>
      </c>
      <c r="C528" t="s">
        <v>3153</v>
      </c>
      <c r="D528" t="s">
        <v>282</v>
      </c>
      <c r="E528">
        <v>5916.4461043199999</v>
      </c>
      <c r="F528">
        <v>805.65</v>
      </c>
      <c r="G528">
        <v>-14.403448147895</v>
      </c>
      <c r="H528">
        <f>(Table2[[#This Row],[1Y Return vs Nifty]]-AVERAGE(Table2[1Y Return vs Nifty]))/_xlfn.STDEV.P(Table2[1Y Return vs Nifty])</f>
        <v>-0.60649537700946643</v>
      </c>
      <c r="I528">
        <v>-2.5491556434268299</v>
      </c>
      <c r="J528">
        <f>(Table2[[#This Row],[1M Return vs Nifty]]-AVERAGE(Table2[1M Return vs Nifty]))/_xlfn.STDEV.P(Table2[1M Return vs Nifty])</f>
        <v>-0.21841520833388867</v>
      </c>
      <c r="K528">
        <v>-5.3223030729519403</v>
      </c>
      <c r="L528">
        <f>(Table2[[#This Row],[6M Return vs Nifty]]-AVERAGE(Table2[6M Return vs Nifty]))/_xlfn.STDEV.P(Table2[6M Return vs Nifty])</f>
        <v>-0.38715254657220205</v>
      </c>
      <c r="M528">
        <v>-5.3547051112025601</v>
      </c>
      <c r="N528">
        <f>(Table2[[#This Row],[1W Return vs Nifty]]-AVERAGE(Table2[1W Return vs Nifty]))/_xlfn.STDEV.P(Table2[1W Return vs Nifty])</f>
        <v>-0.78945513689190938</v>
      </c>
      <c r="O528">
        <v>835.77</v>
      </c>
      <c r="P528">
        <v>823.70298131589402</v>
      </c>
      <c r="Q528">
        <v>787.73241459714302</v>
      </c>
      <c r="R528">
        <v>34.030075307018997</v>
      </c>
      <c r="S528" s="1">
        <f>(Table2[[#This Row],[Close Price]]-Table2[[#This Row],[20D EMA]])/Table2[[#This Row],[20D EMA]]</f>
        <v>-3.6038623066154574E-2</v>
      </c>
      <c r="T528" s="1">
        <f>(Table2[[#This Row],[Close Price]]-Table2[[#This Row],[50D EMA]])/Table2[[#This Row],[50D EMA]]</f>
        <v>-2.1916858048824567E-2</v>
      </c>
      <c r="U528" s="1">
        <f>(Table2[[#This Row],[Close Price]]-Table2[[#This Row],[200D EMA]])/Table2[[#This Row],[200D EMA]]</f>
        <v>2.2745776447475826E-2</v>
      </c>
      <c r="V528">
        <v>0.68324742964386498</v>
      </c>
      <c r="W528">
        <v>784.95</v>
      </c>
      <c r="X528">
        <v>812.7</v>
      </c>
      <c r="Y528">
        <v>784.95</v>
      </c>
      <c r="Z528">
        <v>812.7</v>
      </c>
      <c r="AA528">
        <v>784.95</v>
      </c>
      <c r="AB528">
        <v>894.2</v>
      </c>
      <c r="AC528" s="1">
        <f>(Table2[[#This Row],[Close Price]]/Table2[[#This Row],[Day Low]])-1</f>
        <v>2.6371106439900593E-2</v>
      </c>
      <c r="AD528" s="1">
        <f>(Table2[[#This Row],[Day High]]/Table2[[#This Row],[Close Price]])-1</f>
        <v>8.7506981940048689E-3</v>
      </c>
      <c r="AE528" s="1">
        <f>(Table2[[#This Row],[Close Price]]/Table2[[#This Row],[Current Week Low]])-1</f>
        <v>2.6371106439900593E-2</v>
      </c>
      <c r="AF528" s="1">
        <f>(Table2[[#This Row],[Current Week High]]/Table2[[#This Row],[Close Price]])-1</f>
        <v>8.7506981940048689E-3</v>
      </c>
      <c r="AG528" s="1">
        <f>(Table2[[#This Row],[Close Price]]/Table2[[#This Row],[Current Month Low]])-1</f>
        <v>2.6371106439900593E-2</v>
      </c>
      <c r="AH528" s="1">
        <f>(Table2[[#This Row],[Current Month High]]/Table2[[#This Row],[Close Price]])-1</f>
        <v>0.10991125178427374</v>
      </c>
      <c r="AI528">
        <v>11.711040774529801</v>
      </c>
      <c r="AJ528">
        <v>24.906976744186</v>
      </c>
      <c r="AK528" t="str">
        <f>IF(AND(Table2[[#This Row],[20D EMA]]&gt;Table2[[#This Row],[50D EMA]],Table2[[#This Row],[50D EMA]]&gt;Table2[[#This Row],[200D EMA]]),"Uptrend","Downtrend/NoTrend")</f>
        <v>Uptrend</v>
      </c>
      <c r="AL528">
        <v>0.13</v>
      </c>
      <c r="AM528" t="s">
        <v>3185</v>
      </c>
      <c r="AN528">
        <v>-3.75</v>
      </c>
      <c r="AO528" t="s">
        <v>3184</v>
      </c>
      <c r="AP528">
        <v>2.2992075298972001E-2</v>
      </c>
      <c r="AQ528">
        <f>(Table2[[#This Row],[Sharpe Ratio]]-AVERAGE(Table2[Sharpe Ratio]))/_xlfn.STDEV.P(Table2[Sharpe Ratio])</f>
        <v>-0.44911649321752395</v>
      </c>
      <c r="AR5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-2.4506347620249906</v>
      </c>
      <c r="AS528">
        <f>_xlfn.RANK.AVG(Table2[[#This Row],[1Y Return vs Nifty Z-Score]],Table2[1Y Return vs Nifty Z-Score])</f>
        <v>541</v>
      </c>
      <c r="AT528">
        <f>_xlfn.RANK.AVG(Table2[[#This Row],[6M Return vs Nifty Z-Score]],Table2[6M Return vs Nifty Z-Score])</f>
        <v>437</v>
      </c>
      <c r="AU528">
        <f>_xlfn.RANK.AVG(Table2[[#This Row],[Sharpe Ratio Z-Score]],Table2[Sharpe Ratio Z-Score])</f>
        <v>454</v>
      </c>
      <c r="AV528">
        <f>(Table2[[#This Row],[Rank 1Y]]+Table2[[#This Row],[Rank 6M]]+Table2[[#This Row],[Rank Sharpe]])/3</f>
        <v>477.33333333333331</v>
      </c>
    </row>
    <row r="529" spans="1:48" x14ac:dyDescent="0.3">
      <c r="A529" t="s">
        <v>1645</v>
      </c>
      <c r="B529" t="s">
        <v>1646</v>
      </c>
      <c r="C529" t="s">
        <v>3145</v>
      </c>
      <c r="D529" t="s">
        <v>258</v>
      </c>
      <c r="E529">
        <v>5534.8983308799998</v>
      </c>
      <c r="F529">
        <v>2032.4</v>
      </c>
      <c r="G529">
        <v>-35.864029368473403</v>
      </c>
      <c r="H529">
        <f>(Table2[[#This Row],[1Y Return vs Nifty]]-AVERAGE(Table2[1Y Return vs Nifty]))/_xlfn.STDEV.P(Table2[1Y Return vs Nifty])</f>
        <v>-1.0116331178386488</v>
      </c>
      <c r="I529">
        <v>-9.6588233305397306</v>
      </c>
      <c r="J529">
        <f>(Table2[[#This Row],[1M Return vs Nifty]]-AVERAGE(Table2[1M Return vs Nifty]))/_xlfn.STDEV.P(Table2[1M Return vs Nifty])</f>
        <v>-0.97707395599855629</v>
      </c>
      <c r="K529">
        <v>-6.8120757431033301</v>
      </c>
      <c r="L529">
        <f>(Table2[[#This Row],[6M Return vs Nifty]]-AVERAGE(Table2[6M Return vs Nifty]))/_xlfn.STDEV.P(Table2[6M Return vs Nifty])</f>
        <v>-0.43706868086076739</v>
      </c>
      <c r="M529">
        <v>-5.3833485369816101</v>
      </c>
      <c r="N529">
        <f>(Table2[[#This Row],[1W Return vs Nifty]]-AVERAGE(Table2[1W Return vs Nifty]))/_xlfn.STDEV.P(Table2[1W Return vs Nifty])</f>
        <v>-0.7955271715778508</v>
      </c>
      <c r="O529">
        <v>2197.63</v>
      </c>
      <c r="P529">
        <v>2287.3162491957601</v>
      </c>
      <c r="Q529">
        <v>2285.49296515987</v>
      </c>
      <c r="R529">
        <v>26.681577501015202</v>
      </c>
      <c r="S529" s="1">
        <f>(Table2[[#This Row],[Close Price]]-Table2[[#This Row],[20D EMA]])/Table2[[#This Row],[20D EMA]]</f>
        <v>-7.5185540787120669E-2</v>
      </c>
      <c r="T529" s="1">
        <f>(Table2[[#This Row],[Close Price]]-Table2[[#This Row],[50D EMA]])/Table2[[#This Row],[50D EMA]]</f>
        <v>-0.11144774986204496</v>
      </c>
      <c r="U529" s="1">
        <f>(Table2[[#This Row],[Close Price]]-Table2[[#This Row],[200D EMA]])/Table2[[#This Row],[200D EMA]]</f>
        <v>-0.1107388948546451</v>
      </c>
      <c r="V529">
        <v>0.67064225125505394</v>
      </c>
      <c r="W529">
        <v>2020</v>
      </c>
      <c r="X529">
        <v>2081.9499999999998</v>
      </c>
      <c r="Y529">
        <v>2020</v>
      </c>
      <c r="Z529">
        <v>2081.9499999999998</v>
      </c>
      <c r="AA529">
        <v>1982.35</v>
      </c>
      <c r="AB529">
        <v>2319.9499999999998</v>
      </c>
      <c r="AC529" s="1">
        <f>(Table2[[#This Row],[Close Price]]/Table2[[#This Row],[Day Low]])-1</f>
        <v>6.1386138613861441E-3</v>
      </c>
      <c r="AD529" s="1">
        <f>(Table2[[#This Row],[Day High]]/Table2[[#This Row],[Close Price]])-1</f>
        <v>2.4380043298563248E-2</v>
      </c>
      <c r="AE529" s="1">
        <f>(Table2[[#This Row],[Close Price]]/Table2[[#This Row],[Current Week Low]])-1</f>
        <v>6.1386138613861441E-3</v>
      </c>
      <c r="AF529" s="1">
        <f>(Table2[[#This Row],[Current Week High]]/Table2[[#This Row],[Close Price]])-1</f>
        <v>2.4380043298563248E-2</v>
      </c>
      <c r="AG529" s="1">
        <f>(Table2[[#This Row],[Close Price]]/Table2[[#This Row],[Current Month Low]])-1</f>
        <v>2.5247811940373843E-2</v>
      </c>
      <c r="AH529" s="1">
        <f>(Table2[[#This Row],[Current Month High]]/Table2[[#This Row],[Close Price]])-1</f>
        <v>0.14148297579216673</v>
      </c>
      <c r="AI529">
        <v>37.472938397953101</v>
      </c>
      <c r="AJ529">
        <v>18.162790697674399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-0.08</v>
      </c>
      <c r="AM529" t="s">
        <v>3184</v>
      </c>
      <c r="AN529">
        <v>-5.3</v>
      </c>
      <c r="AO529" t="s">
        <v>3184</v>
      </c>
      <c r="AP529">
        <v>7.0829333420760004E-2</v>
      </c>
      <c r="AQ529">
        <f>(Table2[[#This Row],[Sharpe Ratio]]-AVERAGE(Table2[Sharpe Ratio]))/_xlfn.STDEV.P(Table2[Sharpe Ratio])</f>
        <v>0.11609473212579319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660</v>
      </c>
      <c r="AT529">
        <f>_xlfn.RANK.AVG(Table2[[#This Row],[6M Return vs Nifty Z-Score]],Table2[6M Return vs Nifty Z-Score])</f>
        <v>462</v>
      </c>
      <c r="AU529">
        <f>_xlfn.RANK.AVG(Table2[[#This Row],[Sharpe Ratio Z-Score]],Table2[Sharpe Ratio Z-Score])</f>
        <v>311</v>
      </c>
      <c r="AV529">
        <f>(Table2[[#This Row],[Rank 1Y]]+Table2[[#This Row],[Rank 6M]]+Table2[[#This Row],[Rank Sharpe]])/3</f>
        <v>477.66666666666669</v>
      </c>
    </row>
    <row r="530" spans="1:48" x14ac:dyDescent="0.3">
      <c r="A530" t="s">
        <v>2144</v>
      </c>
      <c r="B530" t="s">
        <v>2145</v>
      </c>
      <c r="C530" t="s">
        <v>3145</v>
      </c>
      <c r="D530" t="s">
        <v>258</v>
      </c>
      <c r="E530">
        <v>2808.3323350000001</v>
      </c>
      <c r="F530">
        <v>289.75</v>
      </c>
      <c r="G530">
        <v>-15.6549919194299</v>
      </c>
      <c r="H530">
        <f>(Table2[[#This Row],[1Y Return vs Nifty]]-AVERAGE(Table2[1Y Return vs Nifty]))/_xlfn.STDEV.P(Table2[1Y Return vs Nifty])</f>
        <v>-0.63012230542006697</v>
      </c>
      <c r="I530">
        <v>3.7494756875153801</v>
      </c>
      <c r="J530">
        <f>(Table2[[#This Row],[1M Return vs Nifty]]-AVERAGE(Table2[1M Return vs Nifty]))/_xlfn.STDEV.P(Table2[1M Return vs Nifty])</f>
        <v>0.45369943440752436</v>
      </c>
      <c r="K530">
        <v>-15.4601624495842</v>
      </c>
      <c r="L530">
        <f>(Table2[[#This Row],[6M Return vs Nifty]]-AVERAGE(Table2[6M Return vs Nifty]))/_xlfn.STDEV.P(Table2[6M Return vs Nifty])</f>
        <v>-0.72683037808400164</v>
      </c>
      <c r="M530">
        <v>3.2836490448402702</v>
      </c>
      <c r="N530">
        <f>(Table2[[#This Row],[1W Return vs Nifty]]-AVERAGE(Table2[1W Return vs Nifty]))/_xlfn.STDEV.P(Table2[1W Return vs Nifty])</f>
        <v>1.0417638824232369</v>
      </c>
      <c r="O530">
        <v>274.35000000000002</v>
      </c>
      <c r="P530">
        <v>286.47974992438702</v>
      </c>
      <c r="Q530">
        <v>299.141385063835</v>
      </c>
      <c r="R530">
        <v>72.4633729378845</v>
      </c>
      <c r="S530" s="1">
        <f>(Table2[[#This Row],[Close Price]]-Table2[[#This Row],[20D EMA]])/Table2[[#This Row],[20D EMA]]</f>
        <v>5.6132677237105799E-2</v>
      </c>
      <c r="T530" s="1">
        <f>(Table2[[#This Row],[Close Price]]-Table2[[#This Row],[50D EMA]])/Table2[[#This Row],[50D EMA]]</f>
        <v>1.1415292272756179E-2</v>
      </c>
      <c r="U530" s="1">
        <f>(Table2[[#This Row],[Close Price]]-Table2[[#This Row],[200D EMA]])/Table2[[#This Row],[200D EMA]]</f>
        <v>-3.1394469413956003E-2</v>
      </c>
      <c r="V530">
        <v>2.1923796381296601</v>
      </c>
      <c r="W530">
        <v>283</v>
      </c>
      <c r="X530">
        <v>293.39999999999998</v>
      </c>
      <c r="Y530">
        <v>283</v>
      </c>
      <c r="Z530">
        <v>293.39999999999998</v>
      </c>
      <c r="AA530">
        <v>258.3</v>
      </c>
      <c r="AB530">
        <v>306.55</v>
      </c>
      <c r="AC530" s="1">
        <f>(Table2[[#This Row],[Close Price]]/Table2[[#This Row],[Day Low]])-1</f>
        <v>2.3851590106007015E-2</v>
      </c>
      <c r="AD530" s="1">
        <f>(Table2[[#This Row],[Day High]]/Table2[[#This Row],[Close Price]])-1</f>
        <v>1.2597066436583093E-2</v>
      </c>
      <c r="AE530" s="1">
        <f>(Table2[[#This Row],[Close Price]]/Table2[[#This Row],[Current Week Low]])-1</f>
        <v>2.3851590106007015E-2</v>
      </c>
      <c r="AF530" s="1">
        <f>(Table2[[#This Row],[Current Week High]]/Table2[[#This Row],[Close Price]])-1</f>
        <v>1.2597066436583093E-2</v>
      </c>
      <c r="AG530" s="1">
        <f>(Table2[[#This Row],[Close Price]]/Table2[[#This Row],[Current Month Low]])-1</f>
        <v>0.12175764614788998</v>
      </c>
      <c r="AH530" s="1">
        <f>(Table2[[#This Row],[Current Month High]]/Table2[[#This Row],[Close Price]])-1</f>
        <v>5.7981018119068306E-2</v>
      </c>
      <c r="AI530">
        <v>38.584987057808398</v>
      </c>
      <c r="AJ530">
        <v>19.4352844187963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0.01</v>
      </c>
      <c r="AM530" t="s">
        <v>3185</v>
      </c>
      <c r="AN530">
        <v>12.42</v>
      </c>
      <c r="AO530" t="s">
        <v>3185</v>
      </c>
      <c r="AP530">
        <v>7.0929274740548998E-2</v>
      </c>
      <c r="AQ530">
        <f>(Table2[[#This Row],[Sharpe Ratio]]-AVERAGE(Table2[Sharpe Ratio]))/_xlfn.STDEV.P(Table2[Sharpe Ratio])</f>
        <v>0.11727556811092749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0">
        <f>_xlfn.RANK.AVG(Table2[[#This Row],[1Y Return vs Nifty Z-Score]],Table2[1Y Return vs Nifty Z-Score])</f>
        <v>557</v>
      </c>
      <c r="AT530">
        <f>_xlfn.RANK.AVG(Table2[[#This Row],[6M Return vs Nifty Z-Score]],Table2[6M Return vs Nifty Z-Score])</f>
        <v>569</v>
      </c>
      <c r="AU530">
        <f>_xlfn.RANK.AVG(Table2[[#This Row],[Sharpe Ratio Z-Score]],Table2[Sharpe Ratio Z-Score])</f>
        <v>308</v>
      </c>
      <c r="AV530">
        <f>(Table2[[#This Row],[Rank 1Y]]+Table2[[#This Row],[Rank 6M]]+Table2[[#This Row],[Rank Sharpe]])/3</f>
        <v>478</v>
      </c>
    </row>
    <row r="531" spans="1:48" x14ac:dyDescent="0.3">
      <c r="A531" t="s">
        <v>709</v>
      </c>
      <c r="B531" t="s">
        <v>710</v>
      </c>
      <c r="C531" t="s">
        <v>3143</v>
      </c>
      <c r="D531" t="s">
        <v>249</v>
      </c>
      <c r="E531">
        <v>25071.634651349999</v>
      </c>
      <c r="F531">
        <v>3009.75</v>
      </c>
      <c r="G531">
        <v>-12.4301802598552</v>
      </c>
      <c r="H531">
        <f>(Table2[[#This Row],[1Y Return vs Nifty]]-AVERAGE(Table2[1Y Return vs Nifty]))/_xlfn.STDEV.P(Table2[1Y Return vs Nifty])</f>
        <v>-0.56924357632456069</v>
      </c>
      <c r="I531">
        <v>-9.6435579611750502</v>
      </c>
      <c r="J531">
        <f>(Table2[[#This Row],[1M Return vs Nifty]]-AVERAGE(Table2[1M Return vs Nifty]))/_xlfn.STDEV.P(Table2[1M Return vs Nifty])</f>
        <v>-0.97544501825989949</v>
      </c>
      <c r="K531">
        <v>11.2065760759734</v>
      </c>
      <c r="L531">
        <f>(Table2[[#This Row],[6M Return vs Nifty]]-AVERAGE(Table2[6M Return vs Nifty]))/_xlfn.STDEV.P(Table2[6M Return vs Nifty])</f>
        <v>0.16666198350196265</v>
      </c>
      <c r="M531">
        <v>-1.1073405694102301</v>
      </c>
      <c r="N531">
        <f>(Table2[[#This Row],[1W Return vs Nifty]]-AVERAGE(Table2[1W Return vs Nifty]))/_xlfn.STDEV.P(Table2[1W Return vs Nifty])</f>
        <v>0.11093104667918162</v>
      </c>
      <c r="O531">
        <v>3150.8</v>
      </c>
      <c r="P531">
        <v>3213.5610314956298</v>
      </c>
      <c r="Q531">
        <v>2921.1021363043701</v>
      </c>
      <c r="R531">
        <v>28.5648440775823</v>
      </c>
      <c r="S531" s="1">
        <f>(Table2[[#This Row],[Close Price]]-Table2[[#This Row],[20D EMA]])/Table2[[#This Row],[20D EMA]]</f>
        <v>-4.4766408531166743E-2</v>
      </c>
      <c r="T531" s="1">
        <f>(Table2[[#This Row],[Close Price]]-Table2[[#This Row],[50D EMA]])/Table2[[#This Row],[50D EMA]]</f>
        <v>-6.3422175430342981E-2</v>
      </c>
      <c r="U531" s="1">
        <f>(Table2[[#This Row],[Close Price]]-Table2[[#This Row],[200D EMA]])/Table2[[#This Row],[200D EMA]]</f>
        <v>3.0347402986662653E-2</v>
      </c>
      <c r="V531">
        <v>0.80901769989747496</v>
      </c>
      <c r="W531">
        <v>2985.5</v>
      </c>
      <c r="X531">
        <v>3079.9</v>
      </c>
      <c r="Y531">
        <v>2985.5</v>
      </c>
      <c r="Z531">
        <v>3079.9</v>
      </c>
      <c r="AA531">
        <v>2985.5</v>
      </c>
      <c r="AB531">
        <v>3148.45</v>
      </c>
      <c r="AC531" s="1">
        <f>(Table2[[#This Row],[Close Price]]/Table2[[#This Row],[Day Low]])-1</f>
        <v>8.1225925305643543E-3</v>
      </c>
      <c r="AD531" s="1">
        <f>(Table2[[#This Row],[Day High]]/Table2[[#This Row],[Close Price]])-1</f>
        <v>2.3307583686352773E-2</v>
      </c>
      <c r="AE531" s="1">
        <f>(Table2[[#This Row],[Close Price]]/Table2[[#This Row],[Current Week Low]])-1</f>
        <v>8.1225925305643543E-3</v>
      </c>
      <c r="AF531" s="1">
        <f>(Table2[[#This Row],[Current Week High]]/Table2[[#This Row],[Close Price]])-1</f>
        <v>2.3307583686352773E-2</v>
      </c>
      <c r="AG531" s="1">
        <f>(Table2[[#This Row],[Close Price]]/Table2[[#This Row],[Current Month Low]])-1</f>
        <v>8.1225925305643543E-3</v>
      </c>
      <c r="AH531" s="1">
        <f>(Table2[[#This Row],[Current Month High]]/Table2[[#This Row],[Close Price]])-1</f>
        <v>4.6083561757620961E-2</v>
      </c>
      <c r="AI531">
        <v>21.403771077331999</v>
      </c>
      <c r="AJ531">
        <v>54.846426917734199</v>
      </c>
      <c r="AK531" t="str">
        <f>IF(AND(Table2[[#This Row],[20D EMA]]&gt;Table2[[#This Row],[50D EMA]],Table2[[#This Row],[50D EMA]]&gt;Table2[[#This Row],[200D EMA]]),"Uptrend","Downtrend/NoTrend")</f>
        <v>Downtrend/NoTrend</v>
      </c>
      <c r="AL531">
        <v>-0.08</v>
      </c>
      <c r="AM531" t="s">
        <v>3184</v>
      </c>
      <c r="AN531">
        <v>-1.29</v>
      </c>
      <c r="AO531" t="s">
        <v>3184</v>
      </c>
      <c r="AP531">
        <v>-3.9708941713317999E-2</v>
      </c>
      <c r="AQ531">
        <f>(Table2[[#This Row],[Sharpe Ratio]]-AVERAGE(Table2[Sharpe Ratio]))/_xlfn.STDEV.P(Table2[Sharpe Ratio])</f>
        <v>-1.1899473862750709</v>
      </c>
      <c r="AR5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1">
        <f>_xlfn.RANK.AVG(Table2[[#This Row],[1Y Return vs Nifty Z-Score]],Table2[1Y Return vs Nifty Z-Score])</f>
        <v>524</v>
      </c>
      <c r="AT531">
        <f>_xlfn.RANK.AVG(Table2[[#This Row],[6M Return vs Nifty Z-Score]],Table2[6M Return vs Nifty Z-Score])</f>
        <v>260</v>
      </c>
      <c r="AU531">
        <f>_xlfn.RANK.AVG(Table2[[#This Row],[Sharpe Ratio Z-Score]],Table2[Sharpe Ratio Z-Score])</f>
        <v>651</v>
      </c>
      <c r="AV531">
        <f>(Table2[[#This Row],[Rank 1Y]]+Table2[[#This Row],[Rank 6M]]+Table2[[#This Row],[Rank Sharpe]])/3</f>
        <v>478.33333333333331</v>
      </c>
    </row>
    <row r="532" spans="1:48" x14ac:dyDescent="0.3">
      <c r="A532" t="s">
        <v>579</v>
      </c>
      <c r="B532" t="s">
        <v>580</v>
      </c>
      <c r="C532" t="s">
        <v>3148</v>
      </c>
      <c r="D532" t="s">
        <v>258</v>
      </c>
      <c r="E532">
        <v>33760.97685675</v>
      </c>
      <c r="F532">
        <v>3617.75</v>
      </c>
      <c r="G532">
        <v>-22.949696513469501</v>
      </c>
      <c r="H532">
        <f>(Table2[[#This Row],[1Y Return vs Nifty]]-AVERAGE(Table2[1Y Return vs Nifty]))/_xlfn.STDEV.P(Table2[1Y Return vs Nifty])</f>
        <v>-0.76783340042114689</v>
      </c>
      <c r="I532">
        <v>-7.5564164102052196</v>
      </c>
      <c r="J532">
        <f>(Table2[[#This Row],[1M Return vs Nifty]]-AVERAGE(Table2[1M Return vs Nifty]))/_xlfn.STDEV.P(Table2[1M Return vs Nifty])</f>
        <v>-0.75273022131829126</v>
      </c>
      <c r="K532">
        <v>-13.613947585032401</v>
      </c>
      <c r="L532">
        <f>(Table2[[#This Row],[6M Return vs Nifty]]-AVERAGE(Table2[6M Return vs Nifty]))/_xlfn.STDEV.P(Table2[6M Return vs Nifty])</f>
        <v>-0.66497133680144915</v>
      </c>
      <c r="M532">
        <v>-5.2806164284663497</v>
      </c>
      <c r="N532">
        <f>(Table2[[#This Row],[1W Return vs Nifty]]-AVERAGE(Table2[1W Return vs Nifty]))/_xlfn.STDEV.P(Table2[1W Return vs Nifty])</f>
        <v>-0.77374929727341601</v>
      </c>
      <c r="O532">
        <v>3875.32</v>
      </c>
      <c r="P532">
        <v>4056.3580759634201</v>
      </c>
      <c r="Q532">
        <v>4008.9099726008499</v>
      </c>
      <c r="R532">
        <v>12.3554502006335</v>
      </c>
      <c r="S532" s="1">
        <f>(Table2[[#This Row],[Close Price]]-Table2[[#This Row],[20D EMA]])/Table2[[#This Row],[20D EMA]]</f>
        <v>-6.6464188763766641E-2</v>
      </c>
      <c r="T532" s="1">
        <f>(Table2[[#This Row],[Close Price]]-Table2[[#This Row],[50D EMA]])/Table2[[#This Row],[50D EMA]]</f>
        <v>-0.10812853987483512</v>
      </c>
      <c r="U532" s="1">
        <f>(Table2[[#This Row],[Close Price]]-Table2[[#This Row],[200D EMA]])/Table2[[#This Row],[200D EMA]]</f>
        <v>-9.7572650739043171E-2</v>
      </c>
      <c r="V532">
        <v>1.24182776089935</v>
      </c>
      <c r="W532">
        <v>3602.05</v>
      </c>
      <c r="X532">
        <v>3658.15</v>
      </c>
      <c r="Y532">
        <v>3602.05</v>
      </c>
      <c r="Z532">
        <v>3658.15</v>
      </c>
      <c r="AA532">
        <v>3596.6</v>
      </c>
      <c r="AB532">
        <v>3870</v>
      </c>
      <c r="AC532" s="1">
        <f>(Table2[[#This Row],[Close Price]]/Table2[[#This Row],[Day Low]])-1</f>
        <v>4.3586291139767752E-3</v>
      </c>
      <c r="AD532" s="1">
        <f>(Table2[[#This Row],[Day High]]/Table2[[#This Row],[Close Price]])-1</f>
        <v>1.1167161910026868E-2</v>
      </c>
      <c r="AE532" s="1">
        <f>(Table2[[#This Row],[Close Price]]/Table2[[#This Row],[Current Week Low]])-1</f>
        <v>4.3586291139767752E-3</v>
      </c>
      <c r="AF532" s="1">
        <f>(Table2[[#This Row],[Current Week High]]/Table2[[#This Row],[Close Price]])-1</f>
        <v>1.1167161910026868E-2</v>
      </c>
      <c r="AG532" s="1">
        <f>(Table2[[#This Row],[Close Price]]/Table2[[#This Row],[Current Month Low]])-1</f>
        <v>5.8805538564199455E-3</v>
      </c>
      <c r="AH532" s="1">
        <f>(Table2[[#This Row],[Current Month High]]/Table2[[#This Row],[Close Price]])-1</f>
        <v>6.9725658212977715E-2</v>
      </c>
      <c r="AI532">
        <v>36.823992813212598</v>
      </c>
      <c r="AJ532">
        <v>6.2606473594548602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-0.11</v>
      </c>
      <c r="AM532" t="s">
        <v>3184</v>
      </c>
      <c r="AN532">
        <v>-7.41</v>
      </c>
      <c r="AO532" t="s">
        <v>3184</v>
      </c>
      <c r="AP532">
        <v>7.7319761601029005E-2</v>
      </c>
      <c r="AQ532">
        <f>(Table2[[#This Row],[Sharpe Ratio]]-AVERAGE(Table2[Sharpe Ratio]))/_xlfn.STDEV.P(Table2[Sharpe Ratio])</f>
        <v>0.1927810433569504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593</v>
      </c>
      <c r="AT532">
        <f>_xlfn.RANK.AVG(Table2[[#This Row],[6M Return vs Nifty Z-Score]],Table2[6M Return vs Nifty Z-Score])</f>
        <v>554</v>
      </c>
      <c r="AU532">
        <f>_xlfn.RANK.AVG(Table2[[#This Row],[Sharpe Ratio Z-Score]],Table2[Sharpe Ratio Z-Score])</f>
        <v>292</v>
      </c>
      <c r="AV532">
        <f>(Table2[[#This Row],[Rank 1Y]]+Table2[[#This Row],[Rank 6M]]+Table2[[#This Row],[Rank Sharpe]])/3</f>
        <v>479.66666666666669</v>
      </c>
    </row>
    <row r="533" spans="1:48" x14ac:dyDescent="0.3">
      <c r="A533" t="s">
        <v>410</v>
      </c>
      <c r="B533" t="s">
        <v>411</v>
      </c>
      <c r="C533" t="s">
        <v>3138</v>
      </c>
      <c r="D533" t="s">
        <v>241</v>
      </c>
      <c r="E533">
        <v>54096.090724515001</v>
      </c>
      <c r="F533">
        <v>5111.05</v>
      </c>
      <c r="G533">
        <v>-5.3299167791668101</v>
      </c>
      <c r="H533">
        <f>(Table2[[#This Row],[1Y Return vs Nifty]]-AVERAGE(Table2[1Y Return vs Nifty]))/_xlfn.STDEV.P(Table2[1Y Return vs Nifty])</f>
        <v>-0.43520318495344051</v>
      </c>
      <c r="I533">
        <v>1.5315022675546901</v>
      </c>
      <c r="J533">
        <f>(Table2[[#This Row],[1M Return vs Nifty]]-AVERAGE(Table2[1M Return vs Nifty]))/_xlfn.STDEV.P(Table2[1M Return vs Nifty])</f>
        <v>0.21702382435180279</v>
      </c>
      <c r="K533">
        <v>6.3385052400482103</v>
      </c>
      <c r="L533">
        <f>(Table2[[#This Row],[6M Return vs Nifty]]-AVERAGE(Table2[6M Return vs Nifty]))/_xlfn.STDEV.P(Table2[6M Return vs Nifty])</f>
        <v>3.5530189996151474E-3</v>
      </c>
      <c r="M533">
        <v>2.1941110899483198</v>
      </c>
      <c r="N533">
        <f>(Table2[[#This Row],[1W Return vs Nifty]]-AVERAGE(Table2[1W Return vs Nifty]))/_xlfn.STDEV.P(Table2[1W Return vs Nifty])</f>
        <v>0.81079597010765225</v>
      </c>
      <c r="O533">
        <v>5146.24</v>
      </c>
      <c r="P533">
        <v>5224.3917621479404</v>
      </c>
      <c r="Q533">
        <v>5089.9590771371404</v>
      </c>
      <c r="R533">
        <v>49.080382590580001</v>
      </c>
      <c r="S533" s="1">
        <f>(Table2[[#This Row],[Close Price]]-Table2[[#This Row],[20D EMA]])/Table2[[#This Row],[20D EMA]]</f>
        <v>-6.838002114164827E-3</v>
      </c>
      <c r="T533" s="1">
        <f>(Table2[[#This Row],[Close Price]]-Table2[[#This Row],[50D EMA]])/Table2[[#This Row],[50D EMA]]</f>
        <v>-2.1694728747015186E-2</v>
      </c>
      <c r="U533" s="1">
        <f>(Table2[[#This Row],[Close Price]]-Table2[[#This Row],[200D EMA]])/Table2[[#This Row],[200D EMA]]</f>
        <v>4.1436330908032389E-3</v>
      </c>
      <c r="V533">
        <v>0.66743385727518101</v>
      </c>
      <c r="W533">
        <v>5023.3500000000004</v>
      </c>
      <c r="X533">
        <v>5159.3</v>
      </c>
      <c r="Y533">
        <v>5023.3500000000004</v>
      </c>
      <c r="Z533">
        <v>5159.3</v>
      </c>
      <c r="AA533">
        <v>4871</v>
      </c>
      <c r="AB533">
        <v>5237</v>
      </c>
      <c r="AC533" s="1">
        <f>(Table2[[#This Row],[Close Price]]/Table2[[#This Row],[Day Low]])-1</f>
        <v>1.745846895000347E-2</v>
      </c>
      <c r="AD533" s="1">
        <f>(Table2[[#This Row],[Day High]]/Table2[[#This Row],[Close Price]])-1</f>
        <v>9.4403302648182752E-3</v>
      </c>
      <c r="AE533" s="1">
        <f>(Table2[[#This Row],[Close Price]]/Table2[[#This Row],[Current Week Low]])-1</f>
        <v>1.745846895000347E-2</v>
      </c>
      <c r="AF533" s="1">
        <f>(Table2[[#This Row],[Current Week High]]/Table2[[#This Row],[Close Price]])-1</f>
        <v>9.4403302648182752E-3</v>
      </c>
      <c r="AG533" s="1">
        <f>(Table2[[#This Row],[Close Price]]/Table2[[#This Row],[Current Month Low]])-1</f>
        <v>4.9281461712174179E-2</v>
      </c>
      <c r="AH533" s="1">
        <f>(Table2[[#This Row],[Current Month High]]/Table2[[#This Row],[Close Price]])-1</f>
        <v>2.464268594515806E-2</v>
      </c>
      <c r="AI533">
        <v>17.3927079562907</v>
      </c>
      <c r="AJ533">
        <v>21.691666666666599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-0.1</v>
      </c>
      <c r="AM533" t="s">
        <v>3184</v>
      </c>
      <c r="AN533">
        <v>-3.28</v>
      </c>
      <c r="AO533" t="s">
        <v>3184</v>
      </c>
      <c r="AP533">
        <v>-4.9850197896194E-2</v>
      </c>
      <c r="AQ533">
        <f>(Table2[[#This Row],[Sharpe Ratio]]-AVERAGE(Table2[Sharpe Ratio]))/_xlfn.STDEV.P(Table2[Sharpe Ratio])</f>
        <v>-1.3097693003791564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3">
        <f>_xlfn.RANK.AVG(Table2[[#This Row],[1Y Return vs Nifty Z-Score]],Table2[1Y Return vs Nifty Z-Score])</f>
        <v>466</v>
      </c>
      <c r="AT533">
        <f>_xlfn.RANK.AVG(Table2[[#This Row],[6M Return vs Nifty Z-Score]],Table2[6M Return vs Nifty Z-Score])</f>
        <v>306</v>
      </c>
      <c r="AU533">
        <f>_xlfn.RANK.AVG(Table2[[#This Row],[Sharpe Ratio Z-Score]],Table2[Sharpe Ratio Z-Score])</f>
        <v>671</v>
      </c>
      <c r="AV533">
        <f>(Table2[[#This Row],[Rank 1Y]]+Table2[[#This Row],[Rank 6M]]+Table2[[#This Row],[Rank Sharpe]])/3</f>
        <v>481</v>
      </c>
    </row>
    <row r="534" spans="1:48" x14ac:dyDescent="0.3">
      <c r="A534" t="s">
        <v>734</v>
      </c>
      <c r="B534" t="s">
        <v>735</v>
      </c>
      <c r="C534" t="s">
        <v>3139</v>
      </c>
      <c r="D534" t="s">
        <v>392</v>
      </c>
      <c r="E534">
        <v>23285.3760238</v>
      </c>
      <c r="F534">
        <v>1037</v>
      </c>
      <c r="G534">
        <v>-15.468735463746601</v>
      </c>
      <c r="H534">
        <f>(Table2[[#This Row],[1Y Return vs Nifty]]-AVERAGE(Table2[1Y Return vs Nifty]))/_xlfn.STDEV.P(Table2[1Y Return vs Nifty])</f>
        <v>-0.62660611362196106</v>
      </c>
      <c r="I534">
        <v>3.0442051509074601</v>
      </c>
      <c r="J534">
        <f>(Table2[[#This Row],[1M Return vs Nifty]]-AVERAGE(Table2[1M Return vs Nifty]))/_xlfn.STDEV.P(Table2[1M Return vs Nifty])</f>
        <v>0.37844139343922284</v>
      </c>
      <c r="K534">
        <v>15.9647784299772</v>
      </c>
      <c r="L534">
        <f>(Table2[[#This Row],[6M Return vs Nifty]]-AVERAGE(Table2[6M Return vs Nifty]))/_xlfn.STDEV.P(Table2[6M Return vs Nifty])</f>
        <v>0.32608970857258424</v>
      </c>
      <c r="M534">
        <v>-2.8295317546067902</v>
      </c>
      <c r="N534">
        <f>(Table2[[#This Row],[1W Return vs Nifty]]-AVERAGE(Table2[1W Return vs Nifty]))/_xlfn.STDEV.P(Table2[1W Return vs Nifty])</f>
        <v>-0.25415114331446487</v>
      </c>
      <c r="O534">
        <v>1060.78</v>
      </c>
      <c r="P534">
        <v>1050.3679622263101</v>
      </c>
      <c r="Q534">
        <v>982.25148481632903</v>
      </c>
      <c r="R534">
        <v>38.698244264511999</v>
      </c>
      <c r="S534" s="1">
        <f>(Table2[[#This Row],[Close Price]]-Table2[[#This Row],[20D EMA]])/Table2[[#This Row],[20D EMA]]</f>
        <v>-2.2417466392654437E-2</v>
      </c>
      <c r="T534" s="1">
        <f>(Table2[[#This Row],[Close Price]]-Table2[[#This Row],[50D EMA]])/Table2[[#This Row],[50D EMA]]</f>
        <v>-1.2726932567493736E-2</v>
      </c>
      <c r="U534" s="1">
        <f>(Table2[[#This Row],[Close Price]]-Table2[[#This Row],[200D EMA]])/Table2[[#This Row],[200D EMA]]</f>
        <v>5.5737777982497412E-2</v>
      </c>
      <c r="V534">
        <v>0.47850260310291298</v>
      </c>
      <c r="W534">
        <v>1015.85</v>
      </c>
      <c r="X534">
        <v>1042</v>
      </c>
      <c r="Y534">
        <v>1015.85</v>
      </c>
      <c r="Z534">
        <v>1042</v>
      </c>
      <c r="AA534">
        <v>1015.85</v>
      </c>
      <c r="AB534">
        <v>1103.5999999999999</v>
      </c>
      <c r="AC534" s="1">
        <f>(Table2[[#This Row],[Close Price]]/Table2[[#This Row],[Day Low]])-1</f>
        <v>2.0820002953191974E-2</v>
      </c>
      <c r="AD534" s="1">
        <f>(Table2[[#This Row],[Day High]]/Table2[[#This Row],[Close Price]])-1</f>
        <v>4.8216007714561027E-3</v>
      </c>
      <c r="AE534" s="1">
        <f>(Table2[[#This Row],[Close Price]]/Table2[[#This Row],[Current Week Low]])-1</f>
        <v>2.0820002953191974E-2</v>
      </c>
      <c r="AF534" s="1">
        <f>(Table2[[#This Row],[Current Week High]]/Table2[[#This Row],[Close Price]])-1</f>
        <v>4.8216007714561027E-3</v>
      </c>
      <c r="AG534" s="1">
        <f>(Table2[[#This Row],[Close Price]]/Table2[[#This Row],[Current Month Low]])-1</f>
        <v>2.0820002953191974E-2</v>
      </c>
      <c r="AH534" s="1">
        <f>(Table2[[#This Row],[Current Month High]]/Table2[[#This Row],[Close Price]])-1</f>
        <v>6.4223722275795536E-2</v>
      </c>
      <c r="AI534">
        <v>10.2989392478302</v>
      </c>
      <c r="AJ534">
        <v>40.781971219114801</v>
      </c>
      <c r="AK534" t="str">
        <f>IF(AND(Table2[[#This Row],[20D EMA]]&gt;Table2[[#This Row],[50D EMA]],Table2[[#This Row],[50D EMA]]&gt;Table2[[#This Row],[200D EMA]]),"Uptrend","Downtrend/NoTrend")</f>
        <v>Uptrend</v>
      </c>
      <c r="AL534">
        <v>-0.04</v>
      </c>
      <c r="AM534" t="s">
        <v>3184</v>
      </c>
      <c r="AN534">
        <v>-1.45</v>
      </c>
      <c r="AO534" t="s">
        <v>3184</v>
      </c>
      <c r="AP534">
        <v>-6.0868193110293997E-2</v>
      </c>
      <c r="AQ534">
        <f>(Table2[[#This Row],[Sharpe Ratio]]-AVERAGE(Table2[Sharpe Ratio]))/_xlfn.STDEV.P(Table2[Sharpe Ratio])</f>
        <v>-1.439950143100823</v>
      </c>
      <c r="AR5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-1.6161762980254419</v>
      </c>
      <c r="AS534">
        <f>_xlfn.RANK.AVG(Table2[[#This Row],[1Y Return vs Nifty Z-Score]],Table2[1Y Return vs Nifty Z-Score])</f>
        <v>553</v>
      </c>
      <c r="AT534">
        <f>_xlfn.RANK.AVG(Table2[[#This Row],[6M Return vs Nifty Z-Score]],Table2[6M Return vs Nifty Z-Score])</f>
        <v>215</v>
      </c>
      <c r="AU534">
        <f>_xlfn.RANK.AVG(Table2[[#This Row],[Sharpe Ratio Z-Score]],Table2[Sharpe Ratio Z-Score])</f>
        <v>684</v>
      </c>
      <c r="AV534">
        <f>(Table2[[#This Row],[Rank 1Y]]+Table2[[#This Row],[Rank 6M]]+Table2[[#This Row],[Rank Sharpe]])/3</f>
        <v>484</v>
      </c>
    </row>
    <row r="535" spans="1:48" x14ac:dyDescent="0.3">
      <c r="A535" t="s">
        <v>581</v>
      </c>
      <c r="B535" t="s">
        <v>582</v>
      </c>
      <c r="C535" t="s">
        <v>3139</v>
      </c>
      <c r="D535" t="s">
        <v>54</v>
      </c>
      <c r="E535">
        <v>33285.336327999998</v>
      </c>
      <c r="F535">
        <v>269.60000000000002</v>
      </c>
      <c r="G535">
        <v>-25.177867197160001</v>
      </c>
      <c r="H535">
        <f>(Table2[[#This Row],[1Y Return vs Nifty]]-AVERAGE(Table2[1Y Return vs Nifty]))/_xlfn.STDEV.P(Table2[1Y Return vs Nifty])</f>
        <v>-0.80989731414714483</v>
      </c>
      <c r="I535">
        <v>-0.14754192901443899</v>
      </c>
      <c r="J535">
        <f>(Table2[[#This Row],[1M Return vs Nifty]]-AVERAGE(Table2[1M Return vs Nifty]))/_xlfn.STDEV.P(Table2[1M Return vs Nifty])</f>
        <v>3.7856298737108697E-2</v>
      </c>
      <c r="K535">
        <v>-7.2405309108949902</v>
      </c>
      <c r="L535">
        <f>(Table2[[#This Row],[6M Return vs Nifty]]-AVERAGE(Table2[6M Return vs Nifty]))/_xlfn.STDEV.P(Table2[6M Return vs Nifty])</f>
        <v>-0.45142444541506344</v>
      </c>
      <c r="M535">
        <v>0.58266957508103001</v>
      </c>
      <c r="N535">
        <f>(Table2[[#This Row],[1W Return vs Nifty]]-AVERAGE(Table2[1W Return vs Nifty]))/_xlfn.STDEV.P(Table2[1W Return vs Nifty])</f>
        <v>0.46919127351452483</v>
      </c>
      <c r="O535">
        <v>279.41000000000003</v>
      </c>
      <c r="P535">
        <v>291.42417501688402</v>
      </c>
      <c r="Q535">
        <v>291.48949535736</v>
      </c>
      <c r="R535">
        <v>37.426075018040898</v>
      </c>
      <c r="S535" s="1">
        <f>(Table2[[#This Row],[Close Price]]-Table2[[#This Row],[20D EMA]])/Table2[[#This Row],[20D EMA]]</f>
        <v>-3.5109695429655349E-2</v>
      </c>
      <c r="T535" s="1">
        <f>(Table2[[#This Row],[Close Price]]-Table2[[#This Row],[50D EMA]])/Table2[[#This Row],[50D EMA]]</f>
        <v>-7.4888004797884697E-2</v>
      </c>
      <c r="U535" s="1">
        <f>(Table2[[#This Row],[Close Price]]-Table2[[#This Row],[200D EMA]])/Table2[[#This Row],[200D EMA]]</f>
        <v>-7.509531460310058E-2</v>
      </c>
      <c r="V535">
        <v>0.41890152836660699</v>
      </c>
      <c r="W535">
        <v>268.85000000000002</v>
      </c>
      <c r="X535">
        <v>275.35000000000002</v>
      </c>
      <c r="Y535">
        <v>268.85000000000002</v>
      </c>
      <c r="Z535">
        <v>275.35000000000002</v>
      </c>
      <c r="AA535">
        <v>268.85000000000002</v>
      </c>
      <c r="AB535">
        <v>280</v>
      </c>
      <c r="AC535" s="1">
        <f>(Table2[[#This Row],[Close Price]]/Table2[[#This Row],[Day Low]])-1</f>
        <v>2.7896596615213376E-3</v>
      </c>
      <c r="AD535" s="1">
        <f>(Table2[[#This Row],[Day High]]/Table2[[#This Row],[Close Price]])-1</f>
        <v>2.132789317507422E-2</v>
      </c>
      <c r="AE535" s="1">
        <f>(Table2[[#This Row],[Close Price]]/Table2[[#This Row],[Current Week Low]])-1</f>
        <v>2.7896596615213376E-3</v>
      </c>
      <c r="AF535" s="1">
        <f>(Table2[[#This Row],[Current Week High]]/Table2[[#This Row],[Close Price]])-1</f>
        <v>2.132789317507422E-2</v>
      </c>
      <c r="AG535" s="1">
        <f>(Table2[[#This Row],[Close Price]]/Table2[[#This Row],[Current Month Low]])-1</f>
        <v>2.7896596615213376E-3</v>
      </c>
      <c r="AH535" s="1">
        <f>(Table2[[#This Row],[Current Month High]]/Table2[[#This Row],[Close Price]])-1</f>
        <v>3.8575667655786239E-2</v>
      </c>
      <c r="AI535">
        <v>27.225519287833801</v>
      </c>
      <c r="AJ535">
        <v>9.5044679122664597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-0.14000000000000001</v>
      </c>
      <c r="AM535" t="s">
        <v>3184</v>
      </c>
      <c r="AN535">
        <v>0.26</v>
      </c>
      <c r="AO535" t="s">
        <v>3185</v>
      </c>
      <c r="AP535">
        <v>4.9819277436564002E-2</v>
      </c>
      <c r="AQ535">
        <f>(Table2[[#This Row],[Sharpe Ratio]]-AVERAGE(Table2[Sharpe Ratio]))/_xlfn.STDEV.P(Table2[Sharpe Ratio])</f>
        <v>-0.13214523717024099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603</v>
      </c>
      <c r="AT535">
        <f>_xlfn.RANK.AVG(Table2[[#This Row],[6M Return vs Nifty Z-Score]],Table2[6M Return vs Nifty Z-Score])</f>
        <v>464</v>
      </c>
      <c r="AU535">
        <f>_xlfn.RANK.AVG(Table2[[#This Row],[Sharpe Ratio Z-Score]],Table2[Sharpe Ratio Z-Score])</f>
        <v>385</v>
      </c>
      <c r="AV535">
        <f>(Table2[[#This Row],[Rank 1Y]]+Table2[[#This Row],[Rank 6M]]+Table2[[#This Row],[Rank Sharpe]])/3</f>
        <v>484</v>
      </c>
    </row>
    <row r="536" spans="1:48" x14ac:dyDescent="0.3">
      <c r="A536" t="s">
        <v>1701</v>
      </c>
      <c r="B536" t="s">
        <v>1702</v>
      </c>
      <c r="C536" t="s">
        <v>3149</v>
      </c>
      <c r="D536" t="s">
        <v>141</v>
      </c>
      <c r="E536">
        <v>5103.21</v>
      </c>
      <c r="F536">
        <v>179.06</v>
      </c>
      <c r="G536">
        <v>3.8973625367315901</v>
      </c>
      <c r="H536">
        <f>(Table2[[#This Row],[1Y Return vs Nifty]]-AVERAGE(Table2[1Y Return vs Nifty]))/_xlfn.STDEV.P(Table2[1Y Return vs Nifty])</f>
        <v>-0.2610085041281946</v>
      </c>
      <c r="I536">
        <v>3.7321821137070699E-3</v>
      </c>
      <c r="J536">
        <f>(Table2[[#This Row],[1M Return vs Nifty]]-AVERAGE(Table2[1M Return vs Nifty]))/_xlfn.STDEV.P(Table2[1M Return vs Nifty])</f>
        <v>5.3998463568608587E-2</v>
      </c>
      <c r="K536">
        <v>-16.8971550186711</v>
      </c>
      <c r="L536">
        <f>(Table2[[#This Row],[6M Return vs Nifty]]-AVERAGE(Table2[6M Return vs Nifty]))/_xlfn.STDEV.P(Table2[6M Return vs Nifty])</f>
        <v>-0.77497806899507415</v>
      </c>
      <c r="M536">
        <v>-2.7100490867888798</v>
      </c>
      <c r="N536">
        <f>(Table2[[#This Row],[1W Return vs Nifty]]-AVERAGE(Table2[1W Return vs Nifty]))/_xlfn.STDEV.P(Table2[1W Return vs Nifty])</f>
        <v>-0.22882236773588852</v>
      </c>
      <c r="O536">
        <v>182.45</v>
      </c>
      <c r="P536">
        <v>188.012019892658</v>
      </c>
      <c r="Q536">
        <v>187.755685772238</v>
      </c>
      <c r="R536">
        <v>43.7788377028402</v>
      </c>
      <c r="S536" s="1">
        <f>(Table2[[#This Row],[Close Price]]-Table2[[#This Row],[20D EMA]])/Table2[[#This Row],[20D EMA]]</f>
        <v>-1.8580432995341116E-2</v>
      </c>
      <c r="T536" s="1">
        <f>(Table2[[#This Row],[Close Price]]-Table2[[#This Row],[50D EMA]])/Table2[[#This Row],[50D EMA]]</f>
        <v>-4.7614082853686651E-2</v>
      </c>
      <c r="U536" s="1">
        <f>(Table2[[#This Row],[Close Price]]-Table2[[#This Row],[200D EMA]])/Table2[[#This Row],[200D EMA]]</f>
        <v>-4.6313834579617075E-2</v>
      </c>
      <c r="V536">
        <v>0.529331904554735</v>
      </c>
      <c r="W536">
        <v>176.5</v>
      </c>
      <c r="X536">
        <v>180.98</v>
      </c>
      <c r="Y536">
        <v>176.5</v>
      </c>
      <c r="Z536">
        <v>180.98</v>
      </c>
      <c r="AA536">
        <v>176.5</v>
      </c>
      <c r="AB536">
        <v>186.5</v>
      </c>
      <c r="AC536" s="1">
        <f>(Table2[[#This Row],[Close Price]]/Table2[[#This Row],[Day Low]])-1</f>
        <v>1.4504249291784621E-2</v>
      </c>
      <c r="AD536" s="1">
        <f>(Table2[[#This Row],[Day High]]/Table2[[#This Row],[Close Price]])-1</f>
        <v>1.0722662794593996E-2</v>
      </c>
      <c r="AE536" s="1">
        <f>(Table2[[#This Row],[Close Price]]/Table2[[#This Row],[Current Week Low]])-1</f>
        <v>1.4504249291784621E-2</v>
      </c>
      <c r="AF536" s="1">
        <f>(Table2[[#This Row],[Current Week High]]/Table2[[#This Row],[Close Price]])-1</f>
        <v>1.0722662794593996E-2</v>
      </c>
      <c r="AG536" s="1">
        <f>(Table2[[#This Row],[Close Price]]/Table2[[#This Row],[Current Month Low]])-1</f>
        <v>1.4504249291784621E-2</v>
      </c>
      <c r="AH536" s="1">
        <f>(Table2[[#This Row],[Current Month High]]/Table2[[#This Row],[Close Price]])-1</f>
        <v>4.1550318329051761E-2</v>
      </c>
      <c r="AI536">
        <v>47.967161845191498</v>
      </c>
      <c r="AJ536">
        <v>32.538860103626902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-0.06</v>
      </c>
      <c r="AM536" t="s">
        <v>3184</v>
      </c>
      <c r="AN536">
        <v>-0.77</v>
      </c>
      <c r="AO536" t="s">
        <v>3184</v>
      </c>
      <c r="AP536">
        <v>2.1436732140453E-2</v>
      </c>
      <c r="AQ536">
        <f>(Table2[[#This Row],[Sharpe Ratio]]-AVERAGE(Table2[Sharpe Ratio]))/_xlfn.STDEV.P(Table2[Sharpe Ratio])</f>
        <v>-0.46749332849135578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402</v>
      </c>
      <c r="AT536">
        <f>_xlfn.RANK.AVG(Table2[[#This Row],[6M Return vs Nifty Z-Score]],Table2[6M Return vs Nifty Z-Score])</f>
        <v>590</v>
      </c>
      <c r="AU536">
        <f>_xlfn.RANK.AVG(Table2[[#This Row],[Sharpe Ratio Z-Score]],Table2[Sharpe Ratio Z-Score])</f>
        <v>460</v>
      </c>
      <c r="AV536">
        <f>(Table2[[#This Row],[Rank 1Y]]+Table2[[#This Row],[Rank 6M]]+Table2[[#This Row],[Rank Sharpe]])/3</f>
        <v>484</v>
      </c>
    </row>
    <row r="537" spans="1:48" x14ac:dyDescent="0.3">
      <c r="A537" t="s">
        <v>1864</v>
      </c>
      <c r="B537" t="s">
        <v>1865</v>
      </c>
      <c r="C537" t="s">
        <v>3142</v>
      </c>
      <c r="D537" t="s">
        <v>48</v>
      </c>
      <c r="E537">
        <v>4053.3623044169999</v>
      </c>
      <c r="F537">
        <v>50.21</v>
      </c>
      <c r="G537">
        <v>-18.6831859873326</v>
      </c>
      <c r="H537">
        <f>(Table2[[#This Row],[1Y Return vs Nifty]]-AVERAGE(Table2[1Y Return vs Nifty]))/_xlfn.STDEV.P(Table2[1Y Return vs Nifty])</f>
        <v>-0.68728924283208948</v>
      </c>
      <c r="I537">
        <v>-3.3217996748950198</v>
      </c>
      <c r="J537">
        <f>(Table2[[#This Row],[1M Return vs Nifty]]-AVERAGE(Table2[1M Return vs Nifty]))/_xlfn.STDEV.P(Table2[1M Return vs Nifty])</f>
        <v>-0.30086254330099887</v>
      </c>
      <c r="K537">
        <v>-18.8267714364993</v>
      </c>
      <c r="L537">
        <f>(Table2[[#This Row],[6M Return vs Nifty]]-AVERAGE(Table2[6M Return vs Nifty]))/_xlfn.STDEV.P(Table2[6M Return vs Nifty])</f>
        <v>-0.83963155215230312</v>
      </c>
      <c r="M537">
        <v>-0.62765655312810498</v>
      </c>
      <c r="N537">
        <f>(Table2[[#This Row],[1W Return vs Nifty]]-AVERAGE(Table2[1W Return vs Nifty]))/_xlfn.STDEV.P(Table2[1W Return vs Nifty])</f>
        <v>0.21261783539029594</v>
      </c>
      <c r="O537">
        <v>51.87</v>
      </c>
      <c r="P537">
        <v>54.052684325047501</v>
      </c>
      <c r="Q537">
        <v>56.367782009447602</v>
      </c>
      <c r="R537">
        <v>41.275867092645797</v>
      </c>
      <c r="S537" s="1">
        <f>(Table2[[#This Row],[Close Price]]-Table2[[#This Row],[20D EMA]])/Table2[[#This Row],[20D EMA]]</f>
        <v>-3.2003084634663517E-2</v>
      </c>
      <c r="T537" s="1">
        <f>(Table2[[#This Row],[Close Price]]-Table2[[#This Row],[50D EMA]])/Table2[[#This Row],[50D EMA]]</f>
        <v>-7.109146147006129E-2</v>
      </c>
      <c r="U537" s="1">
        <f>(Table2[[#This Row],[Close Price]]-Table2[[#This Row],[200D EMA]])/Table2[[#This Row],[200D EMA]]</f>
        <v>-0.10924293612289937</v>
      </c>
      <c r="V537">
        <v>0.54736842378406503</v>
      </c>
      <c r="W537">
        <v>49.98</v>
      </c>
      <c r="X537">
        <v>51.2</v>
      </c>
      <c r="Y537">
        <v>49.98</v>
      </c>
      <c r="Z537">
        <v>51.2</v>
      </c>
      <c r="AA537">
        <v>49.84</v>
      </c>
      <c r="AB537">
        <v>53.25</v>
      </c>
      <c r="AC537" s="1">
        <f>(Table2[[#This Row],[Close Price]]/Table2[[#This Row],[Day Low]])-1</f>
        <v>4.6018407362946601E-3</v>
      </c>
      <c r="AD537" s="1">
        <f>(Table2[[#This Row],[Day High]]/Table2[[#This Row],[Close Price]])-1</f>
        <v>1.9717187811193027E-2</v>
      </c>
      <c r="AE537" s="1">
        <f>(Table2[[#This Row],[Close Price]]/Table2[[#This Row],[Current Week Low]])-1</f>
        <v>4.6018407362946601E-3</v>
      </c>
      <c r="AF537" s="1">
        <f>(Table2[[#This Row],[Current Week High]]/Table2[[#This Row],[Close Price]])-1</f>
        <v>1.9717187811193027E-2</v>
      </c>
      <c r="AG537" s="1">
        <f>(Table2[[#This Row],[Close Price]]/Table2[[#This Row],[Current Month Low]])-1</f>
        <v>7.4237560192615959E-3</v>
      </c>
      <c r="AH537" s="1">
        <f>(Table2[[#This Row],[Current Month High]]/Table2[[#This Row],[Close Price]])-1</f>
        <v>6.0545708026289669E-2</v>
      </c>
      <c r="AI537">
        <v>57.339175463055099</v>
      </c>
      <c r="AJ537">
        <v>8.56216216216216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-0.01</v>
      </c>
      <c r="AM537" t="s">
        <v>3184</v>
      </c>
      <c r="AN537">
        <v>1.48</v>
      </c>
      <c r="AO537" t="s">
        <v>3185</v>
      </c>
      <c r="AP537">
        <v>9.1771757707213006E-2</v>
      </c>
      <c r="AQ537">
        <f>(Table2[[#This Row],[Sharpe Ratio]]-AVERAGE(Table2[Sharpe Ratio]))/_xlfn.STDEV.P(Table2[Sharpe Ratio])</f>
        <v>0.36353561309080196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575</v>
      </c>
      <c r="AT537">
        <f>_xlfn.RANK.AVG(Table2[[#This Row],[6M Return vs Nifty Z-Score]],Table2[6M Return vs Nifty Z-Score])</f>
        <v>622</v>
      </c>
      <c r="AU537">
        <f>_xlfn.RANK.AVG(Table2[[#This Row],[Sharpe Ratio Z-Score]],Table2[Sharpe Ratio Z-Score])</f>
        <v>255</v>
      </c>
      <c r="AV537">
        <f>(Table2[[#This Row],[Rank 1Y]]+Table2[[#This Row],[Rank 6M]]+Table2[[#This Row],[Rank Sharpe]])/3</f>
        <v>484</v>
      </c>
    </row>
    <row r="538" spans="1:48" x14ac:dyDescent="0.3">
      <c r="A538" t="s">
        <v>648</v>
      </c>
      <c r="B538" t="s">
        <v>649</v>
      </c>
      <c r="C538" t="s">
        <v>3153</v>
      </c>
      <c r="D538" t="s">
        <v>160</v>
      </c>
      <c r="E538">
        <v>27935.299664089998</v>
      </c>
      <c r="F538">
        <v>1096.55</v>
      </c>
      <c r="G538">
        <v>-10.6451730966204</v>
      </c>
      <c r="H538">
        <f>(Table2[[#This Row],[1Y Return vs Nifty]]-AVERAGE(Table2[1Y Return vs Nifty]))/_xlfn.STDEV.P(Table2[1Y Return vs Nifty])</f>
        <v>-0.53554580448679667</v>
      </c>
      <c r="I538">
        <v>-1.3809123187389301</v>
      </c>
      <c r="J538">
        <f>(Table2[[#This Row],[1M Return vs Nifty]]-AVERAGE(Table2[1M Return vs Nifty]))/_xlfn.STDEV.P(Table2[1M Return vs Nifty])</f>
        <v>-9.3754245729145855E-2</v>
      </c>
      <c r="K538">
        <v>-6.3023785833591397</v>
      </c>
      <c r="L538">
        <f>(Table2[[#This Row],[6M Return vs Nifty]]-AVERAGE(Table2[6M Return vs Nifty]))/_xlfn.STDEV.P(Table2[6M Return vs Nifty])</f>
        <v>-0.4199908324198332</v>
      </c>
      <c r="M538">
        <v>-5.0665653381610003</v>
      </c>
      <c r="N538">
        <f>(Table2[[#This Row],[1W Return vs Nifty]]-AVERAGE(Table2[1W Return vs Nifty]))/_xlfn.STDEV.P(Table2[1W Return vs Nifty])</f>
        <v>-0.7283732429242088</v>
      </c>
      <c r="O538">
        <v>1115.81</v>
      </c>
      <c r="P538">
        <v>1100.73269367534</v>
      </c>
      <c r="Q538">
        <v>1073.7283480825199</v>
      </c>
      <c r="R538">
        <v>41.756653865961397</v>
      </c>
      <c r="S538" s="1">
        <f>(Table2[[#This Row],[Close Price]]-Table2[[#This Row],[20D EMA]])/Table2[[#This Row],[20D EMA]]</f>
        <v>-1.7261003217393635E-2</v>
      </c>
      <c r="T538" s="1">
        <f>(Table2[[#This Row],[Close Price]]-Table2[[#This Row],[50D EMA]])/Table2[[#This Row],[50D EMA]]</f>
        <v>-3.7999177269587982E-3</v>
      </c>
      <c r="U538" s="1">
        <f>(Table2[[#This Row],[Close Price]]-Table2[[#This Row],[200D EMA]])/Table2[[#This Row],[200D EMA]]</f>
        <v>2.1254586374882704E-2</v>
      </c>
      <c r="V538">
        <v>0.58315028028958005</v>
      </c>
      <c r="W538">
        <v>1080.0999999999999</v>
      </c>
      <c r="X538">
        <v>1104.8</v>
      </c>
      <c r="Y538">
        <v>1080.0999999999999</v>
      </c>
      <c r="Z538">
        <v>1104.8</v>
      </c>
      <c r="AA538">
        <v>1080.0999999999999</v>
      </c>
      <c r="AB538">
        <v>1163.8499999999999</v>
      </c>
      <c r="AC538" s="1">
        <f>(Table2[[#This Row],[Close Price]]/Table2[[#This Row],[Day Low]])-1</f>
        <v>1.5230071289695335E-2</v>
      </c>
      <c r="AD538" s="1">
        <f>(Table2[[#This Row],[Day High]]/Table2[[#This Row],[Close Price]])-1</f>
        <v>7.5235967352149657E-3</v>
      </c>
      <c r="AE538" s="1">
        <f>(Table2[[#This Row],[Close Price]]/Table2[[#This Row],[Current Week Low]])-1</f>
        <v>1.5230071289695335E-2</v>
      </c>
      <c r="AF538" s="1">
        <f>(Table2[[#This Row],[Current Week High]]/Table2[[#This Row],[Close Price]])-1</f>
        <v>7.5235967352149657E-3</v>
      </c>
      <c r="AG538" s="1">
        <f>(Table2[[#This Row],[Close Price]]/Table2[[#This Row],[Current Month Low]])-1</f>
        <v>1.5230071289695335E-2</v>
      </c>
      <c r="AH538" s="1">
        <f>(Table2[[#This Row],[Current Month High]]/Table2[[#This Row],[Close Price]])-1</f>
        <v>6.1374310336965943E-2</v>
      </c>
      <c r="AI538">
        <v>23.022206009757799</v>
      </c>
      <c r="AJ538">
        <v>17.529474812433001</v>
      </c>
      <c r="AK538" t="str">
        <f>IF(AND(Table2[[#This Row],[20D EMA]]&gt;Table2[[#This Row],[50D EMA]],Table2[[#This Row],[50D EMA]]&gt;Table2[[#This Row],[200D EMA]]),"Uptrend","Downtrend/NoTrend")</f>
        <v>Uptrend</v>
      </c>
      <c r="AL538">
        <v>0.11</v>
      </c>
      <c r="AM538" t="s">
        <v>3185</v>
      </c>
      <c r="AN538">
        <v>-0.97</v>
      </c>
      <c r="AO538" t="s">
        <v>3184</v>
      </c>
      <c r="AP538">
        <v>7.3511243320010002E-3</v>
      </c>
      <c r="AQ538">
        <f>(Table2[[#This Row],[Sharpe Ratio]]-AVERAGE(Table2[Sharpe Ratio]))/_xlfn.STDEV.P(Table2[Sharpe Ratio])</f>
        <v>-0.63391891310266246</v>
      </c>
      <c r="AR5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-2.4115830386626467</v>
      </c>
      <c r="AS538">
        <f>_xlfn.RANK.AVG(Table2[[#This Row],[1Y Return vs Nifty Z-Score]],Table2[1Y Return vs Nifty Z-Score])</f>
        <v>507</v>
      </c>
      <c r="AT538">
        <f>_xlfn.RANK.AVG(Table2[[#This Row],[6M Return vs Nifty Z-Score]],Table2[6M Return vs Nifty Z-Score])</f>
        <v>452</v>
      </c>
      <c r="AU538">
        <f>_xlfn.RANK.AVG(Table2[[#This Row],[Sharpe Ratio Z-Score]],Table2[Sharpe Ratio Z-Score])</f>
        <v>500</v>
      </c>
      <c r="AV538">
        <f>(Table2[[#This Row],[Rank 1Y]]+Table2[[#This Row],[Rank 6M]]+Table2[[#This Row],[Rank Sharpe]])/3</f>
        <v>486.33333333333331</v>
      </c>
    </row>
    <row r="539" spans="1:48" x14ac:dyDescent="0.3">
      <c r="A539" t="s">
        <v>1206</v>
      </c>
      <c r="B539" t="s">
        <v>1207</v>
      </c>
      <c r="C539" t="s">
        <v>3151</v>
      </c>
      <c r="D539" t="s">
        <v>238</v>
      </c>
      <c r="E539">
        <v>9816.8085935539893</v>
      </c>
      <c r="F539">
        <v>123.98</v>
      </c>
      <c r="G539">
        <v>-17.074530479648001</v>
      </c>
      <c r="H539">
        <f>(Table2[[#This Row],[1Y Return vs Nifty]]-AVERAGE(Table2[1Y Return vs Nifty]))/_xlfn.STDEV.P(Table2[1Y Return vs Nifty])</f>
        <v>-0.65692067771928531</v>
      </c>
      <c r="I539">
        <v>0.49187957636791602</v>
      </c>
      <c r="J539">
        <f>(Table2[[#This Row],[1M Return vs Nifty]]-AVERAGE(Table2[1M Return vs Nifty]))/_xlfn.STDEV.P(Table2[1M Return vs Nifty])</f>
        <v>0.10608771824248714</v>
      </c>
      <c r="K539">
        <v>-21.059253402045702</v>
      </c>
      <c r="L539">
        <f>(Table2[[#This Row],[6M Return vs Nifty]]-AVERAGE(Table2[6M Return vs Nifty]))/_xlfn.STDEV.P(Table2[6M Return vs Nifty])</f>
        <v>-0.91443280996950438</v>
      </c>
      <c r="M539">
        <v>0.75842381961504701</v>
      </c>
      <c r="N539">
        <f>(Table2[[#This Row],[1W Return vs Nifty]]-AVERAGE(Table2[1W Return vs Nifty]))/_xlfn.STDEV.P(Table2[1W Return vs Nifty])</f>
        <v>0.5064488933692185</v>
      </c>
      <c r="O539">
        <v>119.59</v>
      </c>
      <c r="P539">
        <v>123.13131864782601</v>
      </c>
      <c r="Q539">
        <v>128.68831862613101</v>
      </c>
      <c r="R539">
        <v>70.245887699144603</v>
      </c>
      <c r="S539" s="1">
        <f>(Table2[[#This Row],[Close Price]]-Table2[[#This Row],[20D EMA]])/Table2[[#This Row],[20D EMA]]</f>
        <v>3.6708754912618116E-2</v>
      </c>
      <c r="T539" s="1">
        <f>(Table2[[#This Row],[Close Price]]-Table2[[#This Row],[50D EMA]])/Table2[[#This Row],[50D EMA]]</f>
        <v>6.8924897539784594E-3</v>
      </c>
      <c r="U539" s="1">
        <f>(Table2[[#This Row],[Close Price]]-Table2[[#This Row],[200D EMA]])/Table2[[#This Row],[200D EMA]]</f>
        <v>-3.6586993103933117E-2</v>
      </c>
      <c r="V539">
        <v>0.70546109895596598</v>
      </c>
      <c r="W539">
        <v>120.7</v>
      </c>
      <c r="X539">
        <v>125</v>
      </c>
      <c r="Y539">
        <v>120.7</v>
      </c>
      <c r="Z539">
        <v>125</v>
      </c>
      <c r="AA539">
        <v>115.4</v>
      </c>
      <c r="AB539">
        <v>125</v>
      </c>
      <c r="AC539" s="1">
        <f>(Table2[[#This Row],[Close Price]]/Table2[[#This Row],[Day Low]])-1</f>
        <v>2.717481358740681E-2</v>
      </c>
      <c r="AD539" s="1">
        <f>(Table2[[#This Row],[Day High]]/Table2[[#This Row],[Close Price]])-1</f>
        <v>8.2271334086143622E-3</v>
      </c>
      <c r="AE539" s="1">
        <f>(Table2[[#This Row],[Close Price]]/Table2[[#This Row],[Current Week Low]])-1</f>
        <v>2.717481358740681E-2</v>
      </c>
      <c r="AF539" s="1">
        <f>(Table2[[#This Row],[Current Week High]]/Table2[[#This Row],[Close Price]])-1</f>
        <v>8.2271334086143622E-3</v>
      </c>
      <c r="AG539" s="1">
        <f>(Table2[[#This Row],[Close Price]]/Table2[[#This Row],[Current Month Low]])-1</f>
        <v>7.4350086655112557E-2</v>
      </c>
      <c r="AH539" s="1">
        <f>(Table2[[#This Row],[Current Month High]]/Table2[[#This Row],[Close Price]])-1</f>
        <v>8.2271334086143622E-3</v>
      </c>
      <c r="AI539">
        <v>27.439909662848802</v>
      </c>
      <c r="AJ539">
        <v>10.8944543828264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-7.0000000000000007E-2</v>
      </c>
      <c r="AM539" t="s">
        <v>3184</v>
      </c>
      <c r="AN539">
        <v>6.67</v>
      </c>
      <c r="AO539" t="s">
        <v>3185</v>
      </c>
      <c r="AP539">
        <v>9.4269350350819001E-2</v>
      </c>
      <c r="AQ539">
        <f>(Table2[[#This Row],[Sharpe Ratio]]-AVERAGE(Table2[Sharpe Ratio]))/_xlfn.STDEV.P(Table2[Sharpe Ratio])</f>
        <v>0.39304540219508255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>
        <f>_xlfn.RANK.AVG(Table2[[#This Row],[1Y Return vs Nifty Z-Score]],Table2[1Y Return vs Nifty Z-Score])</f>
        <v>567</v>
      </c>
      <c r="AT539">
        <f>_xlfn.RANK.AVG(Table2[[#This Row],[6M Return vs Nifty Z-Score]],Table2[6M Return vs Nifty Z-Score])</f>
        <v>646</v>
      </c>
      <c r="AU539">
        <f>_xlfn.RANK.AVG(Table2[[#This Row],[Sharpe Ratio Z-Score]],Table2[Sharpe Ratio Z-Score])</f>
        <v>246</v>
      </c>
      <c r="AV539">
        <f>(Table2[[#This Row],[Rank 1Y]]+Table2[[#This Row],[Rank 6M]]+Table2[[#This Row],[Rank Sharpe]])/3</f>
        <v>486.33333333333331</v>
      </c>
    </row>
    <row r="540" spans="1:48" x14ac:dyDescent="0.3">
      <c r="A540" t="s">
        <v>132</v>
      </c>
      <c r="B540" t="s">
        <v>133</v>
      </c>
      <c r="C540" t="s">
        <v>3139</v>
      </c>
      <c r="D540" t="s">
        <v>54</v>
      </c>
      <c r="E540">
        <v>198222.46666559999</v>
      </c>
      <c r="F540">
        <v>312</v>
      </c>
      <c r="G540">
        <v>14.0512328104139</v>
      </c>
      <c r="H540">
        <f>(Table2[[#This Row],[1Y Return vs Nifty]]-AVERAGE(Table2[1Y Return vs Nifty]))/_xlfn.STDEV.P(Table2[1Y Return vs Nifty])</f>
        <v>-6.9321428131966234E-2</v>
      </c>
      <c r="I540">
        <v>-4.6679589028384996</v>
      </c>
      <c r="J540">
        <f>(Table2[[#This Row],[1M Return vs Nifty]]-AVERAGE(Table2[1M Return vs Nifty]))/_xlfn.STDEV.P(Table2[1M Return vs Nifty])</f>
        <v>-0.44450856432108354</v>
      </c>
      <c r="K540">
        <v>-18.0567533674499</v>
      </c>
      <c r="L540">
        <f>(Table2[[#This Row],[6M Return vs Nifty]]-AVERAGE(Table2[6M Return vs Nifty]))/_xlfn.STDEV.P(Table2[6M Return vs Nifty])</f>
        <v>-0.81383142431441913</v>
      </c>
      <c r="M540">
        <v>-2.7144841355757001</v>
      </c>
      <c r="N540">
        <f>(Table2[[#This Row],[1W Return vs Nifty]]-AVERAGE(Table2[1W Return vs Nifty]))/_xlfn.STDEV.P(Table2[1W Return vs Nifty])</f>
        <v>-0.22976254054465611</v>
      </c>
      <c r="O540">
        <v>323.74</v>
      </c>
      <c r="P540">
        <v>331.08394034437299</v>
      </c>
      <c r="Q540">
        <v>316.60351739788899</v>
      </c>
      <c r="R540">
        <v>33.930979554116902</v>
      </c>
      <c r="S540" s="1">
        <f>(Table2[[#This Row],[Close Price]]-Table2[[#This Row],[20D EMA]])/Table2[[#This Row],[20D EMA]]</f>
        <v>-3.6263668375857198E-2</v>
      </c>
      <c r="T540" s="1">
        <f>(Table2[[#This Row],[Close Price]]-Table2[[#This Row],[50D EMA]])/Table2[[#This Row],[50D EMA]]</f>
        <v>-5.764079140934187E-2</v>
      </c>
      <c r="U540" s="1">
        <f>(Table2[[#This Row],[Close Price]]-Table2[[#This Row],[200D EMA]])/Table2[[#This Row],[200D EMA]]</f>
        <v>-1.4540322974692535E-2</v>
      </c>
      <c r="V540">
        <v>0.45944914431690398</v>
      </c>
      <c r="W540">
        <v>310.60000000000002</v>
      </c>
      <c r="X540">
        <v>316.10000000000002</v>
      </c>
      <c r="Y540">
        <v>310.60000000000002</v>
      </c>
      <c r="Z540">
        <v>316.10000000000002</v>
      </c>
      <c r="AA540">
        <v>310.60000000000002</v>
      </c>
      <c r="AB540">
        <v>328.5</v>
      </c>
      <c r="AC540" s="1">
        <f>(Table2[[#This Row],[Close Price]]/Table2[[#This Row],[Day Low]])-1</f>
        <v>4.5074050225368811E-3</v>
      </c>
      <c r="AD540" s="1">
        <f>(Table2[[#This Row],[Day High]]/Table2[[#This Row],[Close Price]])-1</f>
        <v>1.3141025641025816E-2</v>
      </c>
      <c r="AE540" s="1">
        <f>(Table2[[#This Row],[Close Price]]/Table2[[#This Row],[Current Week Low]])-1</f>
        <v>4.5074050225368811E-3</v>
      </c>
      <c r="AF540" s="1">
        <f>(Table2[[#This Row],[Current Week High]]/Table2[[#This Row],[Close Price]])-1</f>
        <v>1.3141025641025816E-2</v>
      </c>
      <c r="AG540" s="1">
        <f>(Table2[[#This Row],[Close Price]]/Table2[[#This Row],[Current Month Low]])-1</f>
        <v>4.5074050225368811E-3</v>
      </c>
      <c r="AH540" s="1">
        <f>(Table2[[#This Row],[Current Month High]]/Table2[[#This Row],[Close Price]])-1</f>
        <v>5.2884615384615419E-2</v>
      </c>
      <c r="AI540">
        <v>26.506410256410199</v>
      </c>
      <c r="AJ540">
        <v>45.082538944431498</v>
      </c>
      <c r="AK540" t="str">
        <f>IF(AND(Table2[[#This Row],[20D EMA]]&gt;Table2[[#This Row],[50D EMA]],Table2[[#This Row],[50D EMA]]&gt;Table2[[#This Row],[200D EMA]]),"Uptrend","Downtrend/NoTrend")</f>
        <v>Downtrend/NoTrend</v>
      </c>
      <c r="AL540">
        <v>-0.08</v>
      </c>
      <c r="AM540" t="s">
        <v>3184</v>
      </c>
      <c r="AN540">
        <v>-1.3</v>
      </c>
      <c r="AO540" t="s">
        <v>3184</v>
      </c>
      <c r="AQ540">
        <f>(Table2[[#This Row],[Sharpe Ratio]]-AVERAGE(Table2[Sharpe Ratio]))/_xlfn.STDEV.P(Table2[Sharpe Ratio])</f>
        <v>-0.72077460162819162</v>
      </c>
      <c r="AR5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0">
        <f>_xlfn.RANK.AVG(Table2[[#This Row],[1Y Return vs Nifty Z-Score]],Table2[1Y Return vs Nifty Z-Score])</f>
        <v>319</v>
      </c>
      <c r="AT540">
        <f>_xlfn.RANK.AVG(Table2[[#This Row],[6M Return vs Nifty Z-Score]],Table2[6M Return vs Nifty Z-Score])</f>
        <v>604</v>
      </c>
      <c r="AU540">
        <f>_xlfn.RANK.AVG(Table2[[#This Row],[Sharpe Ratio Z-Score]],Table2[Sharpe Ratio Z-Score])</f>
        <v>544.5</v>
      </c>
      <c r="AV540">
        <f>(Table2[[#This Row],[Rank 1Y]]+Table2[[#This Row],[Rank 6M]]+Table2[[#This Row],[Rank Sharpe]])/3</f>
        <v>489.16666666666669</v>
      </c>
    </row>
    <row r="541" spans="1:48" x14ac:dyDescent="0.3">
      <c r="A541" t="s">
        <v>434</v>
      </c>
      <c r="B541" t="s">
        <v>435</v>
      </c>
      <c r="C541" t="s">
        <v>3145</v>
      </c>
      <c r="D541" t="s">
        <v>416</v>
      </c>
      <c r="E541">
        <v>52185.398512079999</v>
      </c>
      <c r="F541">
        <v>123045.6</v>
      </c>
      <c r="G541">
        <v>-10.5994353528439</v>
      </c>
      <c r="H541">
        <f>(Table2[[#This Row],[1Y Return vs Nifty]]-AVERAGE(Table2[1Y Return vs Nifty]))/_xlfn.STDEV.P(Table2[1Y Return vs Nifty])</f>
        <v>-0.53468235694109523</v>
      </c>
      <c r="I541">
        <v>-6.5527845191843097</v>
      </c>
      <c r="J541">
        <f>(Table2[[#This Row],[1M Return vs Nifty]]-AVERAGE(Table2[1M Return vs Nifty]))/_xlfn.STDEV.P(Table2[1M Return vs Nifty])</f>
        <v>-0.64563462317403519</v>
      </c>
      <c r="K541">
        <v>-13.9869497317642</v>
      </c>
      <c r="L541">
        <f>(Table2[[#This Row],[6M Return vs Nifty]]-AVERAGE(Table2[6M Return vs Nifty]))/_xlfn.STDEV.P(Table2[6M Return vs Nifty])</f>
        <v>-0.67746909945962419</v>
      </c>
      <c r="M541">
        <v>-4.1213390475366598</v>
      </c>
      <c r="N541">
        <f>(Table2[[#This Row],[1W Return vs Nifty]]-AVERAGE(Table2[1W Return vs Nifty]))/_xlfn.STDEV.P(Table2[1W Return vs Nifty])</f>
        <v>-0.52799753133832039</v>
      </c>
      <c r="O541">
        <v>124373.52</v>
      </c>
      <c r="P541">
        <v>128773.80683036</v>
      </c>
      <c r="Q541">
        <v>129045.19327085299</v>
      </c>
      <c r="R541">
        <v>50.357203459913102</v>
      </c>
      <c r="S541" s="1">
        <f>(Table2[[#This Row],[Close Price]]-Table2[[#This Row],[20D EMA]])/Table2[[#This Row],[20D EMA]]</f>
        <v>-1.0676870767989828E-2</v>
      </c>
      <c r="T541" s="1">
        <f>(Table2[[#This Row],[Close Price]]-Table2[[#This Row],[50D EMA]])/Table2[[#This Row],[50D EMA]]</f>
        <v>-4.4482701656137581E-2</v>
      </c>
      <c r="U541" s="1">
        <f>(Table2[[#This Row],[Close Price]]-Table2[[#This Row],[200D EMA]])/Table2[[#This Row],[200D EMA]]</f>
        <v>-4.6492187107352687E-2</v>
      </c>
      <c r="V541">
        <v>1.20921776197166</v>
      </c>
      <c r="W541">
        <v>120050</v>
      </c>
      <c r="X541">
        <v>125154.05</v>
      </c>
      <c r="Y541">
        <v>120050</v>
      </c>
      <c r="Z541">
        <v>125154.05</v>
      </c>
      <c r="AA541">
        <v>117401.05</v>
      </c>
      <c r="AB541">
        <v>125154.05</v>
      </c>
      <c r="AC541" s="1">
        <f>(Table2[[#This Row],[Close Price]]/Table2[[#This Row],[Day Low]])-1</f>
        <v>2.4952936276551485E-2</v>
      </c>
      <c r="AD541" s="1">
        <f>(Table2[[#This Row],[Day High]]/Table2[[#This Row],[Close Price]])-1</f>
        <v>1.7135517239137421E-2</v>
      </c>
      <c r="AE541" s="1">
        <f>(Table2[[#This Row],[Close Price]]/Table2[[#This Row],[Current Week Low]])-1</f>
        <v>2.4952936276551485E-2</v>
      </c>
      <c r="AF541" s="1">
        <f>(Table2[[#This Row],[Current Week High]]/Table2[[#This Row],[Close Price]])-1</f>
        <v>1.7135517239137421E-2</v>
      </c>
      <c r="AG541" s="1">
        <f>(Table2[[#This Row],[Close Price]]/Table2[[#This Row],[Current Month Low]])-1</f>
        <v>4.8079212238732127E-2</v>
      </c>
      <c r="AH541" s="1">
        <f>(Table2[[#This Row],[Current Month High]]/Table2[[#This Row],[Close Price]])-1</f>
        <v>1.7135517239137421E-2</v>
      </c>
      <c r="AI541">
        <v>23.080386458353601</v>
      </c>
      <c r="AJ541">
        <v>14.9603790604864</v>
      </c>
      <c r="AK541" t="str">
        <f>IF(AND(Table2[[#This Row],[20D EMA]]&gt;Table2[[#This Row],[50D EMA]],Table2[[#This Row],[50D EMA]]&gt;Table2[[#This Row],[200D EMA]]),"Uptrend","Downtrend/NoTrend")</f>
        <v>Downtrend/NoTrend</v>
      </c>
      <c r="AL541">
        <v>-0.03</v>
      </c>
      <c r="AM541" t="s">
        <v>3184</v>
      </c>
      <c r="AN541">
        <v>-0.87</v>
      </c>
      <c r="AO541" t="s">
        <v>3184</v>
      </c>
      <c r="AP541">
        <v>4.2795408793167997E-2</v>
      </c>
      <c r="AQ541">
        <f>(Table2[[#This Row],[Sharpe Ratio]]-AVERAGE(Table2[Sharpe Ratio]))/_xlfn.STDEV.P(Table2[Sharpe Ratio])</f>
        <v>-0.21513430381944745</v>
      </c>
      <c r="AR5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1">
        <f>_xlfn.RANK.AVG(Table2[[#This Row],[1Y Return vs Nifty Z-Score]],Table2[1Y Return vs Nifty Z-Score])</f>
        <v>506</v>
      </c>
      <c r="AT541">
        <f>_xlfn.RANK.AVG(Table2[[#This Row],[6M Return vs Nifty Z-Score]],Table2[6M Return vs Nifty Z-Score])</f>
        <v>556</v>
      </c>
      <c r="AU541">
        <f>_xlfn.RANK.AVG(Table2[[#This Row],[Sharpe Ratio Z-Score]],Table2[Sharpe Ratio Z-Score])</f>
        <v>406</v>
      </c>
      <c r="AV541">
        <f>(Table2[[#This Row],[Rank 1Y]]+Table2[[#This Row],[Rank 6M]]+Table2[[#This Row],[Rank Sharpe]])/3</f>
        <v>489.33333333333331</v>
      </c>
    </row>
    <row r="542" spans="1:48" x14ac:dyDescent="0.3">
      <c r="A542" t="s">
        <v>1347</v>
      </c>
      <c r="B542" t="s">
        <v>1348</v>
      </c>
      <c r="C542" t="s">
        <v>3148</v>
      </c>
      <c r="D542" t="s">
        <v>246</v>
      </c>
      <c r="E542">
        <v>8301.8933405999996</v>
      </c>
      <c r="F542">
        <v>430.2</v>
      </c>
      <c r="G542">
        <v>12.0517683388537</v>
      </c>
      <c r="H542">
        <f>(Table2[[#This Row],[1Y Return vs Nifty]]-AVERAGE(Table2[1Y Return vs Nifty]))/_xlfn.STDEV.P(Table2[1Y Return vs Nifty])</f>
        <v>-0.10706777388794023</v>
      </c>
      <c r="I542">
        <v>-78.972931675703606</v>
      </c>
      <c r="J542">
        <f>(Table2[[#This Row],[1M Return vs Nifty]]-AVERAGE(Table2[1M Return vs Nifty]))/_xlfn.STDEV.P(Table2[1M Return vs Nifty])</f>
        <v>-8.3734470281117463</v>
      </c>
      <c r="K542">
        <v>-19.4434751066754</v>
      </c>
      <c r="L542">
        <f>(Table2[[#This Row],[6M Return vs Nifty]]-AVERAGE(Table2[6M Return vs Nifty]))/_xlfn.STDEV.P(Table2[6M Return vs Nifty])</f>
        <v>-0.8602947471709318</v>
      </c>
      <c r="M542">
        <v>-3.3599206994006101</v>
      </c>
      <c r="N542">
        <f>(Table2[[#This Row],[1W Return vs Nifty]]-AVERAGE(Table2[1W Return vs Nifty]))/_xlfn.STDEV.P(Table2[1W Return vs Nifty])</f>
        <v>-0.36658671909616691</v>
      </c>
      <c r="O542">
        <v>444.9</v>
      </c>
      <c r="P542">
        <v>446.09129420482901</v>
      </c>
      <c r="Q542">
        <v>419.06342908723002</v>
      </c>
      <c r="R542">
        <v>41.601622327714601</v>
      </c>
      <c r="S542" s="1">
        <f>(Table2[[#This Row],[Close Price]]-Table2[[#This Row],[20D EMA]])/Table2[[#This Row],[20D EMA]]</f>
        <v>-3.3041132838840165E-2</v>
      </c>
      <c r="T542" s="1">
        <f>(Table2[[#This Row],[Close Price]]-Table2[[#This Row],[50D EMA]])/Table2[[#This Row],[50D EMA]]</f>
        <v>-3.5623412541945537E-2</v>
      </c>
      <c r="U542" s="1">
        <f>(Table2[[#This Row],[Close Price]]-Table2[[#This Row],[200D EMA]])/Table2[[#This Row],[200D EMA]]</f>
        <v>2.6574905228611202E-2</v>
      </c>
      <c r="V542">
        <v>0.164250002924855</v>
      </c>
      <c r="W542">
        <v>422.2</v>
      </c>
      <c r="X542">
        <v>440.9</v>
      </c>
      <c r="Y542">
        <v>422.2</v>
      </c>
      <c r="Z542">
        <v>440.9</v>
      </c>
      <c r="AA542">
        <v>422.2</v>
      </c>
      <c r="AB542">
        <v>462</v>
      </c>
      <c r="AC542" s="1">
        <f>(Table2[[#This Row],[Close Price]]/Table2[[#This Row],[Day Low]])-1</f>
        <v>1.8948365703458148E-2</v>
      </c>
      <c r="AD542" s="1">
        <f>(Table2[[#This Row],[Day High]]/Table2[[#This Row],[Close Price]])-1</f>
        <v>2.4872152487215304E-2</v>
      </c>
      <c r="AE542" s="1">
        <f>(Table2[[#This Row],[Close Price]]/Table2[[#This Row],[Current Week Low]])-1</f>
        <v>1.8948365703458148E-2</v>
      </c>
      <c r="AF542" s="1">
        <f>(Table2[[#This Row],[Current Week High]]/Table2[[#This Row],[Close Price]])-1</f>
        <v>2.4872152487215304E-2</v>
      </c>
      <c r="AG542" s="1">
        <f>(Table2[[#This Row],[Close Price]]/Table2[[#This Row],[Current Month Low]])-1</f>
        <v>1.8948365703458148E-2</v>
      </c>
      <c r="AH542" s="1">
        <f>(Table2[[#This Row],[Current Month High]]/Table2[[#This Row],[Close Price]])-1</f>
        <v>7.3919107391910766E-2</v>
      </c>
      <c r="AI542">
        <v>27.522082752208199</v>
      </c>
      <c r="AJ542">
        <v>38.416988416988403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0.14000000000000001</v>
      </c>
      <c r="AM542" t="s">
        <v>3185</v>
      </c>
      <c r="AN542">
        <v>-0.92</v>
      </c>
      <c r="AO542" t="s">
        <v>3184</v>
      </c>
      <c r="AP542">
        <v>1.6003959086610001E-3</v>
      </c>
      <c r="AQ542">
        <f>(Table2[[#This Row],[Sharpe Ratio]]-AVERAGE(Table2[Sharpe Ratio]))/_xlfn.STDEV.P(Table2[Sharpe Ratio])</f>
        <v>-0.70186545490690988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2">
        <f>_xlfn.RANK.AVG(Table2[[#This Row],[1Y Return vs Nifty Z-Score]],Table2[1Y Return vs Nifty Z-Score])</f>
        <v>330</v>
      </c>
      <c r="AT542">
        <f>_xlfn.RANK.AVG(Table2[[#This Row],[6M Return vs Nifty Z-Score]],Table2[6M Return vs Nifty Z-Score])</f>
        <v>627</v>
      </c>
      <c r="AU542">
        <f>_xlfn.RANK.AVG(Table2[[#This Row],[Sharpe Ratio Z-Score]],Table2[Sharpe Ratio Z-Score])</f>
        <v>517</v>
      </c>
      <c r="AV542">
        <f>(Table2[[#This Row],[Rank 1Y]]+Table2[[#This Row],[Rank 6M]]+Table2[[#This Row],[Rank Sharpe]])/3</f>
        <v>491.33333333333331</v>
      </c>
    </row>
    <row r="543" spans="1:48" x14ac:dyDescent="0.3">
      <c r="A543" t="s">
        <v>857</v>
      </c>
      <c r="B543" t="s">
        <v>858</v>
      </c>
      <c r="C543" t="s">
        <v>3145</v>
      </c>
      <c r="D543" t="s">
        <v>206</v>
      </c>
      <c r="E543">
        <v>18015.91928373</v>
      </c>
      <c r="F543">
        <v>474.9</v>
      </c>
      <c r="G543">
        <v>-24.087424031230501</v>
      </c>
      <c r="H543">
        <f>(Table2[[#This Row],[1Y Return vs Nifty]]-AVERAGE(Table2[1Y Return vs Nifty]))/_xlfn.STDEV.P(Table2[1Y Return vs Nifty])</f>
        <v>-0.78931167966658</v>
      </c>
      <c r="I543">
        <v>-8.4299002143524593</v>
      </c>
      <c r="J543">
        <f>(Table2[[#This Row],[1M Return vs Nifty]]-AVERAGE(Table2[1M Return vs Nifty]))/_xlfn.STDEV.P(Table2[1M Return vs Nifty])</f>
        <v>-0.84593797140215132</v>
      </c>
      <c r="K543">
        <v>-11.3082872119302</v>
      </c>
      <c r="L543">
        <f>(Table2[[#This Row],[6M Return vs Nifty]]-AVERAGE(Table2[6M Return vs Nifty]))/_xlfn.STDEV.P(Table2[6M Return vs Nifty])</f>
        <v>-0.58771817253451586</v>
      </c>
      <c r="M543">
        <v>-4.0579018923785402</v>
      </c>
      <c r="N543">
        <f>(Table2[[#This Row],[1W Return vs Nifty]]-AVERAGE(Table2[1W Return vs Nifty]))/_xlfn.STDEV.P(Table2[1W Return vs Nifty])</f>
        <v>-0.51454967738855706</v>
      </c>
      <c r="O543">
        <v>504.69</v>
      </c>
      <c r="P543">
        <v>527.93389028701495</v>
      </c>
      <c r="Q543">
        <v>525.55646624716996</v>
      </c>
      <c r="R543">
        <v>29.098353153487501</v>
      </c>
      <c r="S543" s="1">
        <f>(Table2[[#This Row],[Close Price]]-Table2[[#This Row],[20D EMA]])/Table2[[#This Row],[20D EMA]]</f>
        <v>-5.9026332996492938E-2</v>
      </c>
      <c r="T543" s="1">
        <f>(Table2[[#This Row],[Close Price]]-Table2[[#This Row],[50D EMA]])/Table2[[#This Row],[50D EMA]]</f>
        <v>-0.10045555184605164</v>
      </c>
      <c r="U543" s="1">
        <f>(Table2[[#This Row],[Close Price]]-Table2[[#This Row],[200D EMA]])/Table2[[#This Row],[200D EMA]]</f>
        <v>-9.6386343809812772E-2</v>
      </c>
      <c r="V543">
        <v>0.71599642066359503</v>
      </c>
      <c r="W543">
        <v>472.3</v>
      </c>
      <c r="X543">
        <v>480.65</v>
      </c>
      <c r="Y543">
        <v>472.3</v>
      </c>
      <c r="Z543">
        <v>480.65</v>
      </c>
      <c r="AA543">
        <v>472.3</v>
      </c>
      <c r="AB543">
        <v>511.25</v>
      </c>
      <c r="AC543" s="1">
        <f>(Table2[[#This Row],[Close Price]]/Table2[[#This Row],[Day Low]])-1</f>
        <v>5.5049756510692216E-3</v>
      </c>
      <c r="AD543" s="1">
        <f>(Table2[[#This Row],[Day High]]/Table2[[#This Row],[Close Price]])-1</f>
        <v>1.2107812170983445E-2</v>
      </c>
      <c r="AE543" s="1">
        <f>(Table2[[#This Row],[Close Price]]/Table2[[#This Row],[Current Week Low]])-1</f>
        <v>5.5049756510692216E-3</v>
      </c>
      <c r="AF543" s="1">
        <f>(Table2[[#This Row],[Current Week High]]/Table2[[#This Row],[Close Price]])-1</f>
        <v>1.2107812170983445E-2</v>
      </c>
      <c r="AG543" s="1">
        <f>(Table2[[#This Row],[Close Price]]/Table2[[#This Row],[Current Month Low]])-1</f>
        <v>5.5049756510692216E-3</v>
      </c>
      <c r="AH543" s="1">
        <f>(Table2[[#This Row],[Current Month High]]/Table2[[#This Row],[Close Price]])-1</f>
        <v>7.6542429985260174E-2</v>
      </c>
      <c r="AI543">
        <v>31.059170351652899</v>
      </c>
      <c r="AJ543">
        <v>16.740412979350999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-0.1</v>
      </c>
      <c r="AM543" t="s">
        <v>3184</v>
      </c>
      <c r="AN543">
        <v>-5.51</v>
      </c>
      <c r="AO543" t="s">
        <v>3184</v>
      </c>
      <c r="AP543">
        <v>5.7062029809856002E-2</v>
      </c>
      <c r="AQ543">
        <f>(Table2[[#This Row],[Sharpe Ratio]]-AVERAGE(Table2[Sharpe Ratio]))/_xlfn.STDEV.P(Table2[Sharpe Ratio])</f>
        <v>-4.6569995099624152E-2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597</v>
      </c>
      <c r="AT543">
        <f>_xlfn.RANK.AVG(Table2[[#This Row],[6M Return vs Nifty Z-Score]],Table2[6M Return vs Nifty Z-Score])</f>
        <v>520</v>
      </c>
      <c r="AU543">
        <f>_xlfn.RANK.AVG(Table2[[#This Row],[Sharpe Ratio Z-Score]],Table2[Sharpe Ratio Z-Score])</f>
        <v>362</v>
      </c>
      <c r="AV543">
        <f>(Table2[[#This Row],[Rank 1Y]]+Table2[[#This Row],[Rank 6M]]+Table2[[#This Row],[Rank Sharpe]])/3</f>
        <v>493</v>
      </c>
    </row>
    <row r="544" spans="1:48" x14ac:dyDescent="0.3">
      <c r="A544" t="s">
        <v>1535</v>
      </c>
      <c r="B544" t="s">
        <v>1536</v>
      </c>
      <c r="C544" t="s">
        <v>3146</v>
      </c>
      <c r="D544" t="s">
        <v>1537</v>
      </c>
      <c r="E544">
        <v>6432.1675197099903</v>
      </c>
      <c r="F544">
        <v>316.10000000000002</v>
      </c>
      <c r="G544">
        <v>0.78699533047429704</v>
      </c>
      <c r="H544">
        <f>(Table2[[#This Row],[1Y Return vs Nifty]]-AVERAGE(Table2[1Y Return vs Nifty]))/_xlfn.STDEV.P(Table2[1Y Return vs Nifty])</f>
        <v>-0.31972672476445246</v>
      </c>
      <c r="I544">
        <v>-10.069625099202399</v>
      </c>
      <c r="J544">
        <f>(Table2[[#This Row],[1M Return vs Nifty]]-AVERAGE(Table2[1M Return vs Nifty]))/_xlfn.STDEV.P(Table2[1M Return vs Nifty])</f>
        <v>-1.0209098100873442</v>
      </c>
      <c r="K544">
        <v>-36.338022230881798</v>
      </c>
      <c r="L544">
        <f>(Table2[[#This Row],[6M Return vs Nifty]]-AVERAGE(Table2[6M Return vs Nifty]))/_xlfn.STDEV.P(Table2[6M Return vs Nifty])</f>
        <v>-1.4263613020840955</v>
      </c>
      <c r="M544">
        <v>-3.0932727871713799</v>
      </c>
      <c r="N544">
        <f>(Table2[[#This Row],[1W Return vs Nifty]]-AVERAGE(Table2[1W Return vs Nifty]))/_xlfn.STDEV.P(Table2[1W Return vs Nifty])</f>
        <v>-0.31006082081573277</v>
      </c>
      <c r="O544">
        <v>341.65</v>
      </c>
      <c r="P544">
        <v>369.01931472895501</v>
      </c>
      <c r="Q544">
        <v>380.08152691509599</v>
      </c>
      <c r="R544">
        <v>30.879227915854301</v>
      </c>
      <c r="S544" s="1">
        <f>(Table2[[#This Row],[Close Price]]-Table2[[#This Row],[20D EMA]])/Table2[[#This Row],[20D EMA]]</f>
        <v>-7.4784135811502866E-2</v>
      </c>
      <c r="T544" s="1">
        <f>(Table2[[#This Row],[Close Price]]-Table2[[#This Row],[50D EMA]])/Table2[[#This Row],[50D EMA]]</f>
        <v>-0.14340527071821232</v>
      </c>
      <c r="U544" s="1">
        <f>(Table2[[#This Row],[Close Price]]-Table2[[#This Row],[200D EMA]])/Table2[[#This Row],[200D EMA]]</f>
        <v>-0.16833632361561313</v>
      </c>
      <c r="V544">
        <v>0.72000445144631897</v>
      </c>
      <c r="W544">
        <v>315</v>
      </c>
      <c r="X544">
        <v>325</v>
      </c>
      <c r="Y544">
        <v>315</v>
      </c>
      <c r="Z544">
        <v>325</v>
      </c>
      <c r="AA544">
        <v>315</v>
      </c>
      <c r="AB544">
        <v>345.3</v>
      </c>
      <c r="AC544" s="1">
        <f>(Table2[[#This Row],[Close Price]]/Table2[[#This Row],[Day Low]])-1</f>
        <v>3.4920634920636573E-3</v>
      </c>
      <c r="AD544" s="1">
        <f>(Table2[[#This Row],[Day High]]/Table2[[#This Row],[Close Price]])-1</f>
        <v>2.8155646947168433E-2</v>
      </c>
      <c r="AE544" s="1">
        <f>(Table2[[#This Row],[Close Price]]/Table2[[#This Row],[Current Week Low]])-1</f>
        <v>3.4920634920636573E-3</v>
      </c>
      <c r="AF544" s="1">
        <f>(Table2[[#This Row],[Current Week High]]/Table2[[#This Row],[Close Price]])-1</f>
        <v>2.8155646947168433E-2</v>
      </c>
      <c r="AG544" s="1">
        <f>(Table2[[#This Row],[Close Price]]/Table2[[#This Row],[Current Month Low]])-1</f>
        <v>3.4920634920636573E-3</v>
      </c>
      <c r="AH544" s="1">
        <f>(Table2[[#This Row],[Current Month High]]/Table2[[#This Row],[Close Price]])-1</f>
        <v>9.2375830433407025E-2</v>
      </c>
      <c r="AI544">
        <v>86.017083201518403</v>
      </c>
      <c r="AJ544">
        <v>28.365482233502501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-0.23</v>
      </c>
      <c r="AM544" t="s">
        <v>3184</v>
      </c>
      <c r="AN544">
        <v>-7.44</v>
      </c>
      <c r="AO544" t="s">
        <v>3184</v>
      </c>
      <c r="AP544">
        <v>6.5855419710731E-2</v>
      </c>
      <c r="AQ544">
        <f>(Table2[[#This Row],[Sharpe Ratio]]-AVERAGE(Table2[Sharpe Ratio]))/_xlfn.STDEV.P(Table2[Sharpe Ratio])</f>
        <v>5.7326483836141001E-2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421</v>
      </c>
      <c r="AT544">
        <f>_xlfn.RANK.AVG(Table2[[#This Row],[6M Return vs Nifty Z-Score]],Table2[6M Return vs Nifty Z-Score])</f>
        <v>725</v>
      </c>
      <c r="AU544">
        <f>_xlfn.RANK.AVG(Table2[[#This Row],[Sharpe Ratio Z-Score]],Table2[Sharpe Ratio Z-Score])</f>
        <v>334</v>
      </c>
      <c r="AV544">
        <f>(Table2[[#This Row],[Rank 1Y]]+Table2[[#This Row],[Rank 6M]]+Table2[[#This Row],[Rank Sharpe]])/3</f>
        <v>493.33333333333331</v>
      </c>
    </row>
    <row r="545" spans="1:48" x14ac:dyDescent="0.3">
      <c r="A545" t="s">
        <v>824</v>
      </c>
      <c r="B545" t="s">
        <v>825</v>
      </c>
      <c r="C545" t="s">
        <v>3139</v>
      </c>
      <c r="D545" t="s">
        <v>509</v>
      </c>
      <c r="E545">
        <v>18733.335548200001</v>
      </c>
      <c r="F545">
        <v>441.35</v>
      </c>
      <c r="G545">
        <v>-49.635066002811897</v>
      </c>
      <c r="H545">
        <f>(Table2[[#This Row],[1Y Return vs Nifty]]-AVERAGE(Table2[1Y Return vs Nifty]))/_xlfn.STDEV.P(Table2[1Y Return vs Nifty])</f>
        <v>-1.2716058843526323</v>
      </c>
      <c r="I545">
        <v>-2.5995871216842898</v>
      </c>
      <c r="J545">
        <f>(Table2[[#This Row],[1M Return vs Nifty]]-AVERAGE(Table2[1M Return vs Nifty]))/_xlfn.STDEV.P(Table2[1M Return vs Nifty])</f>
        <v>-0.22379665284317757</v>
      </c>
      <c r="K545">
        <v>1.9512791232428299</v>
      </c>
      <c r="L545">
        <f>(Table2[[#This Row],[6M Return vs Nifty]]-AVERAGE(Table2[6M Return vs Nifty]))/_xlfn.STDEV.P(Table2[6M Return vs Nifty])</f>
        <v>-0.14344482328091521</v>
      </c>
      <c r="M545">
        <v>-4.3674779622189401</v>
      </c>
      <c r="N545">
        <f>(Table2[[#This Row],[1W Return vs Nifty]]-AVERAGE(Table2[1W Return vs Nifty]))/_xlfn.STDEV.P(Table2[1W Return vs Nifty])</f>
        <v>-0.58017578819347326</v>
      </c>
      <c r="O545">
        <v>444.03</v>
      </c>
      <c r="P545">
        <v>452.571901213746</v>
      </c>
      <c r="Q545">
        <v>468.81971524171303</v>
      </c>
      <c r="R545">
        <v>48.789578432162799</v>
      </c>
      <c r="S545" s="1">
        <f>(Table2[[#This Row],[Close Price]]-Table2[[#This Row],[20D EMA]])/Table2[[#This Row],[20D EMA]]</f>
        <v>-6.0356282233181317E-3</v>
      </c>
      <c r="T545" s="1">
        <f>(Table2[[#This Row],[Close Price]]-Table2[[#This Row],[50D EMA]])/Table2[[#This Row],[50D EMA]]</f>
        <v>-2.4795841685376682E-2</v>
      </c>
      <c r="U545" s="1">
        <f>(Table2[[#This Row],[Close Price]]-Table2[[#This Row],[200D EMA]])/Table2[[#This Row],[200D EMA]]</f>
        <v>-5.8593344837365106E-2</v>
      </c>
      <c r="V545">
        <v>0.509366358563758</v>
      </c>
      <c r="W545">
        <v>439.15</v>
      </c>
      <c r="X545">
        <v>448.45</v>
      </c>
      <c r="Y545">
        <v>439.15</v>
      </c>
      <c r="Z545">
        <v>448.45</v>
      </c>
      <c r="AA545">
        <v>437.9</v>
      </c>
      <c r="AB545">
        <v>475.3</v>
      </c>
      <c r="AC545" s="1">
        <f>(Table2[[#This Row],[Close Price]]/Table2[[#This Row],[Day Low]])-1</f>
        <v>5.0096777866333042E-3</v>
      </c>
      <c r="AD545" s="1">
        <f>(Table2[[#This Row],[Day High]]/Table2[[#This Row],[Close Price]])-1</f>
        <v>1.608700577772737E-2</v>
      </c>
      <c r="AE545" s="1">
        <f>(Table2[[#This Row],[Close Price]]/Table2[[#This Row],[Current Week Low]])-1</f>
        <v>5.0096777866333042E-3</v>
      </c>
      <c r="AF545" s="1">
        <f>(Table2[[#This Row],[Current Week High]]/Table2[[#This Row],[Close Price]])-1</f>
        <v>1.608700577772737E-2</v>
      </c>
      <c r="AG545" s="1">
        <f>(Table2[[#This Row],[Close Price]]/Table2[[#This Row],[Current Month Low]])-1</f>
        <v>7.8785110755881238E-3</v>
      </c>
      <c r="AH545" s="1">
        <f>(Table2[[#This Row],[Current Month High]]/Table2[[#This Row],[Close Price]])-1</f>
        <v>7.6923076923076872E-2</v>
      </c>
      <c r="AI545">
        <v>48.491701562500701</v>
      </c>
      <c r="AJ545">
        <v>45.047324832391197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-7.0000000000000007E-2</v>
      </c>
      <c r="AM545" t="s">
        <v>3184</v>
      </c>
      <c r="AN545">
        <v>8.4</v>
      </c>
      <c r="AO545" t="s">
        <v>3185</v>
      </c>
      <c r="AP545">
        <v>3.8089078271797999E-2</v>
      </c>
      <c r="AQ545">
        <f>(Table2[[#This Row],[Sharpe Ratio]]-AVERAGE(Table2[Sharpe Ratio]))/_xlfn.STDEV.P(Table2[Sharpe Ratio])</f>
        <v>-0.27074097830906729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715</v>
      </c>
      <c r="AT545">
        <f>_xlfn.RANK.AVG(Table2[[#This Row],[6M Return vs Nifty Z-Score]],Table2[6M Return vs Nifty Z-Score])</f>
        <v>355</v>
      </c>
      <c r="AU545">
        <f>_xlfn.RANK.AVG(Table2[[#This Row],[Sharpe Ratio Z-Score]],Table2[Sharpe Ratio Z-Score])</f>
        <v>413</v>
      </c>
      <c r="AV545">
        <f>(Table2[[#This Row],[Rank 1Y]]+Table2[[#This Row],[Rank 6M]]+Table2[[#This Row],[Rank Sharpe]])/3</f>
        <v>494.33333333333331</v>
      </c>
    </row>
    <row r="546" spans="1:48" x14ac:dyDescent="0.3">
      <c r="A546" t="s">
        <v>201</v>
      </c>
      <c r="B546" t="s">
        <v>202</v>
      </c>
      <c r="C546" t="s">
        <v>3141</v>
      </c>
      <c r="D546" t="s">
        <v>203</v>
      </c>
      <c r="E546">
        <v>124893.913000995</v>
      </c>
      <c r="F546">
        <v>1220.8499999999999</v>
      </c>
      <c r="G546">
        <v>2.3471964781734802</v>
      </c>
      <c r="H546">
        <f>(Table2[[#This Row],[1Y Return vs Nifty]]-AVERAGE(Table2[1Y Return vs Nifty]))/_xlfn.STDEV.P(Table2[1Y Return vs Nifty])</f>
        <v>-0.29027289209696483</v>
      </c>
      <c r="I546">
        <v>-2.2489748486806498</v>
      </c>
      <c r="J546">
        <f>(Table2[[#This Row],[1M Return vs Nifty]]-AVERAGE(Table2[1M Return vs Nifty]))/_xlfn.STDEV.P(Table2[1M Return vs Nifty])</f>
        <v>-0.18638350223489372</v>
      </c>
      <c r="K546">
        <v>-18.2345995691241</v>
      </c>
      <c r="L546">
        <f>(Table2[[#This Row],[6M Return vs Nifty]]-AVERAGE(Table2[6M Return vs Nifty]))/_xlfn.STDEV.P(Table2[6M Return vs Nifty])</f>
        <v>-0.81979031660942847</v>
      </c>
      <c r="M546">
        <v>-2.02274245304059</v>
      </c>
      <c r="N546">
        <f>(Table2[[#This Row],[1W Return vs Nifty]]-AVERAGE(Table2[1W Return vs Nifty]))/_xlfn.STDEV.P(Table2[1W Return vs Nifty])</f>
        <v>-8.3122277523576857E-2</v>
      </c>
      <c r="O546">
        <v>1288.08</v>
      </c>
      <c r="P546">
        <v>1338.6132359323699</v>
      </c>
      <c r="Q546">
        <v>1309.65491454528</v>
      </c>
      <c r="R546">
        <v>23.143653378756401</v>
      </c>
      <c r="S546" s="1">
        <f>(Table2[[#This Row],[Close Price]]-Table2[[#This Row],[20D EMA]])/Table2[[#This Row],[20D EMA]]</f>
        <v>-5.2193963107881512E-2</v>
      </c>
      <c r="T546" s="1">
        <f>(Table2[[#This Row],[Close Price]]-Table2[[#This Row],[50D EMA]])/Table2[[#This Row],[50D EMA]]</f>
        <v>-8.797405611363586E-2</v>
      </c>
      <c r="U546" s="1">
        <f>(Table2[[#This Row],[Close Price]]-Table2[[#This Row],[200D EMA]])/Table2[[#This Row],[200D EMA]]</f>
        <v>-6.780787332525201E-2</v>
      </c>
      <c r="V546">
        <v>0.52325875878611305</v>
      </c>
      <c r="W546">
        <v>1212.5</v>
      </c>
      <c r="X546">
        <v>1250</v>
      </c>
      <c r="Y546">
        <v>1212.5</v>
      </c>
      <c r="Z546">
        <v>1250</v>
      </c>
      <c r="AA546">
        <v>1212.5</v>
      </c>
      <c r="AB546">
        <v>1314</v>
      </c>
      <c r="AC546" s="1">
        <f>(Table2[[#This Row],[Close Price]]/Table2[[#This Row],[Day Low]])-1</f>
        <v>6.8865979381442788E-3</v>
      </c>
      <c r="AD546" s="1">
        <f>(Table2[[#This Row],[Day High]]/Table2[[#This Row],[Close Price]])-1</f>
        <v>2.3876807142564793E-2</v>
      </c>
      <c r="AE546" s="1">
        <f>(Table2[[#This Row],[Close Price]]/Table2[[#This Row],[Current Week Low]])-1</f>
        <v>6.8865979381442788E-3</v>
      </c>
      <c r="AF546" s="1">
        <f>(Table2[[#This Row],[Current Week High]]/Table2[[#This Row],[Close Price]])-1</f>
        <v>2.3876807142564793E-2</v>
      </c>
      <c r="AG546" s="1">
        <f>(Table2[[#This Row],[Close Price]]/Table2[[#This Row],[Current Month Low]])-1</f>
        <v>6.8865979381442788E-3</v>
      </c>
      <c r="AH546" s="1">
        <f>(Table2[[#This Row],[Current Month High]]/Table2[[#This Row],[Close Price]])-1</f>
        <v>7.6299299668264098E-2</v>
      </c>
      <c r="AI546">
        <v>26.293156407421002</v>
      </c>
      <c r="AJ546">
        <v>25.305347428923302</v>
      </c>
      <c r="AK546" t="str">
        <f>IF(AND(Table2[[#This Row],[20D EMA]]&gt;Table2[[#This Row],[50D EMA]],Table2[[#This Row],[50D EMA]]&gt;Table2[[#This Row],[200D EMA]]),"Uptrend","Downtrend/NoTrend")</f>
        <v>Downtrend/NoTrend</v>
      </c>
      <c r="AL546">
        <v>-0.06</v>
      </c>
      <c r="AM546" t="s">
        <v>3184</v>
      </c>
      <c r="AN546">
        <v>-2.73</v>
      </c>
      <c r="AO546" t="s">
        <v>3184</v>
      </c>
      <c r="AP546">
        <v>1.7580759701845999E-2</v>
      </c>
      <c r="AQ546">
        <f>(Table2[[#This Row],[Sharpe Ratio]]-AVERAGE(Table2[Sharpe Ratio]))/_xlfn.STDEV.P(Table2[Sharpe Ratio])</f>
        <v>-0.51305277300145968</v>
      </c>
      <c r="AR5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6">
        <f>_xlfn.RANK.AVG(Table2[[#This Row],[1Y Return vs Nifty Z-Score]],Table2[1Y Return vs Nifty Z-Score])</f>
        <v>412</v>
      </c>
      <c r="AT546">
        <f>_xlfn.RANK.AVG(Table2[[#This Row],[6M Return vs Nifty Z-Score]],Table2[6M Return vs Nifty Z-Score])</f>
        <v>608</v>
      </c>
      <c r="AU546">
        <f>_xlfn.RANK.AVG(Table2[[#This Row],[Sharpe Ratio Z-Score]],Table2[Sharpe Ratio Z-Score])</f>
        <v>473</v>
      </c>
      <c r="AV546">
        <f>(Table2[[#This Row],[Rank 1Y]]+Table2[[#This Row],[Rank 6M]]+Table2[[#This Row],[Rank Sharpe]])/3</f>
        <v>497.66666666666669</v>
      </c>
    </row>
    <row r="547" spans="1:48" x14ac:dyDescent="0.3">
      <c r="A547" t="s">
        <v>1056</v>
      </c>
      <c r="B547" t="s">
        <v>1057</v>
      </c>
      <c r="C547" t="s">
        <v>3157</v>
      </c>
      <c r="D547" t="s">
        <v>1058</v>
      </c>
      <c r="E547">
        <v>12443.94014526</v>
      </c>
      <c r="F547">
        <v>80.7</v>
      </c>
      <c r="G547">
        <v>-20.948232148055698</v>
      </c>
      <c r="H547">
        <f>(Table2[[#This Row],[1Y Return vs Nifty]]-AVERAGE(Table2[1Y Return vs Nifty]))/_xlfn.STDEV.P(Table2[1Y Return vs Nifty])</f>
        <v>-0.73004930021344472</v>
      </c>
      <c r="I547">
        <v>10.8863245963609</v>
      </c>
      <c r="J547">
        <f>(Table2[[#This Row],[1M Return vs Nifty]]-AVERAGE(Table2[1M Return vs Nifty]))/_xlfn.STDEV.P(Table2[1M Return vs Nifty])</f>
        <v>1.2152586371352387</v>
      </c>
      <c r="K547">
        <v>-3.89935137714156</v>
      </c>
      <c r="L547">
        <f>(Table2[[#This Row],[6M Return vs Nifty]]-AVERAGE(Table2[6M Return vs Nifty]))/_xlfn.STDEV.P(Table2[6M Return vs Nifty])</f>
        <v>-0.33947530738174564</v>
      </c>
      <c r="M547">
        <v>-4.31454472943207</v>
      </c>
      <c r="N547">
        <f>(Table2[[#This Row],[1W Return vs Nifty]]-AVERAGE(Table2[1W Return vs Nifty]))/_xlfn.STDEV.P(Table2[1W Return vs Nifty])</f>
        <v>-0.56895462952341047</v>
      </c>
      <c r="O547">
        <v>82.22</v>
      </c>
      <c r="P547">
        <v>83.623340622728193</v>
      </c>
      <c r="Q547">
        <v>85.755458600370901</v>
      </c>
      <c r="R547">
        <v>43.420663108013599</v>
      </c>
      <c r="S547" s="1">
        <f>(Table2[[#This Row],[Close Price]]-Table2[[#This Row],[20D EMA]])/Table2[[#This Row],[20D EMA]]</f>
        <v>-1.8486986134760349E-2</v>
      </c>
      <c r="T547" s="1">
        <f>(Table2[[#This Row],[Close Price]]-Table2[[#This Row],[50D EMA]])/Table2[[#This Row],[50D EMA]]</f>
        <v>-3.4958429081624713E-2</v>
      </c>
      <c r="U547" s="1">
        <f>(Table2[[#This Row],[Close Price]]-Table2[[#This Row],[200D EMA]])/Table2[[#This Row],[200D EMA]]</f>
        <v>-5.8952032708843007E-2</v>
      </c>
      <c r="V547">
        <v>0.41947909709063003</v>
      </c>
      <c r="W547">
        <v>80.319999999999993</v>
      </c>
      <c r="X547">
        <v>82.5</v>
      </c>
      <c r="Y547">
        <v>80.319999999999993</v>
      </c>
      <c r="Z547">
        <v>82.5</v>
      </c>
      <c r="AA547">
        <v>80.319999999999993</v>
      </c>
      <c r="AB547">
        <v>87.5</v>
      </c>
      <c r="AC547" s="1">
        <f>(Table2[[#This Row],[Close Price]]/Table2[[#This Row],[Day Low]])-1</f>
        <v>4.7310756972112067E-3</v>
      </c>
      <c r="AD547" s="1">
        <f>(Table2[[#This Row],[Day High]]/Table2[[#This Row],[Close Price]])-1</f>
        <v>2.2304832713754719E-2</v>
      </c>
      <c r="AE547" s="1">
        <f>(Table2[[#This Row],[Close Price]]/Table2[[#This Row],[Current Week Low]])-1</f>
        <v>4.7310756972112067E-3</v>
      </c>
      <c r="AF547" s="1">
        <f>(Table2[[#This Row],[Current Week High]]/Table2[[#This Row],[Close Price]])-1</f>
        <v>2.2304832713754719E-2</v>
      </c>
      <c r="AG547" s="1">
        <f>(Table2[[#This Row],[Close Price]]/Table2[[#This Row],[Current Month Low]])-1</f>
        <v>4.7310756972112067E-3</v>
      </c>
      <c r="AH547" s="1">
        <f>(Table2[[#This Row],[Current Month High]]/Table2[[#This Row],[Close Price]])-1</f>
        <v>8.4262701363073012E-2</v>
      </c>
      <c r="AI547">
        <v>68.153655514250303</v>
      </c>
      <c r="AJ547">
        <v>12.0055517002082</v>
      </c>
      <c r="AK547" t="str">
        <f>IF(AND(Table2[[#This Row],[20D EMA]]&gt;Table2[[#This Row],[50D EMA]],Table2[[#This Row],[50D EMA]]&gt;Table2[[#This Row],[200D EMA]]),"Uptrend","Downtrend/NoTrend")</f>
        <v>Downtrend/NoTrend</v>
      </c>
      <c r="AL547">
        <v>-0.12</v>
      </c>
      <c r="AM547" t="s">
        <v>3184</v>
      </c>
      <c r="AN547">
        <v>2.87</v>
      </c>
      <c r="AO547" t="s">
        <v>3185</v>
      </c>
      <c r="AP547">
        <v>1.2457768610352001E-2</v>
      </c>
      <c r="AQ547">
        <f>(Table2[[#This Row],[Sharpe Ratio]]-AVERAGE(Table2[Sharpe Ratio]))/_xlfn.STDEV.P(Table2[Sharpe Ratio])</f>
        <v>-0.57358241424624923</v>
      </c>
      <c r="AR5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7">
        <f>_xlfn.RANK.AVG(Table2[[#This Row],[1Y Return vs Nifty Z-Score]],Table2[1Y Return vs Nifty Z-Score])</f>
        <v>587</v>
      </c>
      <c r="AT547">
        <f>_xlfn.RANK.AVG(Table2[[#This Row],[6M Return vs Nifty Z-Score]],Table2[6M Return vs Nifty Z-Score])</f>
        <v>422</v>
      </c>
      <c r="AU547">
        <f>_xlfn.RANK.AVG(Table2[[#This Row],[Sharpe Ratio Z-Score]],Table2[Sharpe Ratio Z-Score])</f>
        <v>484</v>
      </c>
      <c r="AV547">
        <f>(Table2[[#This Row],[Rank 1Y]]+Table2[[#This Row],[Rank 6M]]+Table2[[#This Row],[Rank Sharpe]])/3</f>
        <v>497.66666666666669</v>
      </c>
    </row>
    <row r="548" spans="1:48" x14ac:dyDescent="0.3">
      <c r="A548" t="s">
        <v>1836</v>
      </c>
      <c r="B548" t="s">
        <v>1837</v>
      </c>
      <c r="C548" t="s">
        <v>3151</v>
      </c>
      <c r="D548" t="s">
        <v>238</v>
      </c>
      <c r="E548">
        <v>4160.7552414880001</v>
      </c>
      <c r="F548">
        <v>189.08</v>
      </c>
      <c r="G548">
        <v>-5.2842200417776901</v>
      </c>
      <c r="H548">
        <f>(Table2[[#This Row],[1Y Return vs Nifty]]-AVERAGE(Table2[1Y Return vs Nifty]))/_xlfn.STDEV.P(Table2[1Y Return vs Nifty])</f>
        <v>-0.43434051153566094</v>
      </c>
      <c r="I548">
        <v>-5.5321829102879096</v>
      </c>
      <c r="J548">
        <f>(Table2[[#This Row],[1M Return vs Nifty]]-AVERAGE(Table2[1M Return vs Nifty]))/_xlfn.STDEV.P(Table2[1M Return vs Nifty])</f>
        <v>-0.53672821959157579</v>
      </c>
      <c r="K548">
        <v>-8.7233246197224705</v>
      </c>
      <c r="L548">
        <f>(Table2[[#This Row],[6M Return vs Nifty]]-AVERAGE(Table2[6M Return vs Nifty]))/_xlfn.STDEV.P(Table2[6M Return vs Nifty])</f>
        <v>-0.50110674350994733</v>
      </c>
      <c r="M548">
        <v>-0.25369006703550501</v>
      </c>
      <c r="N548">
        <f>(Table2[[#This Row],[1W Return vs Nifty]]-AVERAGE(Table2[1W Return vs Nifty]))/_xlfn.STDEV.P(Table2[1W Return vs Nifty])</f>
        <v>0.29189387913066178</v>
      </c>
      <c r="O548">
        <v>188.95</v>
      </c>
      <c r="P548">
        <v>193.84796734871199</v>
      </c>
      <c r="Q548">
        <v>190.50632741771699</v>
      </c>
      <c r="R548">
        <v>55.079006054445699</v>
      </c>
      <c r="S548" s="1">
        <f>(Table2[[#This Row],[Close Price]]-Table2[[#This Row],[20D EMA]])/Table2[[#This Row],[20D EMA]]</f>
        <v>6.8801270177308224E-4</v>
      </c>
      <c r="T548" s="1">
        <f>(Table2[[#This Row],[Close Price]]-Table2[[#This Row],[50D EMA]])/Table2[[#This Row],[50D EMA]]</f>
        <v>-2.4596426848958949E-2</v>
      </c>
      <c r="U548" s="1">
        <f>(Table2[[#This Row],[Close Price]]-Table2[[#This Row],[200D EMA]])/Table2[[#This Row],[200D EMA]]</f>
        <v>-7.4870343523525855E-3</v>
      </c>
      <c r="V548">
        <v>1.16495992572837</v>
      </c>
      <c r="W548">
        <v>183</v>
      </c>
      <c r="X548">
        <v>204.24</v>
      </c>
      <c r="Y548">
        <v>183</v>
      </c>
      <c r="Z548">
        <v>204.24</v>
      </c>
      <c r="AA548">
        <v>180.52</v>
      </c>
      <c r="AB548">
        <v>204.24</v>
      </c>
      <c r="AC548" s="1">
        <f>(Table2[[#This Row],[Close Price]]/Table2[[#This Row],[Day Low]])-1</f>
        <v>3.3224043715847085E-2</v>
      </c>
      <c r="AD548" s="1">
        <f>(Table2[[#This Row],[Day High]]/Table2[[#This Row],[Close Price]])-1</f>
        <v>8.0177702559762976E-2</v>
      </c>
      <c r="AE548" s="1">
        <f>(Table2[[#This Row],[Close Price]]/Table2[[#This Row],[Current Week Low]])-1</f>
        <v>3.3224043715847085E-2</v>
      </c>
      <c r="AF548" s="1">
        <f>(Table2[[#This Row],[Current Week High]]/Table2[[#This Row],[Close Price]])-1</f>
        <v>8.0177702559762976E-2</v>
      </c>
      <c r="AG548" s="1">
        <f>(Table2[[#This Row],[Close Price]]/Table2[[#This Row],[Current Month Low]])-1</f>
        <v>4.7418568579658871E-2</v>
      </c>
      <c r="AH548" s="1">
        <f>(Table2[[#This Row],[Current Month High]]/Table2[[#This Row],[Close Price]])-1</f>
        <v>8.0177702559762976E-2</v>
      </c>
      <c r="AI548">
        <v>25.793314998942201</v>
      </c>
      <c r="AJ548">
        <v>29.064846416382199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-0.11</v>
      </c>
      <c r="AM548" t="s">
        <v>3184</v>
      </c>
      <c r="AN548">
        <v>1.18</v>
      </c>
      <c r="AO548" t="s">
        <v>3185</v>
      </c>
      <c r="AQ548">
        <f>(Table2[[#This Row],[Sharpe Ratio]]-AVERAGE(Table2[Sharpe Ratio]))/_xlfn.STDEV.P(Table2[Sharpe Ratio])</f>
        <v>-0.72077460162819162</v>
      </c>
      <c r="AR5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8">
        <f>_xlfn.RANK.AVG(Table2[[#This Row],[1Y Return vs Nifty Z-Score]],Table2[1Y Return vs Nifty Z-Score])</f>
        <v>465</v>
      </c>
      <c r="AT548">
        <f>_xlfn.RANK.AVG(Table2[[#This Row],[6M Return vs Nifty Z-Score]],Table2[6M Return vs Nifty Z-Score])</f>
        <v>484</v>
      </c>
      <c r="AU548">
        <f>_xlfn.RANK.AVG(Table2[[#This Row],[Sharpe Ratio Z-Score]],Table2[Sharpe Ratio Z-Score])</f>
        <v>544.5</v>
      </c>
      <c r="AV548">
        <f>(Table2[[#This Row],[Rank 1Y]]+Table2[[#This Row],[Rank 6M]]+Table2[[#This Row],[Rank Sharpe]])/3</f>
        <v>497.83333333333331</v>
      </c>
    </row>
    <row r="549" spans="1:48" x14ac:dyDescent="0.3">
      <c r="A549" t="s">
        <v>1538</v>
      </c>
      <c r="B549" t="s">
        <v>1539</v>
      </c>
      <c r="C549" t="s">
        <v>3151</v>
      </c>
      <c r="D549" t="s">
        <v>425</v>
      </c>
      <c r="E549">
        <v>6431.1197697999996</v>
      </c>
      <c r="F549">
        <v>1190.75</v>
      </c>
      <c r="G549">
        <v>-29.415621771143101</v>
      </c>
      <c r="H549">
        <f>(Table2[[#This Row],[1Y Return vs Nifty]]-AVERAGE(Table2[1Y Return vs Nifty]))/_xlfn.STDEV.P(Table2[1Y Return vs Nifty])</f>
        <v>-0.88989861032106898</v>
      </c>
      <c r="I549">
        <v>-1.9875903273022599</v>
      </c>
      <c r="J549">
        <f>(Table2[[#This Row],[1M Return vs Nifty]]-AVERAGE(Table2[1M Return vs Nifty]))/_xlfn.STDEV.P(Table2[1M Return vs Nifty])</f>
        <v>-0.15849167066486092</v>
      </c>
      <c r="K549">
        <v>14.882293944478899</v>
      </c>
      <c r="L549">
        <f>(Table2[[#This Row],[6M Return vs Nifty]]-AVERAGE(Table2[6M Return vs Nifty]))/_xlfn.STDEV.P(Table2[6M Return vs Nifty])</f>
        <v>0.28982012058374629</v>
      </c>
      <c r="M549">
        <v>2.11836940133505</v>
      </c>
      <c r="N549">
        <f>(Table2[[#This Row],[1W Return vs Nifty]]-AVERAGE(Table2[1W Return vs Nifty]))/_xlfn.STDEV.P(Table2[1W Return vs Nifty])</f>
        <v>0.79473971468697813</v>
      </c>
      <c r="O549">
        <v>1194.6500000000001</v>
      </c>
      <c r="P549">
        <v>1204.3908266113799</v>
      </c>
      <c r="Q549">
        <v>1163.16509711406</v>
      </c>
      <c r="R549">
        <v>52.146310493833397</v>
      </c>
      <c r="S549" s="1">
        <f>(Table2[[#This Row],[Close Price]]-Table2[[#This Row],[20D EMA]])/Table2[[#This Row],[20D EMA]]</f>
        <v>-3.2645544720211698E-3</v>
      </c>
      <c r="T549" s="1">
        <f>(Table2[[#This Row],[Close Price]]-Table2[[#This Row],[50D EMA]])/Table2[[#This Row],[50D EMA]]</f>
        <v>-1.1325913739943641E-2</v>
      </c>
      <c r="U549" s="1">
        <f>(Table2[[#This Row],[Close Price]]-Table2[[#This Row],[200D EMA]])/Table2[[#This Row],[200D EMA]]</f>
        <v>2.371538052025559E-2</v>
      </c>
      <c r="V549">
        <v>1.02411979374245</v>
      </c>
      <c r="W549">
        <v>1180</v>
      </c>
      <c r="X549">
        <v>1252</v>
      </c>
      <c r="Y549">
        <v>1180</v>
      </c>
      <c r="Z549">
        <v>1252</v>
      </c>
      <c r="AA549">
        <v>1138.25</v>
      </c>
      <c r="AB549">
        <v>1252</v>
      </c>
      <c r="AC549" s="1">
        <f>(Table2[[#This Row],[Close Price]]/Table2[[#This Row],[Day Low]])-1</f>
        <v>9.1101694915254328E-3</v>
      </c>
      <c r="AD549" s="1">
        <f>(Table2[[#This Row],[Day High]]/Table2[[#This Row],[Close Price]])-1</f>
        <v>5.1438169221079244E-2</v>
      </c>
      <c r="AE549" s="1">
        <f>(Table2[[#This Row],[Close Price]]/Table2[[#This Row],[Current Week Low]])-1</f>
        <v>9.1101694915254328E-3</v>
      </c>
      <c r="AF549" s="1">
        <f>(Table2[[#This Row],[Current Week High]]/Table2[[#This Row],[Close Price]])-1</f>
        <v>5.1438169221079244E-2</v>
      </c>
      <c r="AG549" s="1">
        <f>(Table2[[#This Row],[Close Price]]/Table2[[#This Row],[Current Month Low]])-1</f>
        <v>4.6123435097737753E-2</v>
      </c>
      <c r="AH549" s="1">
        <f>(Table2[[#This Row],[Current Month High]]/Table2[[#This Row],[Close Price]])-1</f>
        <v>5.1438169221079244E-2</v>
      </c>
      <c r="AI549">
        <v>18.228007558261499</v>
      </c>
      <c r="AJ549">
        <v>27.584913746919501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0.1</v>
      </c>
      <c r="AM549" t="s">
        <v>3185</v>
      </c>
      <c r="AN549">
        <v>-1.5</v>
      </c>
      <c r="AO549" t="s">
        <v>3184</v>
      </c>
      <c r="AP549">
        <v>-3.8750017048976002E-2</v>
      </c>
      <c r="AQ549">
        <f>(Table2[[#This Row],[Sharpe Ratio]]-AVERAGE(Table2[Sharpe Ratio]))/_xlfn.STDEV.P(Table2[Sharpe Ratio])</f>
        <v>-1.1786174103143916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625</v>
      </c>
      <c r="AT549">
        <f>_xlfn.RANK.AVG(Table2[[#This Row],[6M Return vs Nifty Z-Score]],Table2[6M Return vs Nifty Z-Score])</f>
        <v>221</v>
      </c>
      <c r="AU549">
        <f>_xlfn.RANK.AVG(Table2[[#This Row],[Sharpe Ratio Z-Score]],Table2[Sharpe Ratio Z-Score])</f>
        <v>649</v>
      </c>
      <c r="AV549">
        <f>(Table2[[#This Row],[Rank 1Y]]+Table2[[#This Row],[Rank 6M]]+Table2[[#This Row],[Rank Sharpe]])/3</f>
        <v>498.33333333333331</v>
      </c>
    </row>
    <row r="550" spans="1:48" x14ac:dyDescent="0.3">
      <c r="A550" t="s">
        <v>1374</v>
      </c>
      <c r="B550" t="s">
        <v>1375</v>
      </c>
      <c r="C550" t="s">
        <v>3142</v>
      </c>
      <c r="D550" t="s">
        <v>48</v>
      </c>
      <c r="E550">
        <v>7977.2194289999998</v>
      </c>
      <c r="F550">
        <v>283.64999999999998</v>
      </c>
      <c r="G550">
        <v>-18.140721209475799</v>
      </c>
      <c r="H550">
        <f>(Table2[[#This Row],[1Y Return vs Nifty]]-AVERAGE(Table2[1Y Return vs Nifty]))/_xlfn.STDEV.P(Table2[1Y Return vs Nifty])</f>
        <v>-0.67704846918661288</v>
      </c>
      <c r="I550">
        <v>-7.3757288598035897</v>
      </c>
      <c r="J550">
        <f>(Table2[[#This Row],[1M Return vs Nifty]]-AVERAGE(Table2[1M Return vs Nifty]))/_xlfn.STDEV.P(Table2[1M Return vs Nifty])</f>
        <v>-0.73344940585137841</v>
      </c>
      <c r="K550">
        <v>5.9636366195876498</v>
      </c>
      <c r="L550">
        <f>(Table2[[#This Row],[6M Return vs Nifty]]-AVERAGE(Table2[6M Return vs Nifty]))/_xlfn.STDEV.P(Table2[6M Return vs Nifty])</f>
        <v>-9.0072814907791888E-3</v>
      </c>
      <c r="M550">
        <v>-2.8127536152388299</v>
      </c>
      <c r="N550">
        <f>(Table2[[#This Row],[1W Return vs Nifty]]-AVERAGE(Table2[1W Return vs Nifty]))/_xlfn.STDEV.P(Table2[1W Return vs Nifty])</f>
        <v>-0.25059439542426221</v>
      </c>
      <c r="O550">
        <v>298.79000000000002</v>
      </c>
      <c r="P550">
        <v>314.18304174963299</v>
      </c>
      <c r="Q550">
        <v>311.01232849120998</v>
      </c>
      <c r="R550">
        <v>36.134761331176598</v>
      </c>
      <c r="S550" s="1">
        <f>(Table2[[#This Row],[Close Price]]-Table2[[#This Row],[20D EMA]])/Table2[[#This Row],[20D EMA]]</f>
        <v>-5.067103986077192E-2</v>
      </c>
      <c r="T550" s="1">
        <f>(Table2[[#This Row],[Close Price]]-Table2[[#This Row],[50D EMA]])/Table2[[#This Row],[50D EMA]]</f>
        <v>-9.7182335429689626E-2</v>
      </c>
      <c r="U550" s="1">
        <f>(Table2[[#This Row],[Close Price]]-Table2[[#This Row],[200D EMA]])/Table2[[#This Row],[200D EMA]]</f>
        <v>-8.7978276050826518E-2</v>
      </c>
      <c r="V550">
        <v>0.58885295992815101</v>
      </c>
      <c r="W550">
        <v>281.14999999999998</v>
      </c>
      <c r="X550">
        <v>290.8</v>
      </c>
      <c r="Y550">
        <v>281.14999999999998</v>
      </c>
      <c r="Z550">
        <v>290.8</v>
      </c>
      <c r="AA550">
        <v>281.14999999999998</v>
      </c>
      <c r="AB550">
        <v>304.5</v>
      </c>
      <c r="AC550" s="1">
        <f>(Table2[[#This Row],[Close Price]]/Table2[[#This Row],[Day Low]])-1</f>
        <v>8.892050506846827E-3</v>
      </c>
      <c r="AD550" s="1">
        <f>(Table2[[#This Row],[Day High]]/Table2[[#This Row],[Close Price]])-1</f>
        <v>2.5207121452494485E-2</v>
      </c>
      <c r="AE550" s="1">
        <f>(Table2[[#This Row],[Close Price]]/Table2[[#This Row],[Current Week Low]])-1</f>
        <v>8.892050506846827E-3</v>
      </c>
      <c r="AF550" s="1">
        <f>(Table2[[#This Row],[Current Week High]]/Table2[[#This Row],[Close Price]])-1</f>
        <v>2.5207121452494485E-2</v>
      </c>
      <c r="AG550" s="1">
        <f>(Table2[[#This Row],[Close Price]]/Table2[[#This Row],[Current Month Low]])-1</f>
        <v>8.892050506846827E-3</v>
      </c>
      <c r="AH550" s="1">
        <f>(Table2[[#This Row],[Current Month High]]/Table2[[#This Row],[Close Price]])-1</f>
        <v>7.3506081438392545E-2</v>
      </c>
      <c r="AI550">
        <v>46.448087431693999</v>
      </c>
      <c r="AJ550">
        <v>19.809926082365301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-0.11</v>
      </c>
      <c r="AM550" t="s">
        <v>3184</v>
      </c>
      <c r="AN550">
        <v>-1.82</v>
      </c>
      <c r="AO550" t="s">
        <v>3184</v>
      </c>
      <c r="AP550">
        <v>-2.0786853620933E-2</v>
      </c>
      <c r="AQ550">
        <f>(Table2[[#This Row],[Sharpe Ratio]]-AVERAGE(Table2[Sharpe Ratio]))/_xlfn.STDEV.P(Table2[Sharpe Ratio])</f>
        <v>-0.96637736958383491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573</v>
      </c>
      <c r="AT550">
        <f>_xlfn.RANK.AVG(Table2[[#This Row],[6M Return vs Nifty Z-Score]],Table2[6M Return vs Nifty Z-Score])</f>
        <v>312</v>
      </c>
      <c r="AU550">
        <f>_xlfn.RANK.AVG(Table2[[#This Row],[Sharpe Ratio Z-Score]],Table2[Sharpe Ratio Z-Score])</f>
        <v>611</v>
      </c>
      <c r="AV550">
        <f>(Table2[[#This Row],[Rank 1Y]]+Table2[[#This Row],[Rank 6M]]+Table2[[#This Row],[Rank Sharpe]])/3</f>
        <v>498.66666666666669</v>
      </c>
    </row>
    <row r="551" spans="1:48" x14ac:dyDescent="0.3">
      <c r="A551" t="s">
        <v>1466</v>
      </c>
      <c r="B551" t="s">
        <v>1467</v>
      </c>
      <c r="C551" t="s">
        <v>3151</v>
      </c>
      <c r="D551" t="s">
        <v>285</v>
      </c>
      <c r="E551">
        <v>7037.0548569800003</v>
      </c>
      <c r="F551">
        <v>182.9</v>
      </c>
      <c r="G551">
        <v>-25.705483921600901</v>
      </c>
      <c r="H551">
        <f>(Table2[[#This Row],[1Y Return vs Nifty]]-AVERAGE(Table2[1Y Return vs Nifty]))/_xlfn.STDEV.P(Table2[1Y Return vs Nifty])</f>
        <v>-0.8198577828579694</v>
      </c>
      <c r="I551">
        <v>-10.948487134119601</v>
      </c>
      <c r="J551">
        <f>(Table2[[#This Row],[1M Return vs Nifty]]-AVERAGE(Table2[1M Return vs Nifty]))/_xlfn.STDEV.P(Table2[1M Return vs Nifty])</f>
        <v>-1.1146914606684084</v>
      </c>
      <c r="K551">
        <v>-22.487546571213201</v>
      </c>
      <c r="L551">
        <f>(Table2[[#This Row],[6M Return vs Nifty]]-AVERAGE(Table2[6M Return vs Nifty]))/_xlfn.STDEV.P(Table2[6M Return vs Nifty])</f>
        <v>-0.96228901988934445</v>
      </c>
      <c r="M551">
        <v>-11.744758041869099</v>
      </c>
      <c r="N551">
        <f>(Table2[[#This Row],[1W Return vs Nifty]]-AVERAGE(Table2[1W Return vs Nifty]))/_xlfn.STDEV.P(Table2[1W Return vs Nifty])</f>
        <v>-2.1440634627014492</v>
      </c>
      <c r="O551">
        <v>197.12</v>
      </c>
      <c r="P551">
        <v>205.149333536223</v>
      </c>
      <c r="Q551">
        <v>204.604426394406</v>
      </c>
      <c r="R551">
        <v>31.3581753341618</v>
      </c>
      <c r="S551" s="1">
        <f>(Table2[[#This Row],[Close Price]]-Table2[[#This Row],[20D EMA]])/Table2[[#This Row],[20D EMA]]</f>
        <v>-7.213879870129869E-2</v>
      </c>
      <c r="T551" s="1">
        <f>(Table2[[#This Row],[Close Price]]-Table2[[#This Row],[50D EMA]])/Table2[[#This Row],[50D EMA]]</f>
        <v>-0.10845433008581747</v>
      </c>
      <c r="U551" s="1">
        <f>(Table2[[#This Row],[Close Price]]-Table2[[#This Row],[200D EMA]])/Table2[[#This Row],[200D EMA]]</f>
        <v>-0.10607994546788266</v>
      </c>
      <c r="V551">
        <v>0.407503904576</v>
      </c>
      <c r="W551">
        <v>179.75</v>
      </c>
      <c r="X551">
        <v>189.79</v>
      </c>
      <c r="Y551">
        <v>179.75</v>
      </c>
      <c r="Z551">
        <v>189.79</v>
      </c>
      <c r="AA551">
        <v>179.75</v>
      </c>
      <c r="AB551">
        <v>210.5</v>
      </c>
      <c r="AC551" s="1">
        <f>(Table2[[#This Row],[Close Price]]/Table2[[#This Row],[Day Low]])-1</f>
        <v>1.7524339360222463E-2</v>
      </c>
      <c r="AD551" s="1">
        <f>(Table2[[#This Row],[Day High]]/Table2[[#This Row],[Close Price]])-1</f>
        <v>3.7670858392564233E-2</v>
      </c>
      <c r="AE551" s="1">
        <f>(Table2[[#This Row],[Close Price]]/Table2[[#This Row],[Current Week Low]])-1</f>
        <v>1.7524339360222463E-2</v>
      </c>
      <c r="AF551" s="1">
        <f>(Table2[[#This Row],[Current Week High]]/Table2[[#This Row],[Close Price]])-1</f>
        <v>3.7670858392564233E-2</v>
      </c>
      <c r="AG551" s="1">
        <f>(Table2[[#This Row],[Close Price]]/Table2[[#This Row],[Current Month Low]])-1</f>
        <v>1.7524339360222463E-2</v>
      </c>
      <c r="AH551" s="1">
        <f>(Table2[[#This Row],[Current Month High]]/Table2[[#This Row],[Close Price]])-1</f>
        <v>0.15090213231273908</v>
      </c>
      <c r="AI551">
        <v>43.2476763258611</v>
      </c>
      <c r="AJ551">
        <v>8.4173088322466008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-0.13</v>
      </c>
      <c r="AM551" t="s">
        <v>3184</v>
      </c>
      <c r="AN551">
        <v>-3.98</v>
      </c>
      <c r="AO551" t="s">
        <v>3184</v>
      </c>
      <c r="AP551">
        <v>0.10118596419707999</v>
      </c>
      <c r="AQ551">
        <f>(Table2[[#This Row],[Sharpe Ratio]]-AVERAGE(Table2[Sharpe Ratio]))/_xlfn.STDEV.P(Table2[Sharpe Ratio])</f>
        <v>0.47476722198080257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607</v>
      </c>
      <c r="AT551">
        <f>_xlfn.RANK.AVG(Table2[[#This Row],[6M Return vs Nifty Z-Score]],Table2[6M Return vs Nifty Z-Score])</f>
        <v>662</v>
      </c>
      <c r="AU551">
        <f>_xlfn.RANK.AVG(Table2[[#This Row],[Sharpe Ratio Z-Score]],Table2[Sharpe Ratio Z-Score])</f>
        <v>227</v>
      </c>
      <c r="AV551">
        <f>(Table2[[#This Row],[Rank 1Y]]+Table2[[#This Row],[Rank 6M]]+Table2[[#This Row],[Rank Sharpe]])/3</f>
        <v>498.66666666666669</v>
      </c>
    </row>
    <row r="552" spans="1:48" x14ac:dyDescent="0.3">
      <c r="A552" t="s">
        <v>385</v>
      </c>
      <c r="B552" t="s">
        <v>386</v>
      </c>
      <c r="C552" t="s">
        <v>3148</v>
      </c>
      <c r="D552" t="s">
        <v>387</v>
      </c>
      <c r="E552">
        <v>58852.184005349998</v>
      </c>
      <c r="F552">
        <v>4633.05</v>
      </c>
      <c r="G552">
        <v>-16.356263207163</v>
      </c>
      <c r="H552">
        <f>(Table2[[#This Row],[1Y Return vs Nifty]]-AVERAGE(Table2[1Y Return vs Nifty]))/_xlfn.STDEV.P(Table2[1Y Return vs Nifty])</f>
        <v>-0.6433610645338288</v>
      </c>
      <c r="I552">
        <v>-10.6811658510002</v>
      </c>
      <c r="J552">
        <f>(Table2[[#This Row],[1M Return vs Nifty]]-AVERAGE(Table2[1M Return vs Nifty]))/_xlfn.STDEV.P(Table2[1M Return vs Nifty])</f>
        <v>-1.0861661288525366</v>
      </c>
      <c r="K552">
        <v>-21.954999112441701</v>
      </c>
      <c r="L552">
        <f>(Table2[[#This Row],[6M Return vs Nifty]]-AVERAGE(Table2[6M Return vs Nifty]))/_xlfn.STDEV.P(Table2[6M Return vs Nifty])</f>
        <v>-0.94444555222499871</v>
      </c>
      <c r="M552">
        <v>5.3610808216624397</v>
      </c>
      <c r="N552">
        <f>(Table2[[#This Row],[1W Return vs Nifty]]-AVERAGE(Table2[1W Return vs Nifty]))/_xlfn.STDEV.P(Table2[1W Return vs Nifty])</f>
        <v>1.4821524694534667</v>
      </c>
      <c r="O552">
        <v>4649.04</v>
      </c>
      <c r="P552">
        <v>4930.1293886199701</v>
      </c>
      <c r="Q552">
        <v>4917.4279795946304</v>
      </c>
      <c r="R552">
        <v>54.244845235417301</v>
      </c>
      <c r="S552" s="1">
        <f>(Table2[[#This Row],[Close Price]]-Table2[[#This Row],[20D EMA]])/Table2[[#This Row],[20D EMA]]</f>
        <v>-3.4394197511743892E-3</v>
      </c>
      <c r="T552" s="1">
        <f>(Table2[[#This Row],[Close Price]]-Table2[[#This Row],[50D EMA]])/Table2[[#This Row],[50D EMA]]</f>
        <v>-6.0257929397493491E-2</v>
      </c>
      <c r="U552" s="1">
        <f>(Table2[[#This Row],[Close Price]]-Table2[[#This Row],[200D EMA]])/Table2[[#This Row],[200D EMA]]</f>
        <v>-5.7830634383398333E-2</v>
      </c>
      <c r="V552">
        <v>1.5397301728930901</v>
      </c>
      <c r="W552">
        <v>4562</v>
      </c>
      <c r="X552">
        <v>4781</v>
      </c>
      <c r="Y552">
        <v>4562</v>
      </c>
      <c r="Z552">
        <v>4781</v>
      </c>
      <c r="AA552">
        <v>4162.6000000000004</v>
      </c>
      <c r="AB552">
        <v>4781</v>
      </c>
      <c r="AC552" s="1">
        <f>(Table2[[#This Row],[Close Price]]/Table2[[#This Row],[Day Low]])-1</f>
        <v>1.5574309513371354E-2</v>
      </c>
      <c r="AD552" s="1">
        <f>(Table2[[#This Row],[Day High]]/Table2[[#This Row],[Close Price]])-1</f>
        <v>3.1933607450815193E-2</v>
      </c>
      <c r="AE552" s="1">
        <f>(Table2[[#This Row],[Close Price]]/Table2[[#This Row],[Current Week Low]])-1</f>
        <v>1.5574309513371354E-2</v>
      </c>
      <c r="AF552" s="1">
        <f>(Table2[[#This Row],[Current Week High]]/Table2[[#This Row],[Close Price]])-1</f>
        <v>3.1933607450815193E-2</v>
      </c>
      <c r="AG552" s="1">
        <f>(Table2[[#This Row],[Close Price]]/Table2[[#This Row],[Current Month Low]])-1</f>
        <v>0.11301830586652573</v>
      </c>
      <c r="AH552" s="1">
        <f>(Table2[[#This Row],[Current Month High]]/Table2[[#This Row],[Close Price]])-1</f>
        <v>3.1933607450815193E-2</v>
      </c>
      <c r="AI552">
        <v>39.432986909271399</v>
      </c>
      <c r="AJ552">
        <v>28.660094418217099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-0.11</v>
      </c>
      <c r="AM552" t="s">
        <v>3184</v>
      </c>
      <c r="AN552">
        <v>5.99</v>
      </c>
      <c r="AO552" t="s">
        <v>3185</v>
      </c>
      <c r="AP552">
        <v>8.2920952927653002E-2</v>
      </c>
      <c r="AQ552">
        <f>(Table2[[#This Row],[Sharpe Ratio]]-AVERAGE(Table2[Sharpe Ratio]))/_xlfn.STDEV.P(Table2[Sharpe Ratio])</f>
        <v>0.25896076053563177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563</v>
      </c>
      <c r="AT552">
        <f>_xlfn.RANK.AVG(Table2[[#This Row],[6M Return vs Nifty Z-Score]],Table2[6M Return vs Nifty Z-Score])</f>
        <v>656</v>
      </c>
      <c r="AU552">
        <f>_xlfn.RANK.AVG(Table2[[#This Row],[Sharpe Ratio Z-Score]],Table2[Sharpe Ratio Z-Score])</f>
        <v>279</v>
      </c>
      <c r="AV552">
        <f>(Table2[[#This Row],[Rank 1Y]]+Table2[[#This Row],[Rank 6M]]+Table2[[#This Row],[Rank Sharpe]])/3</f>
        <v>499.33333333333331</v>
      </c>
    </row>
    <row r="553" spans="1:48" x14ac:dyDescent="0.3">
      <c r="A553" t="s">
        <v>451</v>
      </c>
      <c r="B553" t="s">
        <v>452</v>
      </c>
      <c r="C553" t="s">
        <v>3140</v>
      </c>
      <c r="D553" t="s">
        <v>27</v>
      </c>
      <c r="E553">
        <v>50386.574999999997</v>
      </c>
      <c r="F553">
        <v>1767.95</v>
      </c>
      <c r="G553">
        <v>-20.846068290817101</v>
      </c>
      <c r="H553">
        <f>(Table2[[#This Row],[1Y Return vs Nifty]]-AVERAGE(Table2[1Y Return vs Nifty]))/_xlfn.STDEV.P(Table2[1Y Return vs Nifty])</f>
        <v>-0.72812062764439289</v>
      </c>
      <c r="I553">
        <v>-5.9424774440696098</v>
      </c>
      <c r="J553">
        <f>(Table2[[#This Row],[1M Return vs Nifty]]-AVERAGE(Table2[1M Return vs Nifty]))/_xlfn.STDEV.P(Table2[1M Return vs Nifty])</f>
        <v>-0.58050994763727659</v>
      </c>
      <c r="K553">
        <v>-8.03873772779653</v>
      </c>
      <c r="L553">
        <f>(Table2[[#This Row],[6M Return vs Nifty]]-AVERAGE(Table2[6M Return vs Nifty]))/_xlfn.STDEV.P(Table2[6M Return vs Nifty])</f>
        <v>-0.47816906186614705</v>
      </c>
      <c r="M553">
        <v>-1.3465598199520199</v>
      </c>
      <c r="N553">
        <f>(Table2[[#This Row],[1W Return vs Nifty]]-AVERAGE(Table2[1W Return vs Nifty]))/_xlfn.STDEV.P(Table2[1W Return vs Nifty])</f>
        <v>6.0219668855895636E-2</v>
      </c>
      <c r="O553">
        <v>1820.86</v>
      </c>
      <c r="P553">
        <v>1880.3923952105999</v>
      </c>
      <c r="Q553">
        <v>1851.58304102074</v>
      </c>
      <c r="R553">
        <v>38.424786721654002</v>
      </c>
      <c r="S553" s="1">
        <f>(Table2[[#This Row],[Close Price]]-Table2[[#This Row],[20D EMA]])/Table2[[#This Row],[20D EMA]]</f>
        <v>-2.9057698010829969E-2</v>
      </c>
      <c r="T553" s="1">
        <f>(Table2[[#This Row],[Close Price]]-Table2[[#This Row],[50D EMA]])/Table2[[#This Row],[50D EMA]]</f>
        <v>-5.97973037420238E-2</v>
      </c>
      <c r="U553" s="1">
        <f>(Table2[[#This Row],[Close Price]]-Table2[[#This Row],[200D EMA]])/Table2[[#This Row],[200D EMA]]</f>
        <v>-4.5168398698788442E-2</v>
      </c>
      <c r="V553">
        <v>0.60772085067681303</v>
      </c>
      <c r="W553">
        <v>1750.7</v>
      </c>
      <c r="X553">
        <v>1794.75</v>
      </c>
      <c r="Y553">
        <v>1750.7</v>
      </c>
      <c r="Z553">
        <v>1794.75</v>
      </c>
      <c r="AA553">
        <v>1715.05</v>
      </c>
      <c r="AB553">
        <v>1829.1</v>
      </c>
      <c r="AC553" s="1">
        <f>(Table2[[#This Row],[Close Price]]/Table2[[#This Row],[Day Low]])-1</f>
        <v>9.8532015765122605E-3</v>
      </c>
      <c r="AD553" s="1">
        <f>(Table2[[#This Row],[Day High]]/Table2[[#This Row],[Close Price]])-1</f>
        <v>1.5158799739811712E-2</v>
      </c>
      <c r="AE553" s="1">
        <f>(Table2[[#This Row],[Close Price]]/Table2[[#This Row],[Current Week Low]])-1</f>
        <v>9.8532015765122605E-3</v>
      </c>
      <c r="AF553" s="1">
        <f>(Table2[[#This Row],[Current Week High]]/Table2[[#This Row],[Close Price]])-1</f>
        <v>1.5158799739811712E-2</v>
      </c>
      <c r="AG553" s="1">
        <f>(Table2[[#This Row],[Close Price]]/Table2[[#This Row],[Current Month Low]])-1</f>
        <v>3.0844581790618442E-2</v>
      </c>
      <c r="AH553" s="1">
        <f>(Table2[[#This Row],[Current Month High]]/Table2[[#This Row],[Close Price]])-1</f>
        <v>3.4588082242144713E-2</v>
      </c>
      <c r="AI553">
        <v>23.023841171978798</v>
      </c>
      <c r="AJ553">
        <v>11.503894547633299</v>
      </c>
      <c r="AK553" t="str">
        <f>IF(AND(Table2[[#This Row],[20D EMA]]&gt;Table2[[#This Row],[50D EMA]],Table2[[#This Row],[50D EMA]]&gt;Table2[[#This Row],[200D EMA]]),"Uptrend","Downtrend/NoTrend")</f>
        <v>Downtrend/NoTrend</v>
      </c>
      <c r="AL553">
        <v>-0.09</v>
      </c>
      <c r="AM553" t="s">
        <v>3184</v>
      </c>
      <c r="AN553">
        <v>-1.07</v>
      </c>
      <c r="AO553" t="s">
        <v>3184</v>
      </c>
      <c r="AP553">
        <v>2.9923008985681E-2</v>
      </c>
      <c r="AQ553">
        <f>(Table2[[#This Row],[Sharpe Ratio]]-AVERAGE(Table2[Sharpe Ratio]))/_xlfn.STDEV.P(Table2[Sharpe Ratio])</f>
        <v>-0.36722548031990498</v>
      </c>
      <c r="AR5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3">
        <f>_xlfn.RANK.AVG(Table2[[#This Row],[1Y Return vs Nifty Z-Score]],Table2[1Y Return vs Nifty Z-Score])</f>
        <v>586</v>
      </c>
      <c r="AT553">
        <f>_xlfn.RANK.AVG(Table2[[#This Row],[6M Return vs Nifty Z-Score]],Table2[6M Return vs Nifty Z-Score])</f>
        <v>473</v>
      </c>
      <c r="AU553">
        <f>_xlfn.RANK.AVG(Table2[[#This Row],[Sharpe Ratio Z-Score]],Table2[Sharpe Ratio Z-Score])</f>
        <v>439</v>
      </c>
      <c r="AV553">
        <f>(Table2[[#This Row],[Rank 1Y]]+Table2[[#This Row],[Rank 6M]]+Table2[[#This Row],[Rank Sharpe]])/3</f>
        <v>499.33333333333331</v>
      </c>
    </row>
    <row r="554" spans="1:48" x14ac:dyDescent="0.3">
      <c r="A554" t="s">
        <v>442</v>
      </c>
      <c r="B554" t="s">
        <v>443</v>
      </c>
      <c r="C554" t="s">
        <v>3139</v>
      </c>
      <c r="D554" t="s">
        <v>34</v>
      </c>
      <c r="E554">
        <v>51080.933456519997</v>
      </c>
      <c r="F554">
        <v>112.2</v>
      </c>
      <c r="G554">
        <v>-17.085746800848302</v>
      </c>
      <c r="H554">
        <f>(Table2[[#This Row],[1Y Return vs Nifty]]-AVERAGE(Table2[1Y Return vs Nifty]))/_xlfn.STDEV.P(Table2[1Y Return vs Nifty])</f>
        <v>-0.65713242198589183</v>
      </c>
      <c r="I554">
        <v>9.1967227040948192</v>
      </c>
      <c r="J554">
        <f>(Table2[[#This Row],[1M Return vs Nifty]]-AVERAGE(Table2[1M Return vs Nifty]))/_xlfn.STDEV.P(Table2[1M Return vs Nifty])</f>
        <v>1.0349645204408808</v>
      </c>
      <c r="K554">
        <v>-19.410386296470001</v>
      </c>
      <c r="L554">
        <f>(Table2[[#This Row],[6M Return vs Nifty]]-AVERAGE(Table2[6M Return vs Nifty]))/_xlfn.STDEV.P(Table2[6M Return vs Nifty])</f>
        <v>-0.85918607768950428</v>
      </c>
      <c r="M554">
        <v>0.79048558164956695</v>
      </c>
      <c r="N554">
        <f>(Table2[[#This Row],[1W Return vs Nifty]]-AVERAGE(Table2[1W Return vs Nifty]))/_xlfn.STDEV.P(Table2[1W Return vs Nifty])</f>
        <v>0.5132455709966689</v>
      </c>
      <c r="O554">
        <v>108.11</v>
      </c>
      <c r="P554">
        <v>109.64590586952001</v>
      </c>
      <c r="Q554">
        <v>115.994439930346</v>
      </c>
      <c r="R554">
        <v>65.697923919958697</v>
      </c>
      <c r="S554" s="1">
        <f>(Table2[[#This Row],[Close Price]]-Table2[[#This Row],[20D EMA]])/Table2[[#This Row],[20D EMA]]</f>
        <v>3.7831837942836032E-2</v>
      </c>
      <c r="T554" s="1">
        <f>(Table2[[#This Row],[Close Price]]-Table2[[#This Row],[50D EMA]])/Table2[[#This Row],[50D EMA]]</f>
        <v>2.329402188093917E-2</v>
      </c>
      <c r="U554" s="1">
        <f>(Table2[[#This Row],[Close Price]]-Table2[[#This Row],[200D EMA]])/Table2[[#This Row],[200D EMA]]</f>
        <v>-3.2712257006668084E-2</v>
      </c>
      <c r="V554">
        <v>1.3322231786960499</v>
      </c>
      <c r="W554">
        <v>111.03</v>
      </c>
      <c r="X554">
        <v>115</v>
      </c>
      <c r="Y554">
        <v>111.03</v>
      </c>
      <c r="Z554">
        <v>115</v>
      </c>
      <c r="AA554">
        <v>106.86</v>
      </c>
      <c r="AB554">
        <v>115</v>
      </c>
      <c r="AC554" s="1">
        <f>(Table2[[#This Row],[Close Price]]/Table2[[#This Row],[Day Low]])-1</f>
        <v>1.0537692515536268E-2</v>
      </c>
      <c r="AD554" s="1">
        <f>(Table2[[#This Row],[Day High]]/Table2[[#This Row],[Close Price]])-1</f>
        <v>2.4955436720142554E-2</v>
      </c>
      <c r="AE554" s="1">
        <f>(Table2[[#This Row],[Close Price]]/Table2[[#This Row],[Current Week Low]])-1</f>
        <v>1.0537692515536268E-2</v>
      </c>
      <c r="AF554" s="1">
        <f>(Table2[[#This Row],[Current Week High]]/Table2[[#This Row],[Close Price]])-1</f>
        <v>2.4955436720142554E-2</v>
      </c>
      <c r="AG554" s="1">
        <f>(Table2[[#This Row],[Close Price]]/Table2[[#This Row],[Current Month Low]])-1</f>
        <v>4.9971925884334745E-2</v>
      </c>
      <c r="AH554" s="1">
        <f>(Table2[[#This Row],[Current Month High]]/Table2[[#This Row],[Close Price]])-1</f>
        <v>2.4955436720142554E-2</v>
      </c>
      <c r="AI554">
        <v>40.775401069518701</v>
      </c>
      <c r="AJ554">
        <v>16.874999999999901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-0.09</v>
      </c>
      <c r="AM554" t="s">
        <v>3184</v>
      </c>
      <c r="AN554">
        <v>13.07</v>
      </c>
      <c r="AO554" t="s">
        <v>3185</v>
      </c>
      <c r="AP554">
        <v>7.1570858963593997E-2</v>
      </c>
      <c r="AQ554">
        <f>(Table2[[#This Row],[Sharpe Ratio]]-AVERAGE(Table2[Sharpe Ratio]))/_xlfn.STDEV.P(Table2[Sharpe Ratio])</f>
        <v>0.12485607374829051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568</v>
      </c>
      <c r="AT554">
        <f>_xlfn.RANK.AVG(Table2[[#This Row],[6M Return vs Nifty Z-Score]],Table2[6M Return vs Nifty Z-Score])</f>
        <v>626</v>
      </c>
      <c r="AU554">
        <f>_xlfn.RANK.AVG(Table2[[#This Row],[Sharpe Ratio Z-Score]],Table2[Sharpe Ratio Z-Score])</f>
        <v>305</v>
      </c>
      <c r="AV554">
        <f>(Table2[[#This Row],[Rank 1Y]]+Table2[[#This Row],[Rank 6M]]+Table2[[#This Row],[Rank Sharpe]])/3</f>
        <v>499.66666666666669</v>
      </c>
    </row>
    <row r="555" spans="1:48" x14ac:dyDescent="0.3">
      <c r="A555" t="s">
        <v>84</v>
      </c>
      <c r="B555" t="s">
        <v>85</v>
      </c>
      <c r="C555" t="s">
        <v>3145</v>
      </c>
      <c r="D555" t="s">
        <v>62</v>
      </c>
      <c r="E555">
        <v>296209.40797330998</v>
      </c>
      <c r="F555">
        <v>804.7</v>
      </c>
      <c r="G555">
        <v>-1.14976321285683</v>
      </c>
      <c r="H555">
        <f>(Table2[[#This Row],[1Y Return vs Nifty]]-AVERAGE(Table2[1Y Return vs Nifty]))/_xlfn.STDEV.P(Table2[1Y Return vs Nifty])</f>
        <v>-0.35628929372341395</v>
      </c>
      <c r="I555">
        <v>-10.267900858596899</v>
      </c>
      <c r="J555">
        <f>(Table2[[#This Row],[1M Return vs Nifty]]-AVERAGE(Table2[1M Return vs Nifty]))/_xlfn.STDEV.P(Table2[1M Return vs Nifty])</f>
        <v>-1.0420674289711567</v>
      </c>
      <c r="K555">
        <v>-25.613789152266602</v>
      </c>
      <c r="L555">
        <f>(Table2[[#This Row],[6M Return vs Nifty]]-AVERAGE(Table2[6M Return vs Nifty]))/_xlfn.STDEV.P(Table2[6M Return vs Nifty])</f>
        <v>-1.0670365076242585</v>
      </c>
      <c r="M555">
        <v>-4.9434171448127602</v>
      </c>
      <c r="N555">
        <f>(Table2[[#This Row],[1W Return vs Nifty]]-AVERAGE(Table2[1W Return vs Nifty]))/_xlfn.STDEV.P(Table2[1W Return vs Nifty])</f>
        <v>-0.70226742348453652</v>
      </c>
      <c r="O555">
        <v>857.97</v>
      </c>
      <c r="P555">
        <v>916.10709064088303</v>
      </c>
      <c r="Q555">
        <v>924.46853098007205</v>
      </c>
      <c r="R555">
        <v>24.197222112376199</v>
      </c>
      <c r="S555" s="1">
        <f>(Table2[[#This Row],[Close Price]]-Table2[[#This Row],[20D EMA]])/Table2[[#This Row],[20D EMA]]</f>
        <v>-6.2088418009953704E-2</v>
      </c>
      <c r="T555" s="1">
        <f>(Table2[[#This Row],[Close Price]]-Table2[[#This Row],[50D EMA]])/Table2[[#This Row],[50D EMA]]</f>
        <v>-0.12160924391813809</v>
      </c>
      <c r="U555" s="1">
        <f>(Table2[[#This Row],[Close Price]]-Table2[[#This Row],[200D EMA]])/Table2[[#This Row],[200D EMA]]</f>
        <v>-0.12955392960006959</v>
      </c>
      <c r="V555">
        <v>1.0853129265445001</v>
      </c>
      <c r="W555">
        <v>792</v>
      </c>
      <c r="X555">
        <v>831.45</v>
      </c>
      <c r="Y555">
        <v>792</v>
      </c>
      <c r="Z555">
        <v>831.45</v>
      </c>
      <c r="AA555">
        <v>792</v>
      </c>
      <c r="AB555">
        <v>847.95</v>
      </c>
      <c r="AC555" s="1">
        <f>(Table2[[#This Row],[Close Price]]/Table2[[#This Row],[Day Low]])-1</f>
        <v>1.603535353535368E-2</v>
      </c>
      <c r="AD555" s="1">
        <f>(Table2[[#This Row],[Day High]]/Table2[[#This Row],[Close Price]])-1</f>
        <v>3.3242202062880644E-2</v>
      </c>
      <c r="AE555" s="1">
        <f>(Table2[[#This Row],[Close Price]]/Table2[[#This Row],[Current Week Low]])-1</f>
        <v>1.603535353535368E-2</v>
      </c>
      <c r="AF555" s="1">
        <f>(Table2[[#This Row],[Current Week High]]/Table2[[#This Row],[Close Price]])-1</f>
        <v>3.3242202062880644E-2</v>
      </c>
      <c r="AG555" s="1">
        <f>(Table2[[#This Row],[Close Price]]/Table2[[#This Row],[Current Month Low]])-1</f>
        <v>1.603535353535368E-2</v>
      </c>
      <c r="AH555" s="1">
        <f>(Table2[[#This Row],[Current Month High]]/Table2[[#This Row],[Close Price]])-1</f>
        <v>5.3746737914750931E-2</v>
      </c>
      <c r="AI555">
        <v>46.514228905182001</v>
      </c>
      <c r="AJ555">
        <v>23.9334668104112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-0.19</v>
      </c>
      <c r="AM555" t="s">
        <v>3184</v>
      </c>
      <c r="AN555">
        <v>-8.56</v>
      </c>
      <c r="AO555" t="s">
        <v>3184</v>
      </c>
      <c r="AP555">
        <v>5.329883748415E-2</v>
      </c>
      <c r="AQ555">
        <f>(Table2[[#This Row],[Sharpe Ratio]]-AVERAGE(Table2[Sharpe Ratio]))/_xlfn.STDEV.P(Table2[Sharpe Ratio])</f>
        <v>-9.1033215382855484E-2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439</v>
      </c>
      <c r="AT555">
        <f>_xlfn.RANK.AVG(Table2[[#This Row],[6M Return vs Nifty Z-Score]],Table2[6M Return vs Nifty Z-Score])</f>
        <v>687</v>
      </c>
      <c r="AU555">
        <f>_xlfn.RANK.AVG(Table2[[#This Row],[Sharpe Ratio Z-Score]],Table2[Sharpe Ratio Z-Score])</f>
        <v>376</v>
      </c>
      <c r="AV555">
        <f>(Table2[[#This Row],[Rank 1Y]]+Table2[[#This Row],[Rank 6M]]+Table2[[#This Row],[Rank Sharpe]])/3</f>
        <v>500.66666666666669</v>
      </c>
    </row>
    <row r="556" spans="1:48" x14ac:dyDescent="0.3">
      <c r="A556" t="s">
        <v>1275</v>
      </c>
      <c r="B556" t="s">
        <v>1276</v>
      </c>
      <c r="C556" t="s">
        <v>3143</v>
      </c>
      <c r="D556" t="s">
        <v>51</v>
      </c>
      <c r="E556">
        <v>9073.2222012000002</v>
      </c>
      <c r="F556">
        <v>5466</v>
      </c>
      <c r="G556">
        <v>-19.161912833567399</v>
      </c>
      <c r="H556">
        <f>(Table2[[#This Row],[1Y Return vs Nifty]]-AVERAGE(Table2[1Y Return vs Nifty]))/_xlfn.STDEV.P(Table2[1Y Return vs Nifty])</f>
        <v>-0.69632675728541982</v>
      </c>
      <c r="I556">
        <v>8.3539917830746209</v>
      </c>
      <c r="J556">
        <f>(Table2[[#This Row],[1M Return vs Nifty]]-AVERAGE(Table2[1M Return vs Nifty]))/_xlfn.STDEV.P(Table2[1M Return vs Nifty])</f>
        <v>0.94503835042897399</v>
      </c>
      <c r="K556">
        <v>6.3686300454725799</v>
      </c>
      <c r="L556">
        <f>(Table2[[#This Row],[6M Return vs Nifty]]-AVERAGE(Table2[6M Return vs Nifty]))/_xlfn.STDEV.P(Table2[6M Return vs Nifty])</f>
        <v>4.5623769124750555E-3</v>
      </c>
      <c r="M556">
        <v>3.1913956375653298</v>
      </c>
      <c r="N556">
        <f>(Table2[[#This Row],[1W Return vs Nifty]]-AVERAGE(Table2[1W Return vs Nifty]))/_xlfn.STDEV.P(Table2[1W Return vs Nifty])</f>
        <v>1.0222073568459289</v>
      </c>
      <c r="O556">
        <v>5342.56</v>
      </c>
      <c r="P556">
        <v>5275.1882646929798</v>
      </c>
      <c r="Q556">
        <v>5130.2113084745597</v>
      </c>
      <c r="R556">
        <v>56.059053104801201</v>
      </c>
      <c r="S556" s="1">
        <f>(Table2[[#This Row],[Close Price]]-Table2[[#This Row],[20D EMA]])/Table2[[#This Row],[20D EMA]]</f>
        <v>2.3105028301039124E-2</v>
      </c>
      <c r="T556" s="1">
        <f>(Table2[[#This Row],[Close Price]]-Table2[[#This Row],[50D EMA]])/Table2[[#This Row],[50D EMA]]</f>
        <v>3.6171549854273413E-2</v>
      </c>
      <c r="U556" s="1">
        <f>(Table2[[#This Row],[Close Price]]-Table2[[#This Row],[200D EMA]])/Table2[[#This Row],[200D EMA]]</f>
        <v>6.5453189222586861E-2</v>
      </c>
      <c r="V556">
        <v>2.0938123800235799</v>
      </c>
      <c r="W556">
        <v>5450.6</v>
      </c>
      <c r="X556">
        <v>5611.95</v>
      </c>
      <c r="Y556">
        <v>5450.6</v>
      </c>
      <c r="Z556">
        <v>5611.95</v>
      </c>
      <c r="AA556">
        <v>5175</v>
      </c>
      <c r="AB556">
        <v>5833.3</v>
      </c>
      <c r="AC556" s="1">
        <f>(Table2[[#This Row],[Close Price]]/Table2[[#This Row],[Day Low]])-1</f>
        <v>2.825377022713127E-3</v>
      </c>
      <c r="AD556" s="1">
        <f>(Table2[[#This Row],[Day High]]/Table2[[#This Row],[Close Price]])-1</f>
        <v>2.6701427003293032E-2</v>
      </c>
      <c r="AE556" s="1">
        <f>(Table2[[#This Row],[Close Price]]/Table2[[#This Row],[Current Week Low]])-1</f>
        <v>2.825377022713127E-3</v>
      </c>
      <c r="AF556" s="1">
        <f>(Table2[[#This Row],[Current Week High]]/Table2[[#This Row],[Close Price]])-1</f>
        <v>2.6701427003293032E-2</v>
      </c>
      <c r="AG556" s="1">
        <f>(Table2[[#This Row],[Close Price]]/Table2[[#This Row],[Current Month Low]])-1</f>
        <v>5.6231884057970971E-2</v>
      </c>
      <c r="AH556" s="1">
        <f>(Table2[[#This Row],[Current Month High]]/Table2[[#This Row],[Close Price]])-1</f>
        <v>6.7197219173069866E-2</v>
      </c>
      <c r="AI556">
        <v>6.7197219173069804</v>
      </c>
      <c r="AJ556">
        <v>17.889378956336</v>
      </c>
      <c r="AK556" t="str">
        <f>IF(AND(Table2[[#This Row],[20D EMA]]&gt;Table2[[#This Row],[50D EMA]],Table2[[#This Row],[50D EMA]]&gt;Table2[[#This Row],[200D EMA]]),"Uptrend","Downtrend/NoTrend")</f>
        <v>Uptrend</v>
      </c>
      <c r="AL556">
        <v>0.06</v>
      </c>
      <c r="AM556" t="s">
        <v>3185</v>
      </c>
      <c r="AN556">
        <v>8.7100000000000009</v>
      </c>
      <c r="AO556" t="s">
        <v>3185</v>
      </c>
      <c r="AP556">
        <v>-2.3982439637607E-2</v>
      </c>
      <c r="AQ556">
        <f>(Table2[[#This Row],[Sharpe Ratio]]-AVERAGE(Table2[Sharpe Ratio]))/_xlfn.STDEV.P(Table2[Sharpe Ratio])</f>
        <v>-1.0041341549659728</v>
      </c>
      <c r="AR5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0.27134717193598523</v>
      </c>
      <c r="AS556">
        <f>_xlfn.RANK.AVG(Table2[[#This Row],[1Y Return vs Nifty Z-Score]],Table2[1Y Return vs Nifty Z-Score])</f>
        <v>580</v>
      </c>
      <c r="AT556">
        <f>_xlfn.RANK.AVG(Table2[[#This Row],[6M Return vs Nifty Z-Score]],Table2[6M Return vs Nifty Z-Score])</f>
        <v>305</v>
      </c>
      <c r="AU556">
        <f>_xlfn.RANK.AVG(Table2[[#This Row],[Sharpe Ratio Z-Score]],Table2[Sharpe Ratio Z-Score])</f>
        <v>620</v>
      </c>
      <c r="AV556">
        <f>(Table2[[#This Row],[Rank 1Y]]+Table2[[#This Row],[Rank 6M]]+Table2[[#This Row],[Rank Sharpe]])/3</f>
        <v>501.66666666666669</v>
      </c>
    </row>
    <row r="557" spans="1:48" x14ac:dyDescent="0.3">
      <c r="A557" t="s">
        <v>801</v>
      </c>
      <c r="B557" t="s">
        <v>802</v>
      </c>
      <c r="C557" t="s">
        <v>3153</v>
      </c>
      <c r="D557" t="s">
        <v>472</v>
      </c>
      <c r="E557">
        <v>19240.341299200001</v>
      </c>
      <c r="F557">
        <v>1856</v>
      </c>
      <c r="G557">
        <v>-18.705783555718</v>
      </c>
      <c r="H557">
        <f>(Table2[[#This Row],[1Y Return vs Nifty]]-AVERAGE(Table2[1Y Return vs Nifty]))/_xlfn.STDEV.P(Table2[1Y Return vs Nifty])</f>
        <v>-0.68771584487561266</v>
      </c>
      <c r="I557">
        <v>0.12745536720695499</v>
      </c>
      <c r="J557">
        <f>(Table2[[#This Row],[1M Return vs Nifty]]-AVERAGE(Table2[1M Return vs Nifty]))/_xlfn.STDEV.P(Table2[1M Return vs Nifty])</f>
        <v>6.7200722913312735E-2</v>
      </c>
      <c r="K557">
        <v>8.6827708771411096</v>
      </c>
      <c r="L557">
        <f>(Table2[[#This Row],[6M Return vs Nifty]]-AVERAGE(Table2[6M Return vs Nifty]))/_xlfn.STDEV.P(Table2[6M Return vs Nifty])</f>
        <v>8.2099686349411047E-2</v>
      </c>
      <c r="M557">
        <v>-0.82734089342737405</v>
      </c>
      <c r="N557">
        <f>(Table2[[#This Row],[1W Return vs Nifty]]-AVERAGE(Table2[1W Return vs Nifty]))/_xlfn.STDEV.P(Table2[1W Return vs Nifty])</f>
        <v>0.17028734566852141</v>
      </c>
      <c r="O557">
        <v>1922.87</v>
      </c>
      <c r="P557">
        <v>1949.04319199006</v>
      </c>
      <c r="Q557">
        <v>1880.8848478074899</v>
      </c>
      <c r="R557">
        <v>36.748111314443598</v>
      </c>
      <c r="S557" s="1">
        <f>(Table2[[#This Row],[Close Price]]-Table2[[#This Row],[20D EMA]])/Table2[[#This Row],[20D EMA]]</f>
        <v>-3.4776141912869769E-2</v>
      </c>
      <c r="T557" s="1">
        <f>(Table2[[#This Row],[Close Price]]-Table2[[#This Row],[50D EMA]])/Table2[[#This Row],[50D EMA]]</f>
        <v>-4.7737881013841847E-2</v>
      </c>
      <c r="U557" s="1">
        <f>(Table2[[#This Row],[Close Price]]-Table2[[#This Row],[200D EMA]])/Table2[[#This Row],[200D EMA]]</f>
        <v>-1.3230394107591264E-2</v>
      </c>
      <c r="V557">
        <v>0.48658382242556403</v>
      </c>
      <c r="W557">
        <v>1850</v>
      </c>
      <c r="X557">
        <v>1912.55</v>
      </c>
      <c r="Y557">
        <v>1850</v>
      </c>
      <c r="Z557">
        <v>1912.55</v>
      </c>
      <c r="AA557">
        <v>1843.2</v>
      </c>
      <c r="AB557">
        <v>1973.5</v>
      </c>
      <c r="AC557" s="1">
        <f>(Table2[[#This Row],[Close Price]]/Table2[[#This Row],[Day Low]])-1</f>
        <v>3.2432432432432101E-3</v>
      </c>
      <c r="AD557" s="1">
        <f>(Table2[[#This Row],[Day High]]/Table2[[#This Row],[Close Price]])-1</f>
        <v>3.0468750000000044E-2</v>
      </c>
      <c r="AE557" s="1">
        <f>(Table2[[#This Row],[Close Price]]/Table2[[#This Row],[Current Week Low]])-1</f>
        <v>3.2432432432432101E-3</v>
      </c>
      <c r="AF557" s="1">
        <f>(Table2[[#This Row],[Current Week High]]/Table2[[#This Row],[Close Price]])-1</f>
        <v>3.0468750000000044E-2</v>
      </c>
      <c r="AG557" s="1">
        <f>(Table2[[#This Row],[Close Price]]/Table2[[#This Row],[Current Month Low]])-1</f>
        <v>6.9444444444444198E-3</v>
      </c>
      <c r="AH557" s="1">
        <f>(Table2[[#This Row],[Current Month High]]/Table2[[#This Row],[Close Price]])-1</f>
        <v>6.3308189655172376E-2</v>
      </c>
      <c r="AI557">
        <v>25.538793103448199</v>
      </c>
      <c r="AJ557">
        <v>26.932020243468699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0.01</v>
      </c>
      <c r="AM557" t="s">
        <v>3185</v>
      </c>
      <c r="AN557">
        <v>-4.0199999999999996</v>
      </c>
      <c r="AO557" t="s">
        <v>3184</v>
      </c>
      <c r="AP557">
        <v>-4.0124294134934999E-2</v>
      </c>
      <c r="AQ557">
        <f>(Table2[[#This Row],[Sharpe Ratio]]-AVERAGE(Table2[Sharpe Ratio]))/_xlfn.STDEV.P(Table2[Sharpe Ratio])</f>
        <v>-1.1948548968722248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577</v>
      </c>
      <c r="AT557">
        <f>_xlfn.RANK.AVG(Table2[[#This Row],[6M Return vs Nifty Z-Score]],Table2[6M Return vs Nifty Z-Score])</f>
        <v>276</v>
      </c>
      <c r="AU557">
        <f>_xlfn.RANK.AVG(Table2[[#This Row],[Sharpe Ratio Z-Score]],Table2[Sharpe Ratio Z-Score])</f>
        <v>654</v>
      </c>
      <c r="AV557">
        <f>(Table2[[#This Row],[Rank 1Y]]+Table2[[#This Row],[Rank 6M]]+Table2[[#This Row],[Rank Sharpe]])/3</f>
        <v>502.33333333333331</v>
      </c>
    </row>
    <row r="558" spans="1:48" x14ac:dyDescent="0.3">
      <c r="A558" t="s">
        <v>244</v>
      </c>
      <c r="B558" t="s">
        <v>245</v>
      </c>
      <c r="C558" t="s">
        <v>3150</v>
      </c>
      <c r="D558" t="s">
        <v>246</v>
      </c>
      <c r="E558">
        <v>102928.1588511</v>
      </c>
      <c r="F558">
        <v>1641.75</v>
      </c>
      <c r="G558">
        <v>5.6799573598819899</v>
      </c>
      <c r="H558">
        <f>(Table2[[#This Row],[1Y Return vs Nifty]]-AVERAGE(Table2[1Y Return vs Nifty]))/_xlfn.STDEV.P(Table2[1Y Return vs Nifty])</f>
        <v>-0.22735627299605549</v>
      </c>
      <c r="I558">
        <v>-11.252729578660199</v>
      </c>
      <c r="J558">
        <f>(Table2[[#This Row],[1M Return vs Nifty]]-AVERAGE(Table2[1M Return vs Nifty]))/_xlfn.STDEV.P(Table2[1M Return vs Nifty])</f>
        <v>-1.1471565774811097</v>
      </c>
      <c r="K558">
        <v>-13.021157870770899</v>
      </c>
      <c r="L558">
        <f>(Table2[[#This Row],[6M Return vs Nifty]]-AVERAGE(Table2[6M Return vs Nifty]))/_xlfn.STDEV.P(Table2[6M Return vs Nifty])</f>
        <v>-0.64510939975910131</v>
      </c>
      <c r="M558">
        <v>0.11351606121222201</v>
      </c>
      <c r="N558">
        <f>(Table2[[#This Row],[1W Return vs Nifty]]-AVERAGE(Table2[1W Return vs Nifty]))/_xlfn.STDEV.P(Table2[1W Return vs Nifty])</f>
        <v>0.36973681470721748</v>
      </c>
      <c r="O558">
        <v>1721.94</v>
      </c>
      <c r="P558">
        <v>1807.39409566988</v>
      </c>
      <c r="Q558">
        <v>1728.0791513814499</v>
      </c>
      <c r="R558">
        <v>30.22734972752</v>
      </c>
      <c r="S558" s="1">
        <f>(Table2[[#This Row],[Close Price]]-Table2[[#This Row],[20D EMA]])/Table2[[#This Row],[20D EMA]]</f>
        <v>-4.6569566883863579E-2</v>
      </c>
      <c r="T558" s="1">
        <f>(Table2[[#This Row],[Close Price]]-Table2[[#This Row],[50D EMA]])/Table2[[#This Row],[50D EMA]]</f>
        <v>-9.1648023010989663E-2</v>
      </c>
      <c r="U558" s="1">
        <f>(Table2[[#This Row],[Close Price]]-Table2[[#This Row],[200D EMA]])/Table2[[#This Row],[200D EMA]]</f>
        <v>-4.9956711365007359E-2</v>
      </c>
      <c r="V558">
        <v>0.94263678311597199</v>
      </c>
      <c r="W558">
        <v>1632</v>
      </c>
      <c r="X558">
        <v>1665.55</v>
      </c>
      <c r="Y558">
        <v>1632</v>
      </c>
      <c r="Z558">
        <v>1665.55</v>
      </c>
      <c r="AA558">
        <v>1590</v>
      </c>
      <c r="AB558">
        <v>1700.05</v>
      </c>
      <c r="AC558" s="1">
        <f>(Table2[[#This Row],[Close Price]]/Table2[[#This Row],[Day Low]])-1</f>
        <v>5.9742647058822484E-3</v>
      </c>
      <c r="AD558" s="1">
        <f>(Table2[[#This Row],[Day High]]/Table2[[#This Row],[Close Price]])-1</f>
        <v>1.4496726054515019E-2</v>
      </c>
      <c r="AE558" s="1">
        <f>(Table2[[#This Row],[Close Price]]/Table2[[#This Row],[Current Week Low]])-1</f>
        <v>5.9742647058822484E-3</v>
      </c>
      <c r="AF558" s="1">
        <f>(Table2[[#This Row],[Current Week High]]/Table2[[#This Row],[Close Price]])-1</f>
        <v>1.4496726054515019E-2</v>
      </c>
      <c r="AG558" s="1">
        <f>(Table2[[#This Row],[Close Price]]/Table2[[#This Row],[Current Month Low]])-1</f>
        <v>3.2547169811320664E-2</v>
      </c>
      <c r="AH558" s="1">
        <f>(Table2[[#This Row],[Current Month High]]/Table2[[#This Row],[Close Price]])-1</f>
        <v>3.5510887772194355E-2</v>
      </c>
      <c r="AI558">
        <v>28.2777523983554</v>
      </c>
      <c r="AJ558">
        <v>31.973472668810299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-7.0000000000000007E-2</v>
      </c>
      <c r="AM558" t="s">
        <v>3184</v>
      </c>
      <c r="AN558">
        <v>-4.7300000000000004</v>
      </c>
      <c r="AO558" t="s">
        <v>3184</v>
      </c>
      <c r="AP558">
        <v>-5.3509225471310004E-3</v>
      </c>
      <c r="AQ558">
        <f>(Table2[[#This Row],[Sharpe Ratio]]-AVERAGE(Table2[Sharpe Ratio]))/_xlfn.STDEV.P(Table2[Sharpe Ratio])</f>
        <v>-0.78399731982582177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380</v>
      </c>
      <c r="AT558">
        <f>_xlfn.RANK.AVG(Table2[[#This Row],[6M Return vs Nifty Z-Score]],Table2[6M Return vs Nifty Z-Score])</f>
        <v>546</v>
      </c>
      <c r="AU558">
        <f>_xlfn.RANK.AVG(Table2[[#This Row],[Sharpe Ratio Z-Score]],Table2[Sharpe Ratio Z-Score])</f>
        <v>582</v>
      </c>
      <c r="AV558">
        <f>(Table2[[#This Row],[Rank 1Y]]+Table2[[#This Row],[Rank 6M]]+Table2[[#This Row],[Rank Sharpe]])/3</f>
        <v>502.66666666666669</v>
      </c>
    </row>
    <row r="559" spans="1:48" x14ac:dyDescent="0.3">
      <c r="A559" t="s">
        <v>703</v>
      </c>
      <c r="B559" t="s">
        <v>704</v>
      </c>
      <c r="C559" t="s">
        <v>3148</v>
      </c>
      <c r="D559" t="s">
        <v>258</v>
      </c>
      <c r="E559">
        <v>25216.574597595001</v>
      </c>
      <c r="F559">
        <v>5100.6499999999996</v>
      </c>
      <c r="G559">
        <v>-14.787220064358101</v>
      </c>
      <c r="H559">
        <f>(Table2[[#This Row],[1Y Return vs Nifty]]-AVERAGE(Table2[1Y Return vs Nifty]))/_xlfn.STDEV.P(Table2[1Y Return vs Nifty])</f>
        <v>-0.61374031066860046</v>
      </c>
      <c r="I559">
        <v>-2.6795005574464299</v>
      </c>
      <c r="J559">
        <f>(Table2[[#This Row],[1M Return vs Nifty]]-AVERAGE(Table2[1M Return vs Nifty]))/_xlfn.STDEV.P(Table2[1M Return vs Nifty])</f>
        <v>-0.23232405943445605</v>
      </c>
      <c r="K559">
        <v>-8.7228687065091695</v>
      </c>
      <c r="L559">
        <f>(Table2[[#This Row],[6M Return vs Nifty]]-AVERAGE(Table2[6M Return vs Nifty]))/_xlfn.STDEV.P(Table2[6M Return vs Nifty])</f>
        <v>-0.50109146773959989</v>
      </c>
      <c r="M559">
        <v>-3.0546145420514201</v>
      </c>
      <c r="N559">
        <f>(Table2[[#This Row],[1W Return vs Nifty]]-AVERAGE(Table2[1W Return vs Nifty]))/_xlfn.STDEV.P(Table2[1W Return vs Nifty])</f>
        <v>-0.30186577434759326</v>
      </c>
      <c r="O559">
        <v>5173.38</v>
      </c>
      <c r="P559">
        <v>5278.8272440650298</v>
      </c>
      <c r="Q559">
        <v>5264.3612629582203</v>
      </c>
      <c r="R559">
        <v>43.415465063966103</v>
      </c>
      <c r="S559" s="1">
        <f>(Table2[[#This Row],[Close Price]]-Table2[[#This Row],[20D EMA]])/Table2[[#This Row],[20D EMA]]</f>
        <v>-1.4058507204187682E-2</v>
      </c>
      <c r="T559" s="1">
        <f>(Table2[[#This Row],[Close Price]]-Table2[[#This Row],[50D EMA]])/Table2[[#This Row],[50D EMA]]</f>
        <v>-3.3753187180988804E-2</v>
      </c>
      <c r="U559" s="1">
        <f>(Table2[[#This Row],[Close Price]]-Table2[[#This Row],[200D EMA]])/Table2[[#This Row],[200D EMA]]</f>
        <v>-3.10980297097289E-2</v>
      </c>
      <c r="V559">
        <v>0.67286279714827202</v>
      </c>
      <c r="W559">
        <v>5040</v>
      </c>
      <c r="X559">
        <v>5130</v>
      </c>
      <c r="Y559">
        <v>5040</v>
      </c>
      <c r="Z559">
        <v>5130</v>
      </c>
      <c r="AA559">
        <v>5024</v>
      </c>
      <c r="AB559">
        <v>5255</v>
      </c>
      <c r="AC559" s="1">
        <f>(Table2[[#This Row],[Close Price]]/Table2[[#This Row],[Day Low]])-1</f>
        <v>1.2033730158730105E-2</v>
      </c>
      <c r="AD559" s="1">
        <f>(Table2[[#This Row],[Day High]]/Table2[[#This Row],[Close Price]])-1</f>
        <v>5.7541685863566894E-3</v>
      </c>
      <c r="AE559" s="1">
        <f>(Table2[[#This Row],[Close Price]]/Table2[[#This Row],[Current Week Low]])-1</f>
        <v>1.2033730158730105E-2</v>
      </c>
      <c r="AF559" s="1">
        <f>(Table2[[#This Row],[Current Week High]]/Table2[[#This Row],[Close Price]])-1</f>
        <v>5.7541685863566894E-3</v>
      </c>
      <c r="AG559" s="1">
        <f>(Table2[[#This Row],[Close Price]]/Table2[[#This Row],[Current Month Low]])-1</f>
        <v>1.525676751592342E-2</v>
      </c>
      <c r="AH559" s="1">
        <f>(Table2[[#This Row],[Current Month High]]/Table2[[#This Row],[Close Price]])-1</f>
        <v>3.0260849107466736E-2</v>
      </c>
      <c r="AI559">
        <v>44.099281464127102</v>
      </c>
      <c r="AJ559">
        <v>26.739967697850599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0.06</v>
      </c>
      <c r="AM559" t="s">
        <v>3185</v>
      </c>
      <c r="AN559">
        <v>-1.3</v>
      </c>
      <c r="AO559" t="s">
        <v>3184</v>
      </c>
      <c r="AP559">
        <v>1.3431435081427001E-2</v>
      </c>
      <c r="AQ559">
        <f>(Table2[[#This Row],[Sharpe Ratio]]-AVERAGE(Table2[Sharpe Ratio]))/_xlfn.STDEV.P(Table2[Sharpe Ratio])</f>
        <v>-0.56207825951833945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545</v>
      </c>
      <c r="AT559">
        <f>_xlfn.RANK.AVG(Table2[[#This Row],[6M Return vs Nifty Z-Score]],Table2[6M Return vs Nifty Z-Score])</f>
        <v>483</v>
      </c>
      <c r="AU559">
        <f>_xlfn.RANK.AVG(Table2[[#This Row],[Sharpe Ratio Z-Score]],Table2[Sharpe Ratio Z-Score])</f>
        <v>480</v>
      </c>
      <c r="AV559">
        <f>(Table2[[#This Row],[Rank 1Y]]+Table2[[#This Row],[Rank 6M]]+Table2[[#This Row],[Rank Sharpe]])/3</f>
        <v>502.66666666666669</v>
      </c>
    </row>
    <row r="560" spans="1:48" x14ac:dyDescent="0.3">
      <c r="A560" t="s">
        <v>1746</v>
      </c>
      <c r="B560" t="s">
        <v>1747</v>
      </c>
      <c r="C560" t="s">
        <v>3153</v>
      </c>
      <c r="D560" t="s">
        <v>472</v>
      </c>
      <c r="E560">
        <v>4621.6946483399997</v>
      </c>
      <c r="F560">
        <v>834.9</v>
      </c>
      <c r="G560">
        <v>-10.328887458505699</v>
      </c>
      <c r="H560">
        <f>(Table2[[#This Row],[1Y Return vs Nifty]]-AVERAGE(Table2[1Y Return vs Nifty]))/_xlfn.STDEV.P(Table2[1Y Return vs Nifty])</f>
        <v>-0.52957489216315301</v>
      </c>
      <c r="I560">
        <v>-1.29428106166618</v>
      </c>
      <c r="J560">
        <f>(Table2[[#This Row],[1M Return vs Nifty]]-AVERAGE(Table2[1M Return vs Nifty]))/_xlfn.STDEV.P(Table2[1M Return vs Nifty])</f>
        <v>-8.4509993551430129E-2</v>
      </c>
      <c r="K560">
        <v>9.7447720033503398</v>
      </c>
      <c r="L560">
        <f>(Table2[[#This Row],[6M Return vs Nifty]]-AVERAGE(Table2[6M Return vs Nifty]))/_xlfn.STDEV.P(Table2[6M Return vs Nifty])</f>
        <v>0.11768296149774671</v>
      </c>
      <c r="M560">
        <v>-0.69986828227243603</v>
      </c>
      <c r="N560">
        <f>(Table2[[#This Row],[1W Return vs Nifty]]-AVERAGE(Table2[1W Return vs Nifty]))/_xlfn.STDEV.P(Table2[1W Return vs Nifty])</f>
        <v>0.19730988558434484</v>
      </c>
      <c r="O560">
        <v>821.26</v>
      </c>
      <c r="P560">
        <v>842.90382450402296</v>
      </c>
      <c r="Q560">
        <v>818.36031035230997</v>
      </c>
      <c r="R560">
        <v>60.540379817052603</v>
      </c>
      <c r="S560" s="1">
        <f>(Table2[[#This Row],[Close Price]]-Table2[[#This Row],[20D EMA]])/Table2[[#This Row],[20D EMA]]</f>
        <v>1.6608625770158033E-2</v>
      </c>
      <c r="T560" s="1">
        <f>(Table2[[#This Row],[Close Price]]-Table2[[#This Row],[50D EMA]])/Table2[[#This Row],[50D EMA]]</f>
        <v>-9.4955370605093112E-3</v>
      </c>
      <c r="U560" s="1">
        <f>(Table2[[#This Row],[Close Price]]-Table2[[#This Row],[200D EMA]])/Table2[[#This Row],[200D EMA]]</f>
        <v>2.0210767113778474E-2</v>
      </c>
      <c r="V560">
        <v>0.34828255397233998</v>
      </c>
      <c r="W560">
        <v>795.2</v>
      </c>
      <c r="X560">
        <v>843.75</v>
      </c>
      <c r="Y560">
        <v>795.2</v>
      </c>
      <c r="Z560">
        <v>843.75</v>
      </c>
      <c r="AA560">
        <v>790.4</v>
      </c>
      <c r="AB560">
        <v>854</v>
      </c>
      <c r="AC560" s="1">
        <f>(Table2[[#This Row],[Close Price]]/Table2[[#This Row],[Day Low]])-1</f>
        <v>4.9924547283702214E-2</v>
      </c>
      <c r="AD560" s="1">
        <f>(Table2[[#This Row],[Day High]]/Table2[[#This Row],[Close Price]])-1</f>
        <v>1.0600071864893978E-2</v>
      </c>
      <c r="AE560" s="1">
        <f>(Table2[[#This Row],[Close Price]]/Table2[[#This Row],[Current Week Low]])-1</f>
        <v>4.9924547283702214E-2</v>
      </c>
      <c r="AF560" s="1">
        <f>(Table2[[#This Row],[Current Week High]]/Table2[[#This Row],[Close Price]])-1</f>
        <v>1.0600071864893978E-2</v>
      </c>
      <c r="AG560" s="1">
        <f>(Table2[[#This Row],[Close Price]]/Table2[[#This Row],[Current Month Low]])-1</f>
        <v>5.6300607287449456E-2</v>
      </c>
      <c r="AH560" s="1">
        <f>(Table2[[#This Row],[Current Month High]]/Table2[[#This Row],[Close Price]])-1</f>
        <v>2.287699125643794E-2</v>
      </c>
      <c r="AI560">
        <v>16.504970655168201</v>
      </c>
      <c r="AJ560">
        <v>27.087297359007501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-0.01</v>
      </c>
      <c r="AM560" t="s">
        <v>3184</v>
      </c>
      <c r="AN560">
        <v>7.2</v>
      </c>
      <c r="AO560" t="s">
        <v>3185</v>
      </c>
      <c r="AP560">
        <v>-0.13587990098847599</v>
      </c>
      <c r="AQ560">
        <f>(Table2[[#This Row],[Sharpe Ratio]]-AVERAGE(Table2[Sharpe Ratio]))/_xlfn.STDEV.P(Table2[Sharpe Ratio])</f>
        <v>-2.3262354568824635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504</v>
      </c>
      <c r="AT560">
        <f>_xlfn.RANK.AVG(Table2[[#This Row],[6M Return vs Nifty Z-Score]],Table2[6M Return vs Nifty Z-Score])</f>
        <v>270</v>
      </c>
      <c r="AU560">
        <f>_xlfn.RANK.AVG(Table2[[#This Row],[Sharpe Ratio Z-Score]],Table2[Sharpe Ratio Z-Score])</f>
        <v>734</v>
      </c>
      <c r="AV560">
        <f>(Table2[[#This Row],[Rank 1Y]]+Table2[[#This Row],[Rank 6M]]+Table2[[#This Row],[Rank Sharpe]])/3</f>
        <v>502.66666666666669</v>
      </c>
    </row>
    <row r="561" spans="1:48" x14ac:dyDescent="0.3">
      <c r="A561" t="s">
        <v>1574</v>
      </c>
      <c r="B561" t="s">
        <v>1575</v>
      </c>
      <c r="C561" t="s">
        <v>3151</v>
      </c>
      <c r="D561" t="s">
        <v>1576</v>
      </c>
      <c r="E561">
        <v>6116.1919178850003</v>
      </c>
      <c r="F561">
        <v>448.65</v>
      </c>
      <c r="G561">
        <v>-6.8757535525762403</v>
      </c>
      <c r="H561">
        <f>(Table2[[#This Row],[1Y Return vs Nifty]]-AVERAGE(Table2[1Y Return vs Nifty]))/_xlfn.STDEV.P(Table2[1Y Return vs Nifty])</f>
        <v>-0.46438584369099783</v>
      </c>
      <c r="I561">
        <v>-4.3546257272776199</v>
      </c>
      <c r="J561">
        <f>(Table2[[#This Row],[1M Return vs Nifty]]-AVERAGE(Table2[1M Return vs Nifty]))/_xlfn.STDEV.P(Table2[1M Return vs Nifty])</f>
        <v>-0.41107339336313664</v>
      </c>
      <c r="K561">
        <v>-9.0557206514008204</v>
      </c>
      <c r="L561">
        <f>(Table2[[#This Row],[6M Return vs Nifty]]-AVERAGE(Table2[6M Return vs Nifty]))/_xlfn.STDEV.P(Table2[6M Return vs Nifty])</f>
        <v>-0.51224396282311713</v>
      </c>
      <c r="M561">
        <v>5.6161073581467198</v>
      </c>
      <c r="N561">
        <f>(Table2[[#This Row],[1W Return vs Nifty]]-AVERAGE(Table2[1W Return vs Nifty]))/_xlfn.STDEV.P(Table2[1W Return vs Nifty])</f>
        <v>1.5362147868352325</v>
      </c>
      <c r="O561">
        <v>458.45</v>
      </c>
      <c r="P561">
        <v>473.08967107540599</v>
      </c>
      <c r="Q561">
        <v>464.28548737327299</v>
      </c>
      <c r="R561">
        <v>45.8467261057896</v>
      </c>
      <c r="S561" s="1">
        <f>(Table2[[#This Row],[Close Price]]-Table2[[#This Row],[20D EMA]])/Table2[[#This Row],[20D EMA]]</f>
        <v>-2.1376376922238E-2</v>
      </c>
      <c r="T561" s="1">
        <f>(Table2[[#This Row],[Close Price]]-Table2[[#This Row],[50D EMA]])/Table2[[#This Row],[50D EMA]]</f>
        <v>-5.1659701256742421E-2</v>
      </c>
      <c r="U561" s="1">
        <f>(Table2[[#This Row],[Close Price]]-Table2[[#This Row],[200D EMA]])/Table2[[#This Row],[200D EMA]]</f>
        <v>-3.3676450801277145E-2</v>
      </c>
      <c r="V561">
        <v>0.71498995947330601</v>
      </c>
      <c r="W561">
        <v>446.1</v>
      </c>
      <c r="X561">
        <v>467.2</v>
      </c>
      <c r="Y561">
        <v>446.1</v>
      </c>
      <c r="Z561">
        <v>467.2</v>
      </c>
      <c r="AA561">
        <v>428</v>
      </c>
      <c r="AB561">
        <v>469.55</v>
      </c>
      <c r="AC561" s="1">
        <f>(Table2[[#This Row],[Close Price]]/Table2[[#This Row],[Day Low]])-1</f>
        <v>5.7162071284464488E-3</v>
      </c>
      <c r="AD561" s="1">
        <f>(Table2[[#This Row],[Day High]]/Table2[[#This Row],[Close Price]])-1</f>
        <v>4.1346261005237972E-2</v>
      </c>
      <c r="AE561" s="1">
        <f>(Table2[[#This Row],[Close Price]]/Table2[[#This Row],[Current Week Low]])-1</f>
        <v>5.7162071284464488E-3</v>
      </c>
      <c r="AF561" s="1">
        <f>(Table2[[#This Row],[Current Week High]]/Table2[[#This Row],[Close Price]])-1</f>
        <v>4.1346261005237972E-2</v>
      </c>
      <c r="AG561" s="1">
        <f>(Table2[[#This Row],[Close Price]]/Table2[[#This Row],[Current Month Low]])-1</f>
        <v>4.8247663551401754E-2</v>
      </c>
      <c r="AH561" s="1">
        <f>(Table2[[#This Row],[Current Month High]]/Table2[[#This Row],[Close Price]])-1</f>
        <v>4.6584197035551167E-2</v>
      </c>
      <c r="AI561">
        <v>28.5857572718154</v>
      </c>
      <c r="AJ561">
        <v>21.585365853658502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-0.08</v>
      </c>
      <c r="AM561" t="s">
        <v>3184</v>
      </c>
      <c r="AN561">
        <v>2.7</v>
      </c>
      <c r="AO561" t="s">
        <v>3185</v>
      </c>
      <c r="AQ561">
        <f>(Table2[[#This Row],[Sharpe Ratio]]-AVERAGE(Table2[Sharpe Ratio]))/_xlfn.STDEV.P(Table2[Sharpe Ratio])</f>
        <v>-0.72077460162819162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481</v>
      </c>
      <c r="AT561">
        <f>_xlfn.RANK.AVG(Table2[[#This Row],[6M Return vs Nifty Z-Score]],Table2[6M Return vs Nifty Z-Score])</f>
        <v>488</v>
      </c>
      <c r="AU561">
        <f>_xlfn.RANK.AVG(Table2[[#This Row],[Sharpe Ratio Z-Score]],Table2[Sharpe Ratio Z-Score])</f>
        <v>544.5</v>
      </c>
      <c r="AV561">
        <f>(Table2[[#This Row],[Rank 1Y]]+Table2[[#This Row],[Rank 6M]]+Table2[[#This Row],[Rank Sharpe]])/3</f>
        <v>504.5</v>
      </c>
    </row>
    <row r="562" spans="1:48" x14ac:dyDescent="0.3">
      <c r="A562" t="s">
        <v>968</v>
      </c>
      <c r="B562" t="s">
        <v>969</v>
      </c>
      <c r="C562" t="s">
        <v>3149</v>
      </c>
      <c r="D562" t="s">
        <v>970</v>
      </c>
      <c r="E562">
        <v>14963.162609339999</v>
      </c>
      <c r="F562">
        <v>191.4</v>
      </c>
      <c r="G562">
        <v>-0.27341017975861998</v>
      </c>
      <c r="H562">
        <f>(Table2[[#This Row],[1Y Return vs Nifty]]-AVERAGE(Table2[1Y Return vs Nifty]))/_xlfn.STDEV.P(Table2[1Y Return vs Nifty])</f>
        <v>-0.33974530153844174</v>
      </c>
      <c r="I562">
        <v>7.6486189904378996</v>
      </c>
      <c r="J562">
        <f>(Table2[[#This Row],[1M Return vs Nifty]]-AVERAGE(Table2[1M Return vs Nifty]))/_xlfn.STDEV.P(Table2[1M Return vs Nifty])</f>
        <v>0.86976939791963204</v>
      </c>
      <c r="K562">
        <v>-18.854990093709901</v>
      </c>
      <c r="L562">
        <f>(Table2[[#This Row],[6M Return vs Nifty]]-AVERAGE(Table2[6M Return vs Nifty]))/_xlfn.STDEV.P(Table2[6M Return vs Nifty])</f>
        <v>-0.84057704290467683</v>
      </c>
      <c r="M562">
        <v>-0.15032400921804601</v>
      </c>
      <c r="N562">
        <f>(Table2[[#This Row],[1W Return vs Nifty]]-AVERAGE(Table2[1W Return vs Nifty]))/_xlfn.STDEV.P(Table2[1W Return vs Nifty])</f>
        <v>0.31380614246320271</v>
      </c>
      <c r="O562">
        <v>185.83</v>
      </c>
      <c r="P562">
        <v>187.46289067859701</v>
      </c>
      <c r="Q562">
        <v>193.31701659369199</v>
      </c>
      <c r="R562">
        <v>57.8060678510478</v>
      </c>
      <c r="S562" s="1">
        <f>(Table2[[#This Row],[Close Price]]-Table2[[#This Row],[20D EMA]])/Table2[[#This Row],[20D EMA]]</f>
        <v>2.997363181402353E-2</v>
      </c>
      <c r="T562" s="1">
        <f>(Table2[[#This Row],[Close Price]]-Table2[[#This Row],[50D EMA]])/Table2[[#This Row],[50D EMA]]</f>
        <v>2.1002073035100738E-2</v>
      </c>
      <c r="U562" s="1">
        <f>(Table2[[#This Row],[Close Price]]-Table2[[#This Row],[200D EMA]])/Table2[[#This Row],[200D EMA]]</f>
        <v>-9.9164399879039713E-3</v>
      </c>
      <c r="V562">
        <v>3.0230045443406302</v>
      </c>
      <c r="W562">
        <v>186.7</v>
      </c>
      <c r="X562">
        <v>194.7</v>
      </c>
      <c r="Y562">
        <v>186.7</v>
      </c>
      <c r="Z562">
        <v>194.7</v>
      </c>
      <c r="AA562">
        <v>186.31</v>
      </c>
      <c r="AB562">
        <v>202.73</v>
      </c>
      <c r="AC562" s="1">
        <f>(Table2[[#This Row],[Close Price]]/Table2[[#This Row],[Day Low]])-1</f>
        <v>2.5174076057846939E-2</v>
      </c>
      <c r="AD562" s="1">
        <f>(Table2[[#This Row],[Day High]]/Table2[[#This Row],[Close Price]])-1</f>
        <v>1.7241379310344751E-2</v>
      </c>
      <c r="AE562" s="1">
        <f>(Table2[[#This Row],[Close Price]]/Table2[[#This Row],[Current Week Low]])-1</f>
        <v>2.5174076057846939E-2</v>
      </c>
      <c r="AF562" s="1">
        <f>(Table2[[#This Row],[Current Week High]]/Table2[[#This Row],[Close Price]])-1</f>
        <v>1.7241379310344751E-2</v>
      </c>
      <c r="AG562" s="1">
        <f>(Table2[[#This Row],[Close Price]]/Table2[[#This Row],[Current Month Low]])-1</f>
        <v>2.7320057967902933E-2</v>
      </c>
      <c r="AH562" s="1">
        <f>(Table2[[#This Row],[Current Month High]]/Table2[[#This Row],[Close Price]])-1</f>
        <v>5.9195402298850563E-2</v>
      </c>
      <c r="AI562">
        <v>24.111807732497301</v>
      </c>
      <c r="AJ562">
        <v>25.467059980334302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-0.1</v>
      </c>
      <c r="AM562" t="s">
        <v>3184</v>
      </c>
      <c r="AN562">
        <v>14.67</v>
      </c>
      <c r="AO562" t="s">
        <v>3185</v>
      </c>
      <c r="AP562">
        <v>2.0882083076946001E-2</v>
      </c>
      <c r="AQ562">
        <f>(Table2[[#This Row],[Sharpe Ratio]]-AVERAGE(Table2[Sharpe Ratio]))/_xlfn.STDEV.P(Table2[Sharpe Ratio])</f>
        <v>-0.47404666973892878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429</v>
      </c>
      <c r="AT562">
        <f>_xlfn.RANK.AVG(Table2[[#This Row],[6M Return vs Nifty Z-Score]],Table2[6M Return vs Nifty Z-Score])</f>
        <v>623</v>
      </c>
      <c r="AU562">
        <f>_xlfn.RANK.AVG(Table2[[#This Row],[Sharpe Ratio Z-Score]],Table2[Sharpe Ratio Z-Score])</f>
        <v>463</v>
      </c>
      <c r="AV562">
        <f>(Table2[[#This Row],[Rank 1Y]]+Table2[[#This Row],[Rank 6M]]+Table2[[#This Row],[Rank Sharpe]])/3</f>
        <v>505</v>
      </c>
    </row>
    <row r="563" spans="1:48" x14ac:dyDescent="0.3">
      <c r="A563" t="s">
        <v>607</v>
      </c>
      <c r="B563" t="s">
        <v>608</v>
      </c>
      <c r="C563" t="s">
        <v>3147</v>
      </c>
      <c r="D563" t="s">
        <v>75</v>
      </c>
      <c r="E563">
        <v>31420.36158664</v>
      </c>
      <c r="F563">
        <v>4066.4</v>
      </c>
      <c r="G563">
        <v>-7.9448700422862997</v>
      </c>
      <c r="H563">
        <f>(Table2[[#This Row],[1Y Return vs Nifty]]-AVERAGE(Table2[1Y Return vs Nifty]))/_xlfn.STDEV.P(Table2[1Y Return vs Nifty])</f>
        <v>-0.4845688683198473</v>
      </c>
      <c r="I563">
        <v>-1.3448953472173799</v>
      </c>
      <c r="J563">
        <f>(Table2[[#This Row],[1M Return vs Nifty]]-AVERAGE(Table2[1M Return vs Nifty]))/_xlfn.STDEV.P(Table2[1M Return vs Nifty])</f>
        <v>-8.9910945069855933E-2</v>
      </c>
      <c r="K563">
        <v>-6.0916953610343096</v>
      </c>
      <c r="L563">
        <f>(Table2[[#This Row],[6M Return vs Nifty]]-AVERAGE(Table2[6M Return vs Nifty]))/_xlfn.STDEV.P(Table2[6M Return vs Nifty])</f>
        <v>-0.41293170707230931</v>
      </c>
      <c r="M563">
        <v>-6.0362879397976101</v>
      </c>
      <c r="N563">
        <f>(Table2[[#This Row],[1W Return vs Nifty]]-AVERAGE(Table2[1W Return vs Nifty]))/_xlfn.STDEV.P(Table2[1W Return vs Nifty])</f>
        <v>-0.93394185466427138</v>
      </c>
      <c r="O563">
        <v>4233.62</v>
      </c>
      <c r="P563">
        <v>4335.8903449923801</v>
      </c>
      <c r="Q563">
        <v>4196.26148869183</v>
      </c>
      <c r="R563">
        <v>30.265254788084899</v>
      </c>
      <c r="S563" s="1">
        <f>(Table2[[#This Row],[Close Price]]-Table2[[#This Row],[20D EMA]])/Table2[[#This Row],[20D EMA]]</f>
        <v>-3.9498112726224791E-2</v>
      </c>
      <c r="T563" s="1">
        <f>(Table2[[#This Row],[Close Price]]-Table2[[#This Row],[50D EMA]])/Table2[[#This Row],[50D EMA]]</f>
        <v>-6.2153404156915684E-2</v>
      </c>
      <c r="U563" s="1">
        <f>(Table2[[#This Row],[Close Price]]-Table2[[#This Row],[200D EMA]])/Table2[[#This Row],[200D EMA]]</f>
        <v>-3.0946948621238989E-2</v>
      </c>
      <c r="V563">
        <v>0.87856211349650604</v>
      </c>
      <c r="W563">
        <v>4023.45</v>
      </c>
      <c r="X563">
        <v>4089.45</v>
      </c>
      <c r="Y563">
        <v>4023.45</v>
      </c>
      <c r="Z563">
        <v>4089.45</v>
      </c>
      <c r="AA563">
        <v>4023.45</v>
      </c>
      <c r="AB563">
        <v>4350</v>
      </c>
      <c r="AC563" s="1">
        <f>(Table2[[#This Row],[Close Price]]/Table2[[#This Row],[Day Low]])-1</f>
        <v>1.0674918291516011E-2</v>
      </c>
      <c r="AD563" s="1">
        <f>(Table2[[#This Row],[Day High]]/Table2[[#This Row],[Close Price]])-1</f>
        <v>5.6684044855399573E-3</v>
      </c>
      <c r="AE563" s="1">
        <f>(Table2[[#This Row],[Close Price]]/Table2[[#This Row],[Current Week Low]])-1</f>
        <v>1.0674918291516011E-2</v>
      </c>
      <c r="AF563" s="1">
        <f>(Table2[[#This Row],[Current Week High]]/Table2[[#This Row],[Close Price]])-1</f>
        <v>5.6684044855399573E-3</v>
      </c>
      <c r="AG563" s="1">
        <f>(Table2[[#This Row],[Close Price]]/Table2[[#This Row],[Current Month Low]])-1</f>
        <v>1.0674918291516011E-2</v>
      </c>
      <c r="AH563" s="1">
        <f>(Table2[[#This Row],[Current Month High]]/Table2[[#This Row],[Close Price]])-1</f>
        <v>6.9742278182175932E-2</v>
      </c>
      <c r="AI563">
        <v>20.389041904387099</v>
      </c>
      <c r="AJ563">
        <v>19.139211578746799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-0.01</v>
      </c>
      <c r="AM563" t="s">
        <v>3184</v>
      </c>
      <c r="AN563">
        <v>-3.04</v>
      </c>
      <c r="AO563" t="s">
        <v>3184</v>
      </c>
      <c r="AP563">
        <v>-4.1362122250369997E-3</v>
      </c>
      <c r="AQ563">
        <f>(Table2[[#This Row],[Sharpe Ratio]]-AVERAGE(Table2[Sharpe Ratio]))/_xlfn.STDEV.P(Table2[Sharpe Ratio])</f>
        <v>-0.76964516135051775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489</v>
      </c>
      <c r="AT563">
        <f>_xlfn.RANK.AVG(Table2[[#This Row],[6M Return vs Nifty Z-Score]],Table2[6M Return vs Nifty Z-Score])</f>
        <v>448</v>
      </c>
      <c r="AU563">
        <f>_xlfn.RANK.AVG(Table2[[#This Row],[Sharpe Ratio Z-Score]],Table2[Sharpe Ratio Z-Score])</f>
        <v>580</v>
      </c>
      <c r="AV563">
        <f>(Table2[[#This Row],[Rank 1Y]]+Table2[[#This Row],[Rank 6M]]+Table2[[#This Row],[Rank Sharpe]])/3</f>
        <v>505.66666666666669</v>
      </c>
    </row>
    <row r="564" spans="1:48" x14ac:dyDescent="0.3">
      <c r="A564" t="s">
        <v>324</v>
      </c>
      <c r="B564" t="s">
        <v>325</v>
      </c>
      <c r="C564" t="s">
        <v>3141</v>
      </c>
      <c r="D564" t="s">
        <v>203</v>
      </c>
      <c r="E564">
        <v>79816.150042859997</v>
      </c>
      <c r="F564">
        <v>617.1</v>
      </c>
      <c r="G564">
        <v>-6.3187769481396199</v>
      </c>
      <c r="H564">
        <f>(Table2[[#This Row],[1Y Return vs Nifty]]-AVERAGE(Table2[1Y Return vs Nifty]))/_xlfn.STDEV.P(Table2[1Y Return vs Nifty])</f>
        <v>-0.45387111247767054</v>
      </c>
      <c r="I564">
        <v>-4.7142936379451896</v>
      </c>
      <c r="J564">
        <f>(Table2[[#This Row],[1M Return vs Nifty]]-AVERAGE(Table2[1M Return vs Nifty]))/_xlfn.STDEV.P(Table2[1M Return vs Nifty])</f>
        <v>-0.44945285337317714</v>
      </c>
      <c r="K564">
        <v>-5.6657559307335603</v>
      </c>
      <c r="L564">
        <f>(Table2[[#This Row],[6M Return vs Nifty]]-AVERAGE(Table2[6M Return vs Nifty]))/_xlfn.STDEV.P(Table2[6M Return vs Nifty])</f>
        <v>-0.39866023449956667</v>
      </c>
      <c r="M564">
        <v>-2.7902586880207001</v>
      </c>
      <c r="N564">
        <f>(Table2[[#This Row],[1W Return vs Nifty]]-AVERAGE(Table2[1W Return vs Nifty]))/_xlfn.STDEV.P(Table2[1W Return vs Nifty])</f>
        <v>-0.24582576267132819</v>
      </c>
      <c r="O564">
        <v>646.42999999999995</v>
      </c>
      <c r="P564">
        <v>658.533659237709</v>
      </c>
      <c r="Q564">
        <v>620.093384133011</v>
      </c>
      <c r="R564">
        <v>31.048998858662099</v>
      </c>
      <c r="S564" s="1">
        <f>(Table2[[#This Row],[Close Price]]-Table2[[#This Row],[20D EMA]])/Table2[[#This Row],[20D EMA]]</f>
        <v>-4.5372275420385702E-2</v>
      </c>
      <c r="T564" s="1">
        <f>(Table2[[#This Row],[Close Price]]-Table2[[#This Row],[50D EMA]])/Table2[[#This Row],[50D EMA]]</f>
        <v>-6.2918058411275207E-2</v>
      </c>
      <c r="U564" s="1">
        <f>(Table2[[#This Row],[Close Price]]-Table2[[#This Row],[200D EMA]])/Table2[[#This Row],[200D EMA]]</f>
        <v>-4.8273118365812001E-3</v>
      </c>
      <c r="V564">
        <v>1.09350514012998</v>
      </c>
      <c r="W564">
        <v>613.45000000000005</v>
      </c>
      <c r="X564">
        <v>628.29999999999995</v>
      </c>
      <c r="Y564">
        <v>613.45000000000005</v>
      </c>
      <c r="Z564">
        <v>628.29999999999995</v>
      </c>
      <c r="AA564">
        <v>613.45000000000005</v>
      </c>
      <c r="AB564">
        <v>650.95000000000005</v>
      </c>
      <c r="AC564" s="1">
        <f>(Table2[[#This Row],[Close Price]]/Table2[[#This Row],[Day Low]])-1</f>
        <v>5.9499551715704868E-3</v>
      </c>
      <c r="AD564" s="1">
        <f>(Table2[[#This Row],[Day High]]/Table2[[#This Row],[Close Price]])-1</f>
        <v>1.8149408523739918E-2</v>
      </c>
      <c r="AE564" s="1">
        <f>(Table2[[#This Row],[Close Price]]/Table2[[#This Row],[Current Week Low]])-1</f>
        <v>5.9499551715704868E-3</v>
      </c>
      <c r="AF564" s="1">
        <f>(Table2[[#This Row],[Current Week High]]/Table2[[#This Row],[Close Price]])-1</f>
        <v>1.8149408523739918E-2</v>
      </c>
      <c r="AG564" s="1">
        <f>(Table2[[#This Row],[Close Price]]/Table2[[#This Row],[Current Month Low]])-1</f>
        <v>5.9499551715704868E-3</v>
      </c>
      <c r="AH564" s="1">
        <f>(Table2[[#This Row],[Current Month High]]/Table2[[#This Row],[Close Price]])-1</f>
        <v>5.4853346297196515E-2</v>
      </c>
      <c r="AI564">
        <v>16.650461837627599</v>
      </c>
      <c r="AJ564">
        <v>26.896977174583501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0</v>
      </c>
      <c r="AM564" t="s">
        <v>3186</v>
      </c>
      <c r="AN564">
        <v>-2.7</v>
      </c>
      <c r="AO564" t="s">
        <v>3184</v>
      </c>
      <c r="AP564">
        <v>-1.9007380016743E-2</v>
      </c>
      <c r="AQ564">
        <f>(Table2[[#This Row],[Sharpe Ratio]]-AVERAGE(Table2[Sharpe Ratio]))/_xlfn.STDEV.P(Table2[Sharpe Ratio])</f>
        <v>-0.94535236740394979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478</v>
      </c>
      <c r="AT564">
        <f>_xlfn.RANK.AVG(Table2[[#This Row],[6M Return vs Nifty Z-Score]],Table2[6M Return vs Nifty Z-Score])</f>
        <v>443</v>
      </c>
      <c r="AU564">
        <f>_xlfn.RANK.AVG(Table2[[#This Row],[Sharpe Ratio Z-Score]],Table2[Sharpe Ratio Z-Score])</f>
        <v>606</v>
      </c>
      <c r="AV564">
        <f>(Table2[[#This Row],[Rank 1Y]]+Table2[[#This Row],[Rank 6M]]+Table2[[#This Row],[Rank Sharpe]])/3</f>
        <v>509</v>
      </c>
    </row>
    <row r="565" spans="1:48" x14ac:dyDescent="0.3">
      <c r="A565" t="s">
        <v>1668</v>
      </c>
      <c r="B565" t="s">
        <v>1669</v>
      </c>
      <c r="C565" t="s">
        <v>3144</v>
      </c>
      <c r="D565" t="s">
        <v>967</v>
      </c>
      <c r="E565">
        <v>5318.3815034070003</v>
      </c>
      <c r="F565">
        <v>179.67</v>
      </c>
      <c r="G565">
        <v>-3.2873984590530401</v>
      </c>
      <c r="H565">
        <f>(Table2[[#This Row],[1Y Return vs Nifty]]-AVERAGE(Table2[1Y Return vs Nifty]))/_xlfn.STDEV.P(Table2[1Y Return vs Nifty])</f>
        <v>-0.39664405883715326</v>
      </c>
      <c r="I565">
        <v>-4.5912410869993003</v>
      </c>
      <c r="J565">
        <f>(Table2[[#This Row],[1M Return vs Nifty]]-AVERAGE(Table2[1M Return vs Nifty]))/_xlfn.STDEV.P(Table2[1M Return vs Nifty])</f>
        <v>-0.43632215608801883</v>
      </c>
      <c r="K565">
        <v>-24.748497956753202</v>
      </c>
      <c r="L565">
        <f>(Table2[[#This Row],[6M Return vs Nifty]]-AVERAGE(Table2[6M Return vs Nifty]))/_xlfn.STDEV.P(Table2[6M Return vs Nifty])</f>
        <v>-1.0380441704849477</v>
      </c>
      <c r="M565">
        <v>-3.0190536578624299</v>
      </c>
      <c r="N565">
        <f>(Table2[[#This Row],[1W Return vs Nifty]]-AVERAGE(Table2[1W Return vs Nifty]))/_xlfn.STDEV.P(Table2[1W Return vs Nifty])</f>
        <v>-0.29432732821604762</v>
      </c>
      <c r="O565">
        <v>184.6</v>
      </c>
      <c r="P565">
        <v>194.20736237550599</v>
      </c>
      <c r="Q565">
        <v>196.687800448828</v>
      </c>
      <c r="R565">
        <v>43.3113167651154</v>
      </c>
      <c r="S565" s="1">
        <f>(Table2[[#This Row],[Close Price]]-Table2[[#This Row],[20D EMA]])/Table2[[#This Row],[20D EMA]]</f>
        <v>-2.6706392199349983E-2</v>
      </c>
      <c r="T565" s="1">
        <f>(Table2[[#This Row],[Close Price]]-Table2[[#This Row],[50D EMA]])/Table2[[#This Row],[50D EMA]]</f>
        <v>-7.4854846889880325E-2</v>
      </c>
      <c r="U565" s="1">
        <f>(Table2[[#This Row],[Close Price]]-Table2[[#This Row],[200D EMA]])/Table2[[#This Row],[200D EMA]]</f>
        <v>-8.6521891088285924E-2</v>
      </c>
      <c r="V565">
        <v>0.55243070337734401</v>
      </c>
      <c r="W565">
        <v>178.05</v>
      </c>
      <c r="X565">
        <v>181.98</v>
      </c>
      <c r="Y565">
        <v>178.05</v>
      </c>
      <c r="Z565">
        <v>181.98</v>
      </c>
      <c r="AA565">
        <v>176.8</v>
      </c>
      <c r="AB565">
        <v>189.78</v>
      </c>
      <c r="AC565" s="1">
        <f>(Table2[[#This Row],[Close Price]]/Table2[[#This Row],[Day Low]])-1</f>
        <v>9.0985678180284246E-3</v>
      </c>
      <c r="AD565" s="1">
        <f>(Table2[[#This Row],[Day High]]/Table2[[#This Row],[Close Price]])-1</f>
        <v>1.2856904324595186E-2</v>
      </c>
      <c r="AE565" s="1">
        <f>(Table2[[#This Row],[Close Price]]/Table2[[#This Row],[Current Week Low]])-1</f>
        <v>9.0985678180284246E-3</v>
      </c>
      <c r="AF565" s="1">
        <f>(Table2[[#This Row],[Current Week High]]/Table2[[#This Row],[Close Price]])-1</f>
        <v>1.2856904324595186E-2</v>
      </c>
      <c r="AG565" s="1">
        <f>(Table2[[#This Row],[Close Price]]/Table2[[#This Row],[Current Month Low]])-1</f>
        <v>1.6233031674208087E-2</v>
      </c>
      <c r="AH565" s="1">
        <f>(Table2[[#This Row],[Current Month High]]/Table2[[#This Row],[Close Price]])-1</f>
        <v>5.6269828018033152E-2</v>
      </c>
      <c r="AI565">
        <v>41.704235542939799</v>
      </c>
      <c r="AJ565">
        <v>21.562922868741499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0</v>
      </c>
      <c r="AM565" t="s">
        <v>3186</v>
      </c>
      <c r="AN565">
        <v>3.7</v>
      </c>
      <c r="AO565" t="s">
        <v>3185</v>
      </c>
      <c r="AP565">
        <v>4.4351567374161002E-2</v>
      </c>
      <c r="AQ565">
        <f>(Table2[[#This Row],[Sharpe Ratio]]-AVERAGE(Table2[Sharpe Ratio]))/_xlfn.STDEV.P(Table2[Sharpe Ratio])</f>
        <v>-0.19674783409009294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451</v>
      </c>
      <c r="AT565">
        <f>_xlfn.RANK.AVG(Table2[[#This Row],[6M Return vs Nifty Z-Score]],Table2[6M Return vs Nifty Z-Score])</f>
        <v>681</v>
      </c>
      <c r="AU565">
        <f>_xlfn.RANK.AVG(Table2[[#This Row],[Sharpe Ratio Z-Score]],Table2[Sharpe Ratio Z-Score])</f>
        <v>398</v>
      </c>
      <c r="AV565">
        <f>(Table2[[#This Row],[Rank 1Y]]+Table2[[#This Row],[Rank 6M]]+Table2[[#This Row],[Rank Sharpe]])/3</f>
        <v>510</v>
      </c>
    </row>
    <row r="566" spans="1:48" x14ac:dyDescent="0.3">
      <c r="A566" t="s">
        <v>428</v>
      </c>
      <c r="B566" t="s">
        <v>429</v>
      </c>
      <c r="C566" t="s">
        <v>3151</v>
      </c>
      <c r="D566" t="s">
        <v>430</v>
      </c>
      <c r="E566">
        <v>52260.177780972001</v>
      </c>
      <c r="F566">
        <v>182.84</v>
      </c>
      <c r="G566">
        <v>-1.2355747033261699</v>
      </c>
      <c r="H566">
        <f>(Table2[[#This Row],[1Y Return vs Nifty]]-AVERAGE(Table2[1Y Return vs Nifty]))/_xlfn.STDEV.P(Table2[1Y Return vs Nifty])</f>
        <v>-0.35790926258765871</v>
      </c>
      <c r="I566">
        <v>-0.40950631334002802</v>
      </c>
      <c r="J566">
        <f>(Table2[[#This Row],[1M Return vs Nifty]]-AVERAGE(Table2[1M Return vs Nifty]))/_xlfn.STDEV.P(Table2[1M Return vs Nifty])</f>
        <v>9.9025911249457105E-3</v>
      </c>
      <c r="K566">
        <v>-1.20513600827728</v>
      </c>
      <c r="L566">
        <f>(Table2[[#This Row],[6M Return vs Nifty]]-AVERAGE(Table2[6M Return vs Nifty]))/_xlfn.STDEV.P(Table2[6M Return vs Nifty])</f>
        <v>-0.24920326866802706</v>
      </c>
      <c r="M566">
        <v>-0.99646672281997795</v>
      </c>
      <c r="N566">
        <f>(Table2[[#This Row],[1W Return vs Nifty]]-AVERAGE(Table2[1W Return vs Nifty]))/_xlfn.STDEV.P(Table2[1W Return vs Nifty])</f>
        <v>0.134434863836142</v>
      </c>
      <c r="O566">
        <v>184.95</v>
      </c>
      <c r="P566">
        <v>189.323130480006</v>
      </c>
      <c r="Q566">
        <v>181.387312695514</v>
      </c>
      <c r="R566">
        <v>47.165897623761701</v>
      </c>
      <c r="S566" s="1">
        <f>(Table2[[#This Row],[Close Price]]-Table2[[#This Row],[20D EMA]])/Table2[[#This Row],[20D EMA]]</f>
        <v>-1.1408488780751475E-2</v>
      </c>
      <c r="T566" s="1">
        <f>(Table2[[#This Row],[Close Price]]-Table2[[#This Row],[50D EMA]])/Table2[[#This Row],[50D EMA]]</f>
        <v>-3.424373167488199E-2</v>
      </c>
      <c r="U566" s="1">
        <f>(Table2[[#This Row],[Close Price]]-Table2[[#This Row],[200D EMA]])/Table2[[#This Row],[200D EMA]]</f>
        <v>8.0087591733858498E-3</v>
      </c>
      <c r="V566">
        <v>0.39015214359386702</v>
      </c>
      <c r="W566">
        <v>181.22</v>
      </c>
      <c r="X566">
        <v>189.25</v>
      </c>
      <c r="Y566">
        <v>181.22</v>
      </c>
      <c r="Z566">
        <v>189.25</v>
      </c>
      <c r="AA566">
        <v>179.55</v>
      </c>
      <c r="AB566">
        <v>194</v>
      </c>
      <c r="AC566" s="1">
        <f>(Table2[[#This Row],[Close Price]]/Table2[[#This Row],[Day Low]])-1</f>
        <v>8.9394106610749535E-3</v>
      </c>
      <c r="AD566" s="1">
        <f>(Table2[[#This Row],[Day High]]/Table2[[#This Row],[Close Price]])-1</f>
        <v>3.5057974185079832E-2</v>
      </c>
      <c r="AE566" s="1">
        <f>(Table2[[#This Row],[Close Price]]/Table2[[#This Row],[Current Week Low]])-1</f>
        <v>8.9394106610749535E-3</v>
      </c>
      <c r="AF566" s="1">
        <f>(Table2[[#This Row],[Current Week High]]/Table2[[#This Row],[Close Price]])-1</f>
        <v>3.5057974185079832E-2</v>
      </c>
      <c r="AG566" s="1">
        <f>(Table2[[#This Row],[Close Price]]/Table2[[#This Row],[Current Month Low]])-1</f>
        <v>1.8323586744639409E-2</v>
      </c>
      <c r="AH566" s="1">
        <f>(Table2[[#This Row],[Current Month High]]/Table2[[#This Row],[Close Price]])-1</f>
        <v>6.1036972216145235E-2</v>
      </c>
      <c r="AI566">
        <v>25.683657842922699</v>
      </c>
      <c r="AJ566">
        <v>30.786838340486401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-0.22</v>
      </c>
      <c r="AM566" t="s">
        <v>3184</v>
      </c>
      <c r="AN566">
        <v>2.75</v>
      </c>
      <c r="AO566" t="s">
        <v>3185</v>
      </c>
      <c r="AP566">
        <v>-6.8430960268605998E-2</v>
      </c>
      <c r="AQ566">
        <f>(Table2[[#This Row],[Sharpe Ratio]]-AVERAGE(Table2[Sharpe Ratio]))/_xlfn.STDEV.P(Table2[Sharpe Ratio])</f>
        <v>-1.5293064536496674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441</v>
      </c>
      <c r="AT566">
        <f>_xlfn.RANK.AVG(Table2[[#This Row],[6M Return vs Nifty Z-Score]],Table2[6M Return vs Nifty Z-Score])</f>
        <v>399</v>
      </c>
      <c r="AU566">
        <f>_xlfn.RANK.AVG(Table2[[#This Row],[Sharpe Ratio Z-Score]],Table2[Sharpe Ratio Z-Score])</f>
        <v>693</v>
      </c>
      <c r="AV566">
        <f>(Table2[[#This Row],[Rank 1Y]]+Table2[[#This Row],[Rank 6M]]+Table2[[#This Row],[Rank Sharpe]])/3</f>
        <v>511</v>
      </c>
    </row>
    <row r="567" spans="1:48" x14ac:dyDescent="0.3">
      <c r="A567" t="s">
        <v>623</v>
      </c>
      <c r="B567" t="s">
        <v>624</v>
      </c>
      <c r="C567" t="s">
        <v>3139</v>
      </c>
      <c r="D567" t="s">
        <v>43</v>
      </c>
      <c r="E567">
        <v>30458.335999999999</v>
      </c>
      <c r="F567">
        <v>184.82</v>
      </c>
      <c r="G567">
        <v>5.6488888427878603</v>
      </c>
      <c r="H567">
        <f>(Table2[[#This Row],[1Y Return vs Nifty]]-AVERAGE(Table2[1Y Return vs Nifty]))/_xlfn.STDEV.P(Table2[1Y Return vs Nifty])</f>
        <v>-0.22794279153891575</v>
      </c>
      <c r="I567">
        <v>-8.8799956067235808</v>
      </c>
      <c r="J567">
        <f>(Table2[[#This Row],[1M Return vs Nifty]]-AVERAGE(Table2[1M Return vs Nifty]))/_xlfn.STDEV.P(Table2[1M Return vs Nifty])</f>
        <v>-0.89396677130300517</v>
      </c>
      <c r="K567">
        <v>-25.008003492149601</v>
      </c>
      <c r="L567">
        <f>(Table2[[#This Row],[6M Return vs Nifty]]-AVERAGE(Table2[6M Return vs Nifty]))/_xlfn.STDEV.P(Table2[6M Return vs Nifty])</f>
        <v>-1.0467391300670406</v>
      </c>
      <c r="M567">
        <v>-6.7287272165100003</v>
      </c>
      <c r="N567">
        <f>(Table2[[#This Row],[1W Return vs Nifty]]-AVERAGE(Table2[1W Return vs Nifty]))/_xlfn.STDEV.P(Table2[1W Return vs Nifty])</f>
        <v>-1.0807299986013357</v>
      </c>
      <c r="O567">
        <v>198.27</v>
      </c>
      <c r="P567">
        <v>215.37524313536201</v>
      </c>
      <c r="Q567">
        <v>225.42291026132801</v>
      </c>
      <c r="R567">
        <v>30.147010262101102</v>
      </c>
      <c r="S567" s="1">
        <f>(Table2[[#This Row],[Close Price]]-Table2[[#This Row],[20D EMA]])/Table2[[#This Row],[20D EMA]]</f>
        <v>-6.783678821808653E-2</v>
      </c>
      <c r="T567" s="1">
        <f>(Table2[[#This Row],[Close Price]]-Table2[[#This Row],[50D EMA]])/Table2[[#This Row],[50D EMA]]</f>
        <v>-0.14186980216736533</v>
      </c>
      <c r="U567" s="1">
        <f>(Table2[[#This Row],[Close Price]]-Table2[[#This Row],[200D EMA]])/Table2[[#This Row],[200D EMA]]</f>
        <v>-0.18011882738208784</v>
      </c>
      <c r="V567">
        <v>0.83162482499836299</v>
      </c>
      <c r="W567">
        <v>182.42</v>
      </c>
      <c r="X567">
        <v>189.4</v>
      </c>
      <c r="Y567">
        <v>182.42</v>
      </c>
      <c r="Z567">
        <v>189.4</v>
      </c>
      <c r="AA567">
        <v>182.42</v>
      </c>
      <c r="AB567">
        <v>200.62</v>
      </c>
      <c r="AC567" s="1">
        <f>(Table2[[#This Row],[Close Price]]/Table2[[#This Row],[Day Low]])-1</f>
        <v>1.3156452143405328E-2</v>
      </c>
      <c r="AD567" s="1">
        <f>(Table2[[#This Row],[Day High]]/Table2[[#This Row],[Close Price]])-1</f>
        <v>2.4780867871442513E-2</v>
      </c>
      <c r="AE567" s="1">
        <f>(Table2[[#This Row],[Close Price]]/Table2[[#This Row],[Current Week Low]])-1</f>
        <v>1.3156452143405328E-2</v>
      </c>
      <c r="AF567" s="1">
        <f>(Table2[[#This Row],[Current Week High]]/Table2[[#This Row],[Close Price]])-1</f>
        <v>2.4780867871442513E-2</v>
      </c>
      <c r="AG567" s="1">
        <f>(Table2[[#This Row],[Close Price]]/Table2[[#This Row],[Current Month Low]])-1</f>
        <v>1.3156452143405328E-2</v>
      </c>
      <c r="AH567" s="1">
        <f>(Table2[[#This Row],[Current Month High]]/Table2[[#This Row],[Close Price]])-1</f>
        <v>8.5488583486635683E-2</v>
      </c>
      <c r="AI567">
        <v>75.684449734877106</v>
      </c>
      <c r="AJ567">
        <v>32.630068173663403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-0.32</v>
      </c>
      <c r="AM567" t="s">
        <v>3184</v>
      </c>
      <c r="AN567">
        <v>-6.73</v>
      </c>
      <c r="AO567" t="s">
        <v>3184</v>
      </c>
      <c r="AP567">
        <v>1.9703970778295998E-2</v>
      </c>
      <c r="AQ567">
        <f>(Table2[[#This Row],[Sharpe Ratio]]-AVERAGE(Table2[Sharpe Ratio]))/_xlfn.STDEV.P(Table2[Sharpe Ratio])</f>
        <v>-0.48796641184071782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7">
        <f>_xlfn.RANK.AVG(Table2[[#This Row],[1Y Return vs Nifty Z-Score]],Table2[1Y Return vs Nifty Z-Score])</f>
        <v>381</v>
      </c>
      <c r="AT567">
        <f>_xlfn.RANK.AVG(Table2[[#This Row],[6M Return vs Nifty Z-Score]],Table2[6M Return vs Nifty Z-Score])</f>
        <v>684</v>
      </c>
      <c r="AU567">
        <f>_xlfn.RANK.AVG(Table2[[#This Row],[Sharpe Ratio Z-Score]],Table2[Sharpe Ratio Z-Score])</f>
        <v>469</v>
      </c>
      <c r="AV567">
        <f>(Table2[[#This Row],[Rank 1Y]]+Table2[[#This Row],[Rank 6M]]+Table2[[#This Row],[Rank Sharpe]])/3</f>
        <v>511.33333333333331</v>
      </c>
    </row>
    <row r="568" spans="1:48" x14ac:dyDescent="0.3">
      <c r="A568" t="s">
        <v>1296</v>
      </c>
      <c r="B568" t="s">
        <v>1297</v>
      </c>
      <c r="C568" t="s">
        <v>3152</v>
      </c>
      <c r="D568" t="s">
        <v>141</v>
      </c>
      <c r="E568">
        <v>8841.6033622199993</v>
      </c>
      <c r="F568">
        <v>164.2</v>
      </c>
      <c r="G568">
        <v>-38.533172122581199</v>
      </c>
      <c r="H568">
        <f>(Table2[[#This Row],[1Y Return vs Nifty]]-AVERAGE(Table2[1Y Return vs Nifty]))/_xlfn.STDEV.P(Table2[1Y Return vs Nifty])</f>
        <v>-1.0620218027598614</v>
      </c>
      <c r="I568">
        <v>-10.0855700800224</v>
      </c>
      <c r="J568">
        <f>(Table2[[#This Row],[1M Return vs Nifty]]-AVERAGE(Table2[1M Return vs Nifty]))/_xlfn.STDEV.P(Table2[1M Return vs Nifty])</f>
        <v>-1.0226112678365391</v>
      </c>
      <c r="K568">
        <v>-27.338010257034799</v>
      </c>
      <c r="L568">
        <f>(Table2[[#This Row],[6M Return vs Nifty]]-AVERAGE(Table2[6M Return vs Nifty]))/_xlfn.STDEV.P(Table2[6M Return vs Nifty])</f>
        <v>-1.124808041451659</v>
      </c>
      <c r="M568">
        <v>0.31683779320156602</v>
      </c>
      <c r="N568">
        <f>(Table2[[#This Row],[1W Return vs Nifty]]-AVERAGE(Table2[1W Return vs Nifty]))/_xlfn.STDEV.P(Table2[1W Return vs Nifty])</f>
        <v>0.41283838428092251</v>
      </c>
      <c r="O568">
        <v>170.11</v>
      </c>
      <c r="P568">
        <v>179.320427691807</v>
      </c>
      <c r="Q568">
        <v>191.172097638103</v>
      </c>
      <c r="R568">
        <v>43.293684701991602</v>
      </c>
      <c r="S568" s="1">
        <f>(Table2[[#This Row],[Close Price]]-Table2[[#This Row],[20D EMA]])/Table2[[#This Row],[20D EMA]]</f>
        <v>-3.4742225618717447E-2</v>
      </c>
      <c r="T568" s="1">
        <f>(Table2[[#This Row],[Close Price]]-Table2[[#This Row],[50D EMA]])/Table2[[#This Row],[50D EMA]]</f>
        <v>-8.4320720658742049E-2</v>
      </c>
      <c r="U568" s="1">
        <f>(Table2[[#This Row],[Close Price]]-Table2[[#This Row],[200D EMA]])/Table2[[#This Row],[200D EMA]]</f>
        <v>-0.14108804564755234</v>
      </c>
      <c r="V568">
        <v>0.73934379369984005</v>
      </c>
      <c r="W568">
        <v>162</v>
      </c>
      <c r="X568">
        <v>168.64</v>
      </c>
      <c r="Y568">
        <v>162</v>
      </c>
      <c r="Z568">
        <v>168.64</v>
      </c>
      <c r="AA568">
        <v>160</v>
      </c>
      <c r="AB568">
        <v>179.4</v>
      </c>
      <c r="AC568" s="1">
        <f>(Table2[[#This Row],[Close Price]]/Table2[[#This Row],[Day Low]])-1</f>
        <v>1.3580246913580174E-2</v>
      </c>
      <c r="AD568" s="1">
        <f>(Table2[[#This Row],[Day High]]/Table2[[#This Row],[Close Price]])-1</f>
        <v>2.7040194884287549E-2</v>
      </c>
      <c r="AE568" s="1">
        <f>(Table2[[#This Row],[Close Price]]/Table2[[#This Row],[Current Week Low]])-1</f>
        <v>1.3580246913580174E-2</v>
      </c>
      <c r="AF568" s="1">
        <f>(Table2[[#This Row],[Current Week High]]/Table2[[#This Row],[Close Price]])-1</f>
        <v>2.7040194884287549E-2</v>
      </c>
      <c r="AG568" s="1">
        <f>(Table2[[#This Row],[Close Price]]/Table2[[#This Row],[Current Month Low]])-1</f>
        <v>2.6249999999999885E-2</v>
      </c>
      <c r="AH568" s="1">
        <f>(Table2[[#This Row],[Current Month High]]/Table2[[#This Row],[Close Price]])-1</f>
        <v>9.2570036540803979E-2</v>
      </c>
      <c r="AI568">
        <v>73.507917174177805</v>
      </c>
      <c r="AJ568">
        <v>5.1755060210094603</v>
      </c>
      <c r="AK568" t="str">
        <f>IF(AND(Table2[[#This Row],[20D EMA]]&gt;Table2[[#This Row],[50D EMA]],Table2[[#This Row],[50D EMA]]&gt;Table2[[#This Row],[200D EMA]]),"Uptrend","Downtrend/NoTrend")</f>
        <v>Downtrend/NoTrend</v>
      </c>
      <c r="AL568">
        <v>-0.17</v>
      </c>
      <c r="AM568" t="s">
        <v>3184</v>
      </c>
      <c r="AN568">
        <v>-1.85</v>
      </c>
      <c r="AO568" t="s">
        <v>3184</v>
      </c>
      <c r="AP568">
        <v>0.122809821905072</v>
      </c>
      <c r="AQ568">
        <f>(Table2[[#This Row],[Sharpe Ratio]]-AVERAGE(Table2[Sharpe Ratio]))/_xlfn.STDEV.P(Table2[Sharpe Ratio])</f>
        <v>0.73025943854279296</v>
      </c>
      <c r="AR5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8">
        <f>_xlfn.RANK.AVG(Table2[[#This Row],[1Y Return vs Nifty Z-Score]],Table2[1Y Return vs Nifty Z-Score])</f>
        <v>674</v>
      </c>
      <c r="AT568">
        <f>_xlfn.RANK.AVG(Table2[[#This Row],[6M Return vs Nifty Z-Score]],Table2[6M Return vs Nifty Z-Score])</f>
        <v>694</v>
      </c>
      <c r="AU568">
        <f>_xlfn.RANK.AVG(Table2[[#This Row],[Sharpe Ratio Z-Score]],Table2[Sharpe Ratio Z-Score])</f>
        <v>166</v>
      </c>
      <c r="AV568">
        <f>(Table2[[#This Row],[Rank 1Y]]+Table2[[#This Row],[Rank 6M]]+Table2[[#This Row],[Rank Sharpe]])/3</f>
        <v>511.33333333333331</v>
      </c>
    </row>
    <row r="569" spans="1:48" x14ac:dyDescent="0.3">
      <c r="A569" t="s">
        <v>1381</v>
      </c>
      <c r="B569" t="s">
        <v>1382</v>
      </c>
      <c r="C569" t="s">
        <v>3153</v>
      </c>
      <c r="D569" t="s">
        <v>403</v>
      </c>
      <c r="E569">
        <v>7924.5226391100005</v>
      </c>
      <c r="F569">
        <v>198.87</v>
      </c>
      <c r="G569">
        <v>-15.8717373508326</v>
      </c>
      <c r="H569">
        <f>(Table2[[#This Row],[1Y Return vs Nifty]]-AVERAGE(Table2[1Y Return vs Nifty]))/_xlfn.STDEV.P(Table2[1Y Return vs Nifty])</f>
        <v>-0.63421407504694616</v>
      </c>
      <c r="I569">
        <v>-0.78740729704669898</v>
      </c>
      <c r="J569">
        <f>(Table2[[#This Row],[1M Return vs Nifty]]-AVERAGE(Table2[1M Return vs Nifty]))/_xlfn.STDEV.P(Table2[1M Return vs Nifty])</f>
        <v>-3.0422484484399888E-2</v>
      </c>
      <c r="K569">
        <v>-19.614402146965698</v>
      </c>
      <c r="L569">
        <f>(Table2[[#This Row],[6M Return vs Nifty]]-AVERAGE(Table2[6M Return vs Nifty]))/_xlfn.STDEV.P(Table2[6M Return vs Nifty])</f>
        <v>-0.86602180692147113</v>
      </c>
      <c r="M569">
        <v>-2.4868279330936698</v>
      </c>
      <c r="N569">
        <f>(Table2[[#This Row],[1W Return vs Nifty]]-AVERAGE(Table2[1W Return vs Nifty]))/_xlfn.STDEV.P(Table2[1W Return vs Nifty])</f>
        <v>-0.18150237890743889</v>
      </c>
      <c r="O569">
        <v>207.15</v>
      </c>
      <c r="P569">
        <v>214.071484607331</v>
      </c>
      <c r="Q569">
        <v>220.70693969189401</v>
      </c>
      <c r="R569">
        <v>37.594373648184401</v>
      </c>
      <c r="S569" s="1">
        <f>(Table2[[#This Row],[Close Price]]-Table2[[#This Row],[20D EMA]])/Table2[[#This Row],[20D EMA]]</f>
        <v>-3.9971035481535126E-2</v>
      </c>
      <c r="T569" s="1">
        <f>(Table2[[#This Row],[Close Price]]-Table2[[#This Row],[50D EMA]])/Table2[[#This Row],[50D EMA]]</f>
        <v>-7.1011254185558231E-2</v>
      </c>
      <c r="U569" s="1">
        <f>(Table2[[#This Row],[Close Price]]-Table2[[#This Row],[200D EMA]])/Table2[[#This Row],[200D EMA]]</f>
        <v>-9.8940883881486835E-2</v>
      </c>
      <c r="V569">
        <v>0.71606085957993404</v>
      </c>
      <c r="W569">
        <v>197.55</v>
      </c>
      <c r="X569">
        <v>205.27</v>
      </c>
      <c r="Y569">
        <v>197.55</v>
      </c>
      <c r="Z569">
        <v>205.27</v>
      </c>
      <c r="AA569">
        <v>197.55</v>
      </c>
      <c r="AB569">
        <v>215.28</v>
      </c>
      <c r="AC569" s="1">
        <f>(Table2[[#This Row],[Close Price]]/Table2[[#This Row],[Day Low]])-1</f>
        <v>6.6818526955201296E-3</v>
      </c>
      <c r="AD569" s="1">
        <f>(Table2[[#This Row],[Day High]]/Table2[[#This Row],[Close Price]])-1</f>
        <v>3.2181827324382795E-2</v>
      </c>
      <c r="AE569" s="1">
        <f>(Table2[[#This Row],[Close Price]]/Table2[[#This Row],[Current Week Low]])-1</f>
        <v>6.6818526955201296E-3</v>
      </c>
      <c r="AF569" s="1">
        <f>(Table2[[#This Row],[Current Week High]]/Table2[[#This Row],[Close Price]])-1</f>
        <v>3.2181827324382795E-2</v>
      </c>
      <c r="AG569" s="1">
        <f>(Table2[[#This Row],[Close Price]]/Table2[[#This Row],[Current Month Low]])-1</f>
        <v>6.6818526955201296E-3</v>
      </c>
      <c r="AH569" s="1">
        <f>(Table2[[#This Row],[Current Month High]]/Table2[[#This Row],[Close Price]])-1</f>
        <v>8.2516216623925054E-2</v>
      </c>
      <c r="AI569">
        <v>62.040528988786598</v>
      </c>
      <c r="AJ569">
        <v>10.9765625</v>
      </c>
      <c r="AK569" t="str">
        <f>IF(AND(Table2[[#This Row],[20D EMA]]&gt;Table2[[#This Row],[50D EMA]],Table2[[#This Row],[50D EMA]]&gt;Table2[[#This Row],[200D EMA]]),"Uptrend","Downtrend/NoTrend")</f>
        <v>Downtrend/NoTrend</v>
      </c>
      <c r="AL569">
        <v>-0.09</v>
      </c>
      <c r="AM569" t="s">
        <v>3184</v>
      </c>
      <c r="AN569">
        <v>-1.28</v>
      </c>
      <c r="AO569" t="s">
        <v>3184</v>
      </c>
      <c r="AP569">
        <v>6.1921124812283998E-2</v>
      </c>
      <c r="AQ569">
        <f>(Table2[[#This Row],[Sharpe Ratio]]-AVERAGE(Table2[Sharpe Ratio]))/_xlfn.STDEV.P(Table2[Sharpe Ratio])</f>
        <v>1.0841636507477329E-2</v>
      </c>
      <c r="AR5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9">
        <f>_xlfn.RANK.AVG(Table2[[#This Row],[1Y Return vs Nifty Z-Score]],Table2[1Y Return vs Nifty Z-Score])</f>
        <v>560</v>
      </c>
      <c r="AT569">
        <f>_xlfn.RANK.AVG(Table2[[#This Row],[6M Return vs Nifty Z-Score]],Table2[6M Return vs Nifty Z-Score])</f>
        <v>631</v>
      </c>
      <c r="AU569">
        <f>_xlfn.RANK.AVG(Table2[[#This Row],[Sharpe Ratio Z-Score]],Table2[Sharpe Ratio Z-Score])</f>
        <v>346</v>
      </c>
      <c r="AV569">
        <f>(Table2[[#This Row],[Rank 1Y]]+Table2[[#This Row],[Rank 6M]]+Table2[[#This Row],[Rank Sharpe]])/3</f>
        <v>512.33333333333337</v>
      </c>
    </row>
    <row r="570" spans="1:48" x14ac:dyDescent="0.3">
      <c r="A570" t="s">
        <v>498</v>
      </c>
      <c r="B570" t="s">
        <v>499</v>
      </c>
      <c r="C570" t="s">
        <v>3148</v>
      </c>
      <c r="D570" t="s">
        <v>477</v>
      </c>
      <c r="E570">
        <v>42314.170273079901</v>
      </c>
      <c r="F570">
        <v>1524.7</v>
      </c>
      <c r="G570">
        <v>-32.714722382893797</v>
      </c>
      <c r="H570">
        <f>(Table2[[#This Row],[1Y Return vs Nifty]]-AVERAGE(Table2[1Y Return vs Nifty]))/_xlfn.STDEV.P(Table2[1Y Return vs Nifty])</f>
        <v>-0.95217978317817709</v>
      </c>
      <c r="I570">
        <v>-2.83429461790825E-2</v>
      </c>
      <c r="J570">
        <f>(Table2[[#This Row],[1M Return vs Nifty]]-AVERAGE(Table2[1M Return vs Nifty]))/_xlfn.STDEV.P(Table2[1M Return vs Nifty])</f>
        <v>5.0575789298487689E-2</v>
      </c>
      <c r="K570">
        <v>-12.0336202617724</v>
      </c>
      <c r="L570">
        <f>(Table2[[#This Row],[6M Return vs Nifty]]-AVERAGE(Table2[6M Return vs Nifty]))/_xlfn.STDEV.P(Table2[6M Return vs Nifty])</f>
        <v>-0.61202108978173497</v>
      </c>
      <c r="M570">
        <v>-1.2160859843065099</v>
      </c>
      <c r="N570">
        <f>(Table2[[#This Row],[1W Return vs Nifty]]-AVERAGE(Table2[1W Return vs Nifty]))/_xlfn.STDEV.P(Table2[1W Return vs Nifty])</f>
        <v>8.7878429430086627E-2</v>
      </c>
      <c r="O570">
        <v>1520.98</v>
      </c>
      <c r="P570">
        <v>1511.6813323573999</v>
      </c>
      <c r="Q570">
        <v>1508.9252017186</v>
      </c>
      <c r="R570">
        <v>51.544249412924003</v>
      </c>
      <c r="S570" s="1">
        <f>(Table2[[#This Row],[Close Price]]-Table2[[#This Row],[20D EMA]])/Table2[[#This Row],[20D EMA]]</f>
        <v>2.4457915291457005E-3</v>
      </c>
      <c r="T570" s="1">
        <f>(Table2[[#This Row],[Close Price]]-Table2[[#This Row],[50D EMA]])/Table2[[#This Row],[50D EMA]]</f>
        <v>8.6120449885413921E-3</v>
      </c>
      <c r="U570" s="1">
        <f>(Table2[[#This Row],[Close Price]]-Table2[[#This Row],[200D EMA]])/Table2[[#This Row],[200D EMA]]</f>
        <v>1.0454327532891142E-2</v>
      </c>
      <c r="V570">
        <v>0.99747831649980301</v>
      </c>
      <c r="W570">
        <v>1504.95</v>
      </c>
      <c r="X570">
        <v>1544.4</v>
      </c>
      <c r="Y570">
        <v>1504.95</v>
      </c>
      <c r="Z570">
        <v>1544.4</v>
      </c>
      <c r="AA570">
        <v>1481.75</v>
      </c>
      <c r="AB570">
        <v>1556.7</v>
      </c>
      <c r="AC570" s="1">
        <f>(Table2[[#This Row],[Close Price]]/Table2[[#This Row],[Day Low]])-1</f>
        <v>1.3123359580052396E-2</v>
      </c>
      <c r="AD570" s="1">
        <f>(Table2[[#This Row],[Day High]]/Table2[[#This Row],[Close Price]])-1</f>
        <v>1.2920574539253549E-2</v>
      </c>
      <c r="AE570" s="1">
        <f>(Table2[[#This Row],[Close Price]]/Table2[[#This Row],[Current Week Low]])-1</f>
        <v>1.3123359580052396E-2</v>
      </c>
      <c r="AF570" s="1">
        <f>(Table2[[#This Row],[Current Week High]]/Table2[[#This Row],[Close Price]])-1</f>
        <v>1.2920574539253549E-2</v>
      </c>
      <c r="AG570" s="1">
        <f>(Table2[[#This Row],[Close Price]]/Table2[[#This Row],[Current Month Low]])-1</f>
        <v>2.8985996288172888E-2</v>
      </c>
      <c r="AH570" s="1">
        <f>(Table2[[#This Row],[Current Month High]]/Table2[[#This Row],[Close Price]])-1</f>
        <v>2.0987735292188558E-2</v>
      </c>
      <c r="AI570">
        <v>16.350757526070598</v>
      </c>
      <c r="AJ570">
        <v>16.835249042145499</v>
      </c>
      <c r="AK570" t="str">
        <f>IF(AND(Table2[[#This Row],[20D EMA]]&gt;Table2[[#This Row],[50D EMA]],Table2[[#This Row],[50D EMA]]&gt;Table2[[#This Row],[200D EMA]]),"Uptrend","Downtrend/NoTrend")</f>
        <v>Uptrend</v>
      </c>
      <c r="AL570">
        <v>0.08</v>
      </c>
      <c r="AM570" t="s">
        <v>3185</v>
      </c>
      <c r="AN570">
        <v>2.2000000000000002</v>
      </c>
      <c r="AO570" t="s">
        <v>3185</v>
      </c>
      <c r="AP570">
        <v>5.4756224164702001E-2</v>
      </c>
      <c r="AQ570">
        <f>(Table2[[#This Row],[Sharpe Ratio]]-AVERAGE(Table2[Sharpe Ratio]))/_xlfn.STDEV.P(Table2[Sharpe Ratio])</f>
        <v>-7.3813764606293325E-2</v>
      </c>
      <c r="AR5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-1.4995604188376308</v>
      </c>
      <c r="AS570">
        <f>_xlfn.RANK.AVG(Table2[[#This Row],[1Y Return vs Nifty Z-Score]],Table2[1Y Return vs Nifty Z-Score])</f>
        <v>642</v>
      </c>
      <c r="AT570">
        <f>_xlfn.RANK.AVG(Table2[[#This Row],[6M Return vs Nifty Z-Score]],Table2[6M Return vs Nifty Z-Score])</f>
        <v>527</v>
      </c>
      <c r="AU570">
        <f>_xlfn.RANK.AVG(Table2[[#This Row],[Sharpe Ratio Z-Score]],Table2[Sharpe Ratio Z-Score])</f>
        <v>369</v>
      </c>
      <c r="AV570">
        <f>(Table2[[#This Row],[Rank 1Y]]+Table2[[#This Row],[Rank 6M]]+Table2[[#This Row],[Rank Sharpe]])/3</f>
        <v>512.66666666666663</v>
      </c>
    </row>
    <row r="571" spans="1:48" x14ac:dyDescent="0.3">
      <c r="A571" t="s">
        <v>1463</v>
      </c>
      <c r="B571" t="s">
        <v>1464</v>
      </c>
      <c r="C571" t="s">
        <v>3150</v>
      </c>
      <c r="D571" t="s">
        <v>1465</v>
      </c>
      <c r="E571">
        <v>7037.1325188800001</v>
      </c>
      <c r="F571">
        <v>263.95</v>
      </c>
      <c r="G571">
        <v>-48.0682603477538</v>
      </c>
      <c r="H571">
        <f>(Table2[[#This Row],[1Y Return vs Nifty]]-AVERAGE(Table2[1Y Return vs Nifty]))/_xlfn.STDEV.P(Table2[1Y Return vs Nifty])</f>
        <v>-1.2420273702907696</v>
      </c>
      <c r="I571">
        <v>-1.05832469463589</v>
      </c>
      <c r="J571">
        <f>(Table2[[#This Row],[1M Return vs Nifty]]-AVERAGE(Table2[1M Return vs Nifty]))/_xlfn.STDEV.P(Table2[1M Return vs Nifty])</f>
        <v>-5.9331550649073167E-2</v>
      </c>
      <c r="K571">
        <v>-14.0491783798083</v>
      </c>
      <c r="L571">
        <f>(Table2[[#This Row],[6M Return vs Nifty]]-AVERAGE(Table2[6M Return vs Nifty]))/_xlfn.STDEV.P(Table2[6M Return vs Nifty])</f>
        <v>-0.67955412465481013</v>
      </c>
      <c r="M571">
        <v>-1.77490951371827</v>
      </c>
      <c r="N571">
        <f>(Table2[[#This Row],[1W Return vs Nifty]]-AVERAGE(Table2[1W Return vs Nifty]))/_xlfn.STDEV.P(Table2[1W Return vs Nifty])</f>
        <v>-3.0584909420610786E-2</v>
      </c>
      <c r="O571">
        <v>269.31</v>
      </c>
      <c r="P571">
        <v>273.22133733152202</v>
      </c>
      <c r="Q571">
        <v>280.365477289301</v>
      </c>
      <c r="R571">
        <v>40.176791914071501</v>
      </c>
      <c r="S571" s="1">
        <f>(Table2[[#This Row],[Close Price]]-Table2[[#This Row],[20D EMA]])/Table2[[#This Row],[20D EMA]]</f>
        <v>-1.9902714344064511E-2</v>
      </c>
      <c r="T571" s="1">
        <f>(Table2[[#This Row],[Close Price]]-Table2[[#This Row],[50D EMA]])/Table2[[#This Row],[50D EMA]]</f>
        <v>-3.3933430756443277E-2</v>
      </c>
      <c r="U571" s="1">
        <f>(Table2[[#This Row],[Close Price]]-Table2[[#This Row],[200D EMA]])/Table2[[#This Row],[200D EMA]]</f>
        <v>-5.8550280326997446E-2</v>
      </c>
      <c r="V571">
        <v>0.62675523912908604</v>
      </c>
      <c r="W571">
        <v>263</v>
      </c>
      <c r="X571">
        <v>276.5</v>
      </c>
      <c r="Y571">
        <v>263</v>
      </c>
      <c r="Z571">
        <v>276.5</v>
      </c>
      <c r="AA571">
        <v>260.8</v>
      </c>
      <c r="AB571">
        <v>284.5</v>
      </c>
      <c r="AC571" s="1">
        <f>(Table2[[#This Row],[Close Price]]/Table2[[#This Row],[Day Low]])-1</f>
        <v>3.6121673003801646E-3</v>
      </c>
      <c r="AD571" s="1">
        <f>(Table2[[#This Row],[Day High]]/Table2[[#This Row],[Close Price]])-1</f>
        <v>4.7546883879522772E-2</v>
      </c>
      <c r="AE571" s="1">
        <f>(Table2[[#This Row],[Close Price]]/Table2[[#This Row],[Current Week Low]])-1</f>
        <v>3.6121673003801646E-3</v>
      </c>
      <c r="AF571" s="1">
        <f>(Table2[[#This Row],[Current Week High]]/Table2[[#This Row],[Close Price]])-1</f>
        <v>4.7546883879522772E-2</v>
      </c>
      <c r="AG571" s="1">
        <f>(Table2[[#This Row],[Close Price]]/Table2[[#This Row],[Current Month Low]])-1</f>
        <v>1.207822085889565E-2</v>
      </c>
      <c r="AH571" s="1">
        <f>(Table2[[#This Row],[Current Month High]]/Table2[[#This Row],[Close Price]])-1</f>
        <v>7.7855654480015302E-2</v>
      </c>
      <c r="AI571">
        <v>36.294752794089803</v>
      </c>
      <c r="AJ571">
        <v>5.5588882223555203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0.05</v>
      </c>
      <c r="AM571" t="s">
        <v>3185</v>
      </c>
      <c r="AN571">
        <v>-2.11</v>
      </c>
      <c r="AO571" t="s">
        <v>3184</v>
      </c>
      <c r="AP571">
        <v>8.3277039689438004E-2</v>
      </c>
      <c r="AQ571">
        <f>(Table2[[#This Row],[Sharpe Ratio]]-AVERAGE(Table2[Sharpe Ratio]))/_xlfn.STDEV.P(Table2[Sharpe Ratio])</f>
        <v>0.26316802999168298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710</v>
      </c>
      <c r="AT571">
        <f>_xlfn.RANK.AVG(Table2[[#This Row],[6M Return vs Nifty Z-Score]],Table2[6M Return vs Nifty Z-Score])</f>
        <v>557</v>
      </c>
      <c r="AU571">
        <f>_xlfn.RANK.AVG(Table2[[#This Row],[Sharpe Ratio Z-Score]],Table2[Sharpe Ratio Z-Score])</f>
        <v>278</v>
      </c>
      <c r="AV571">
        <f>(Table2[[#This Row],[Rank 1Y]]+Table2[[#This Row],[Rank 6M]]+Table2[[#This Row],[Rank Sharpe]])/3</f>
        <v>515</v>
      </c>
    </row>
    <row r="572" spans="1:48" x14ac:dyDescent="0.3">
      <c r="A572" t="s">
        <v>1132</v>
      </c>
      <c r="B572" t="s">
        <v>1133</v>
      </c>
      <c r="C572" t="s">
        <v>3148</v>
      </c>
      <c r="D572" t="s">
        <v>1134</v>
      </c>
      <c r="E572">
        <v>10800.4026825</v>
      </c>
      <c r="F572">
        <v>1189.95</v>
      </c>
      <c r="G572">
        <v>2.3198619744215598</v>
      </c>
      <c r="H572">
        <f>(Table2[[#This Row],[1Y Return vs Nifty]]-AVERAGE(Table2[1Y Return vs Nifty]))/_xlfn.STDEV.P(Table2[1Y Return vs Nifty])</f>
        <v>-0.2907889190853728</v>
      </c>
      <c r="I572">
        <v>4.2306151026934602</v>
      </c>
      <c r="J572">
        <f>(Table2[[#This Row],[1M Return vs Nifty]]-AVERAGE(Table2[1M Return vs Nifty]))/_xlfn.STDEV.P(Table2[1M Return vs Nifty])</f>
        <v>0.50504088132673197</v>
      </c>
      <c r="K572">
        <v>-16.869838242042299</v>
      </c>
      <c r="L572">
        <f>(Table2[[#This Row],[6M Return vs Nifty]]-AVERAGE(Table2[6M Return vs Nifty]))/_xlfn.STDEV.P(Table2[6M Return vs Nifty])</f>
        <v>-0.77406279653917964</v>
      </c>
      <c r="M572">
        <v>4.1831839530546704</v>
      </c>
      <c r="N572">
        <f>(Table2[[#This Row],[1W Return vs Nifty]]-AVERAGE(Table2[1W Return vs Nifty]))/_xlfn.STDEV.P(Table2[1W Return vs Nifty])</f>
        <v>1.232453613673467</v>
      </c>
      <c r="O572">
        <v>1137.7</v>
      </c>
      <c r="P572">
        <v>1155.10769178894</v>
      </c>
      <c r="Q572">
        <v>1176.4223065277499</v>
      </c>
      <c r="R572">
        <v>72.303484139432101</v>
      </c>
      <c r="S572" s="1">
        <f>(Table2[[#This Row],[Close Price]]-Table2[[#This Row],[20D EMA]])/Table2[[#This Row],[20D EMA]]</f>
        <v>4.5925991034543374E-2</v>
      </c>
      <c r="T572" s="1">
        <f>(Table2[[#This Row],[Close Price]]-Table2[[#This Row],[50D EMA]])/Table2[[#This Row],[50D EMA]]</f>
        <v>3.0163688164087148E-2</v>
      </c>
      <c r="U572" s="1">
        <f>(Table2[[#This Row],[Close Price]]-Table2[[#This Row],[200D EMA]])/Table2[[#This Row],[200D EMA]]</f>
        <v>1.1499011364530789E-2</v>
      </c>
      <c r="V572">
        <v>0.95673757070238596</v>
      </c>
      <c r="W572">
        <v>1174.05</v>
      </c>
      <c r="X572">
        <v>1209</v>
      </c>
      <c r="Y572">
        <v>1174.05</v>
      </c>
      <c r="Z572">
        <v>1209</v>
      </c>
      <c r="AA572">
        <v>1103.4000000000001</v>
      </c>
      <c r="AB572">
        <v>1213.5999999999999</v>
      </c>
      <c r="AC572" s="1">
        <f>(Table2[[#This Row],[Close Price]]/Table2[[#This Row],[Day Low]])-1</f>
        <v>1.3542864443592872E-2</v>
      </c>
      <c r="AD572" s="1">
        <f>(Table2[[#This Row],[Day High]]/Table2[[#This Row],[Close Price]])-1</f>
        <v>1.6009076011597179E-2</v>
      </c>
      <c r="AE572" s="1">
        <f>(Table2[[#This Row],[Close Price]]/Table2[[#This Row],[Current Week Low]])-1</f>
        <v>1.3542864443592872E-2</v>
      </c>
      <c r="AF572" s="1">
        <f>(Table2[[#This Row],[Current Week High]]/Table2[[#This Row],[Close Price]])-1</f>
        <v>1.6009076011597179E-2</v>
      </c>
      <c r="AG572" s="1">
        <f>(Table2[[#This Row],[Close Price]]/Table2[[#This Row],[Current Month Low]])-1</f>
        <v>7.8439369222403466E-2</v>
      </c>
      <c r="AH572" s="1">
        <f>(Table2[[#This Row],[Current Month High]]/Table2[[#This Row],[Close Price]])-1</f>
        <v>1.987478465481729E-2</v>
      </c>
      <c r="AI572">
        <v>26.635572923232001</v>
      </c>
      <c r="AJ572">
        <v>48.456116274717701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0.05</v>
      </c>
      <c r="AM572" t="s">
        <v>3185</v>
      </c>
      <c r="AN572">
        <v>8.16</v>
      </c>
      <c r="AO572" t="s">
        <v>3185</v>
      </c>
      <c r="AQ572">
        <f>(Table2[[#This Row],[Sharpe Ratio]]-AVERAGE(Table2[Sharpe Ratio]))/_xlfn.STDEV.P(Table2[Sharpe Ratio])</f>
        <v>-0.72077460162819162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413</v>
      </c>
      <c r="AT572">
        <f>_xlfn.RANK.AVG(Table2[[#This Row],[6M Return vs Nifty Z-Score]],Table2[6M Return vs Nifty Z-Score])</f>
        <v>589</v>
      </c>
      <c r="AU572">
        <f>_xlfn.RANK.AVG(Table2[[#This Row],[Sharpe Ratio Z-Score]],Table2[Sharpe Ratio Z-Score])</f>
        <v>544.5</v>
      </c>
      <c r="AV572">
        <f>(Table2[[#This Row],[Rank 1Y]]+Table2[[#This Row],[Rank 6M]]+Table2[[#This Row],[Rank Sharpe]])/3</f>
        <v>515.5</v>
      </c>
    </row>
    <row r="573" spans="1:48" x14ac:dyDescent="0.3">
      <c r="A573" t="s">
        <v>764</v>
      </c>
      <c r="B573" t="s">
        <v>765</v>
      </c>
      <c r="C573" t="s">
        <v>3151</v>
      </c>
      <c r="D573" t="s">
        <v>521</v>
      </c>
      <c r="E573">
        <v>21061.410959879999</v>
      </c>
      <c r="F573">
        <v>174.6</v>
      </c>
      <c r="G573">
        <v>-29.822333965046099</v>
      </c>
      <c r="H573">
        <f>(Table2[[#This Row],[1Y Return vs Nifty]]-AVERAGE(Table2[1Y Return vs Nifty]))/_xlfn.STDEV.P(Table2[1Y Return vs Nifty])</f>
        <v>-0.89757661576332326</v>
      </c>
      <c r="I573">
        <v>-1.9170189855131201</v>
      </c>
      <c r="J573">
        <f>(Table2[[#This Row],[1M Return vs Nifty]]-AVERAGE(Table2[1M Return vs Nifty]))/_xlfn.STDEV.P(Table2[1M Return vs Nifty])</f>
        <v>-0.15096114066838712</v>
      </c>
      <c r="K573">
        <v>2.9328339264925201</v>
      </c>
      <c r="L573">
        <f>(Table2[[#This Row],[6M Return vs Nifty]]-AVERAGE(Table2[6M Return vs Nifty]))/_xlfn.STDEV.P(Table2[6M Return vs Nifty])</f>
        <v>-0.11055697243477301</v>
      </c>
      <c r="M573">
        <v>-0.64918570252333496</v>
      </c>
      <c r="N573">
        <f>(Table2[[#This Row],[1W Return vs Nifty]]-AVERAGE(Table2[1W Return vs Nifty]))/_xlfn.STDEV.P(Table2[1W Return vs Nifty])</f>
        <v>0.2080539350071838</v>
      </c>
      <c r="O573">
        <v>172.92</v>
      </c>
      <c r="P573">
        <v>176.887391826494</v>
      </c>
      <c r="Q573">
        <v>175.26618977838999</v>
      </c>
      <c r="R573">
        <v>59.263188158609502</v>
      </c>
      <c r="S573" s="1">
        <f>(Table2[[#This Row],[Close Price]]-Table2[[#This Row],[20D EMA]])/Table2[[#This Row],[20D EMA]]</f>
        <v>9.7154753643303657E-3</v>
      </c>
      <c r="T573" s="1">
        <f>(Table2[[#This Row],[Close Price]]-Table2[[#This Row],[50D EMA]])/Table2[[#This Row],[50D EMA]]</f>
        <v>-1.2931344641780165E-2</v>
      </c>
      <c r="U573" s="1">
        <f>(Table2[[#This Row],[Close Price]]-Table2[[#This Row],[200D EMA]])/Table2[[#This Row],[200D EMA]]</f>
        <v>-3.8010170657120758E-3</v>
      </c>
      <c r="V573">
        <v>0.447490076582715</v>
      </c>
      <c r="W573">
        <v>165.3</v>
      </c>
      <c r="X573">
        <v>180.7</v>
      </c>
      <c r="Y573">
        <v>165.3</v>
      </c>
      <c r="Z573">
        <v>180.7</v>
      </c>
      <c r="AA573">
        <v>165.3</v>
      </c>
      <c r="AB573">
        <v>180.7</v>
      </c>
      <c r="AC573" s="1">
        <f>(Table2[[#This Row],[Close Price]]/Table2[[#This Row],[Day Low]])-1</f>
        <v>5.6261343012704135E-2</v>
      </c>
      <c r="AD573" s="1">
        <f>(Table2[[#This Row],[Day High]]/Table2[[#This Row],[Close Price]])-1</f>
        <v>3.4936998854524504E-2</v>
      </c>
      <c r="AE573" s="1">
        <f>(Table2[[#This Row],[Close Price]]/Table2[[#This Row],[Current Week Low]])-1</f>
        <v>5.6261343012704135E-2</v>
      </c>
      <c r="AF573" s="1">
        <f>(Table2[[#This Row],[Current Week High]]/Table2[[#This Row],[Close Price]])-1</f>
        <v>3.4936998854524504E-2</v>
      </c>
      <c r="AG573" s="1">
        <f>(Table2[[#This Row],[Close Price]]/Table2[[#This Row],[Current Month Low]])-1</f>
        <v>5.6261343012704135E-2</v>
      </c>
      <c r="AH573" s="1">
        <f>(Table2[[#This Row],[Current Month High]]/Table2[[#This Row],[Close Price]])-1</f>
        <v>3.4936998854524504E-2</v>
      </c>
      <c r="AI573">
        <v>27.571592210767399</v>
      </c>
      <c r="AJ573">
        <v>22.7416520210896</v>
      </c>
      <c r="AK573" t="str">
        <f>IF(AND(Table2[[#This Row],[20D EMA]]&gt;Table2[[#This Row],[50D EMA]],Table2[[#This Row],[50D EMA]]&gt;Table2[[#This Row],[200D EMA]]),"Uptrend","Downtrend/NoTrend")</f>
        <v>Downtrend/NoTrend</v>
      </c>
      <c r="AL573">
        <v>0.04</v>
      </c>
      <c r="AM573" t="s">
        <v>3185</v>
      </c>
      <c r="AN573">
        <v>5.12</v>
      </c>
      <c r="AO573" t="s">
        <v>3185</v>
      </c>
      <c r="AP573">
        <v>-1.0167894246969999E-3</v>
      </c>
      <c r="AQ573">
        <f>(Table2[[#This Row],[Sharpe Ratio]]-AVERAGE(Table2[Sharpe Ratio]))/_xlfn.STDEV.P(Table2[Sharpe Ratio])</f>
        <v>-0.73278826669206287</v>
      </c>
      <c r="AR5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3">
        <f>_xlfn.RANK.AVG(Table2[[#This Row],[1Y Return vs Nifty Z-Score]],Table2[1Y Return vs Nifty Z-Score])</f>
        <v>626</v>
      </c>
      <c r="AT573">
        <f>_xlfn.RANK.AVG(Table2[[#This Row],[6M Return vs Nifty Z-Score]],Table2[6M Return vs Nifty Z-Score])</f>
        <v>349</v>
      </c>
      <c r="AU573">
        <f>_xlfn.RANK.AVG(Table2[[#This Row],[Sharpe Ratio Z-Score]],Table2[Sharpe Ratio Z-Score])</f>
        <v>573</v>
      </c>
      <c r="AV573">
        <f>(Table2[[#This Row],[Rank 1Y]]+Table2[[#This Row],[Rank 6M]]+Table2[[#This Row],[Rank Sharpe]])/3</f>
        <v>516</v>
      </c>
    </row>
    <row r="574" spans="1:48" x14ac:dyDescent="0.3">
      <c r="A574" t="s">
        <v>1290</v>
      </c>
      <c r="B574" t="s">
        <v>1291</v>
      </c>
      <c r="C574" t="s">
        <v>3141</v>
      </c>
      <c r="D574" t="s">
        <v>987</v>
      </c>
      <c r="E574">
        <v>8914.1151693240008</v>
      </c>
      <c r="F574">
        <v>41.88</v>
      </c>
      <c r="G574">
        <v>-41.510499029979599</v>
      </c>
      <c r="H574">
        <f>(Table2[[#This Row],[1Y Return vs Nifty]]-AVERAGE(Table2[1Y Return vs Nifty]))/_xlfn.STDEV.P(Table2[1Y Return vs Nifty])</f>
        <v>-1.1182284583287554</v>
      </c>
      <c r="I574">
        <v>-8.3000898366876203</v>
      </c>
      <c r="J574">
        <f>(Table2[[#This Row],[1M Return vs Nifty]]-AVERAGE(Table2[1M Return vs Nifty]))/_xlfn.STDEV.P(Table2[1M Return vs Nifty])</f>
        <v>-0.83208615963159649</v>
      </c>
      <c r="K574">
        <v>-8.0541820360570693</v>
      </c>
      <c r="L574">
        <f>(Table2[[#This Row],[6M Return vs Nifty]]-AVERAGE(Table2[6M Return vs Nifty]))/_xlfn.STDEV.P(Table2[6M Return vs Nifty])</f>
        <v>-0.47868653690148161</v>
      </c>
      <c r="M574">
        <v>-2.1307341965325901</v>
      </c>
      <c r="N574">
        <f>(Table2[[#This Row],[1W Return vs Nifty]]-AVERAGE(Table2[1W Return vs Nifty]))/_xlfn.STDEV.P(Table2[1W Return vs Nifty])</f>
        <v>-0.10601512621202935</v>
      </c>
      <c r="O574">
        <v>43.45</v>
      </c>
      <c r="P574">
        <v>45.244734046062597</v>
      </c>
      <c r="Q574">
        <v>46.4126482332424</v>
      </c>
      <c r="R574">
        <v>39.840446895516202</v>
      </c>
      <c r="S574" s="1">
        <f>(Table2[[#This Row],[Close Price]]-Table2[[#This Row],[20D EMA]])/Table2[[#This Row],[20D EMA]]</f>
        <v>-3.613348676639816E-2</v>
      </c>
      <c r="T574" s="1">
        <f>(Table2[[#This Row],[Close Price]]-Table2[[#This Row],[50D EMA]])/Table2[[#This Row],[50D EMA]]</f>
        <v>-7.4367417932814844E-2</v>
      </c>
      <c r="U574" s="1">
        <f>(Table2[[#This Row],[Close Price]]-Table2[[#This Row],[200D EMA]])/Table2[[#This Row],[200D EMA]]</f>
        <v>-9.7659763141805661E-2</v>
      </c>
      <c r="V574">
        <v>0.440909428013049</v>
      </c>
      <c r="W574">
        <v>41.42</v>
      </c>
      <c r="X574">
        <v>42.33</v>
      </c>
      <c r="Y574">
        <v>41.42</v>
      </c>
      <c r="Z574">
        <v>42.33</v>
      </c>
      <c r="AA574">
        <v>41.21</v>
      </c>
      <c r="AB574">
        <v>44.1</v>
      </c>
      <c r="AC574" s="1">
        <f>(Table2[[#This Row],[Close Price]]/Table2[[#This Row],[Day Low]])-1</f>
        <v>1.1105746016417228E-2</v>
      </c>
      <c r="AD574" s="1">
        <f>(Table2[[#This Row],[Day High]]/Table2[[#This Row],[Close Price]])-1</f>
        <v>1.0744985673352359E-2</v>
      </c>
      <c r="AE574" s="1">
        <f>(Table2[[#This Row],[Close Price]]/Table2[[#This Row],[Current Week Low]])-1</f>
        <v>1.1105746016417228E-2</v>
      </c>
      <c r="AF574" s="1">
        <f>(Table2[[#This Row],[Current Week High]]/Table2[[#This Row],[Close Price]])-1</f>
        <v>1.0744985673352359E-2</v>
      </c>
      <c r="AG574" s="1">
        <f>(Table2[[#This Row],[Close Price]]/Table2[[#This Row],[Current Month Low]])-1</f>
        <v>1.6258189759767117E-2</v>
      </c>
      <c r="AH574" s="1">
        <f>(Table2[[#This Row],[Current Month High]]/Table2[[#This Row],[Close Price]])-1</f>
        <v>5.3008595988538687E-2</v>
      </c>
      <c r="AI574">
        <v>34.909264565424998</v>
      </c>
      <c r="AJ574">
        <v>14.582763337893301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-0.03</v>
      </c>
      <c r="AM574" t="s">
        <v>3184</v>
      </c>
      <c r="AN574">
        <v>2.0699999999999998</v>
      </c>
      <c r="AO574" t="s">
        <v>3185</v>
      </c>
      <c r="AP574">
        <v>4.9340355077772999E-2</v>
      </c>
      <c r="AQ574">
        <f>(Table2[[#This Row],[Sharpe Ratio]]-AVERAGE(Table2[Sharpe Ratio]))/_xlfn.STDEV.P(Table2[Sharpe Ratio])</f>
        <v>-0.13780384520683506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687</v>
      </c>
      <c r="AT574">
        <f>_xlfn.RANK.AVG(Table2[[#This Row],[6M Return vs Nifty Z-Score]],Table2[6M Return vs Nifty Z-Score])</f>
        <v>474</v>
      </c>
      <c r="AU574">
        <f>_xlfn.RANK.AVG(Table2[[#This Row],[Sharpe Ratio Z-Score]],Table2[Sharpe Ratio Z-Score])</f>
        <v>388</v>
      </c>
      <c r="AV574">
        <f>(Table2[[#This Row],[Rank 1Y]]+Table2[[#This Row],[Rank 6M]]+Table2[[#This Row],[Rank Sharpe]])/3</f>
        <v>516.33333333333337</v>
      </c>
    </row>
    <row r="575" spans="1:48" x14ac:dyDescent="0.3">
      <c r="A575" t="s">
        <v>1114</v>
      </c>
      <c r="B575" t="s">
        <v>1115</v>
      </c>
      <c r="C575" t="s">
        <v>3139</v>
      </c>
      <c r="D575" t="s">
        <v>24</v>
      </c>
      <c r="E575">
        <v>11177.00199945</v>
      </c>
      <c r="F575">
        <v>101.5</v>
      </c>
      <c r="G575">
        <v>-30.599401740599401</v>
      </c>
      <c r="H575">
        <f>(Table2[[#This Row],[1Y Return vs Nifty]]-AVERAGE(Table2[1Y Return vs Nifty]))/_xlfn.STDEV.P(Table2[1Y Return vs Nifty])</f>
        <v>-0.91224627823998283</v>
      </c>
      <c r="I575">
        <v>7.4858392919800698</v>
      </c>
      <c r="J575">
        <f>(Table2[[#This Row],[1M Return vs Nifty]]-AVERAGE(Table2[1M Return vs Nifty]))/_xlfn.STDEV.P(Table2[1M Return vs Nifty])</f>
        <v>0.85239949434437801</v>
      </c>
      <c r="K575">
        <v>-29.975376724728498</v>
      </c>
      <c r="L575">
        <f>(Table2[[#This Row],[6M Return vs Nifty]]-AVERAGE(Table2[6M Return vs Nifty]))/_xlfn.STDEV.P(Table2[6M Return vs Nifty])</f>
        <v>-1.2131753080871652</v>
      </c>
      <c r="M575">
        <v>1.2625724345553</v>
      </c>
      <c r="N575">
        <f>(Table2[[#This Row],[1W Return vs Nifty]]-AVERAGE(Table2[1W Return vs Nifty]))/_xlfn.STDEV.P(Table2[1W Return vs Nifty])</f>
        <v>0.61332185962682018</v>
      </c>
      <c r="O575">
        <v>100.34</v>
      </c>
      <c r="P575">
        <v>102.51059020686201</v>
      </c>
      <c r="Q575">
        <v>110.24636921553601</v>
      </c>
      <c r="R575">
        <v>53.434324820226799</v>
      </c>
      <c r="S575" s="1">
        <f>(Table2[[#This Row],[Close Price]]-Table2[[#This Row],[20D EMA]])/Table2[[#This Row],[20D EMA]]</f>
        <v>1.1560693641618464E-2</v>
      </c>
      <c r="T575" s="1">
        <f>(Table2[[#This Row],[Close Price]]-Table2[[#This Row],[50D EMA]])/Table2[[#This Row],[50D EMA]]</f>
        <v>-9.8583980915793908E-3</v>
      </c>
      <c r="U575" s="1">
        <f>(Table2[[#This Row],[Close Price]]-Table2[[#This Row],[200D EMA]])/Table2[[#This Row],[200D EMA]]</f>
        <v>-7.9334759754641077E-2</v>
      </c>
      <c r="V575">
        <v>1.2624941038547399</v>
      </c>
      <c r="W575">
        <v>101.2</v>
      </c>
      <c r="X575">
        <v>104.1</v>
      </c>
      <c r="Y575">
        <v>101.2</v>
      </c>
      <c r="Z575">
        <v>104.1</v>
      </c>
      <c r="AA575">
        <v>97.5</v>
      </c>
      <c r="AB575">
        <v>108.75</v>
      </c>
      <c r="AC575" s="1">
        <f>(Table2[[#This Row],[Close Price]]/Table2[[#This Row],[Day Low]])-1</f>
        <v>2.9644268774702276E-3</v>
      </c>
      <c r="AD575" s="1">
        <f>(Table2[[#This Row],[Day High]]/Table2[[#This Row],[Close Price]])-1</f>
        <v>2.5615763546797954E-2</v>
      </c>
      <c r="AE575" s="1">
        <f>(Table2[[#This Row],[Close Price]]/Table2[[#This Row],[Current Week Low]])-1</f>
        <v>2.9644268774702276E-3</v>
      </c>
      <c r="AF575" s="1">
        <f>(Table2[[#This Row],[Current Week High]]/Table2[[#This Row],[Close Price]])-1</f>
        <v>2.5615763546797954E-2</v>
      </c>
      <c r="AG575" s="1">
        <f>(Table2[[#This Row],[Close Price]]/Table2[[#This Row],[Current Month Low]])-1</f>
        <v>4.1025641025641102E-2</v>
      </c>
      <c r="AH575" s="1">
        <f>(Table2[[#This Row],[Current Month High]]/Table2[[#This Row],[Close Price]])-1</f>
        <v>7.1428571428571397E-2</v>
      </c>
      <c r="AI575">
        <v>50.246305418719203</v>
      </c>
      <c r="AJ575">
        <v>15.1969129497219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-0.1</v>
      </c>
      <c r="AM575" t="s">
        <v>3184</v>
      </c>
      <c r="AN575">
        <v>8.09</v>
      </c>
      <c r="AO575" t="s">
        <v>3185</v>
      </c>
      <c r="AP575">
        <v>0.1052613406773</v>
      </c>
      <c r="AQ575">
        <f>(Table2[[#This Row],[Sharpe Ratio]]-AVERAGE(Table2[Sharpe Ratio]))/_xlfn.STDEV.P(Table2[Sharpe Ratio])</f>
        <v>0.52291898954775173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630</v>
      </c>
      <c r="AT575">
        <f>_xlfn.RANK.AVG(Table2[[#This Row],[6M Return vs Nifty Z-Score]],Table2[6M Return vs Nifty Z-Score])</f>
        <v>702</v>
      </c>
      <c r="AU575">
        <f>_xlfn.RANK.AVG(Table2[[#This Row],[Sharpe Ratio Z-Score]],Table2[Sharpe Ratio Z-Score])</f>
        <v>219</v>
      </c>
      <c r="AV575">
        <f>(Table2[[#This Row],[Rank 1Y]]+Table2[[#This Row],[Rank 6M]]+Table2[[#This Row],[Rank Sharpe]])/3</f>
        <v>517</v>
      </c>
    </row>
    <row r="576" spans="1:48" x14ac:dyDescent="0.3">
      <c r="A576" t="s">
        <v>1684</v>
      </c>
      <c r="B576" t="s">
        <v>1685</v>
      </c>
      <c r="C576" t="s">
        <v>3150</v>
      </c>
      <c r="D576" t="s">
        <v>285</v>
      </c>
      <c r="E576">
        <v>5169.4290009719998</v>
      </c>
      <c r="F576">
        <v>242.28</v>
      </c>
      <c r="G576">
        <v>-14.0498179221094</v>
      </c>
      <c r="H576">
        <f>(Table2[[#This Row],[1Y Return vs Nifty]]-AVERAGE(Table2[1Y Return vs Nifty]))/_xlfn.STDEV.P(Table2[1Y Return vs Nifty])</f>
        <v>-0.59981946505297601</v>
      </c>
      <c r="I576">
        <v>7.3675534384896597</v>
      </c>
      <c r="J576">
        <f>(Table2[[#This Row],[1M Return vs Nifty]]-AVERAGE(Table2[1M Return vs Nifty]))/_xlfn.STDEV.P(Table2[1M Return vs Nifty])</f>
        <v>0.83977744203128013</v>
      </c>
      <c r="K576">
        <v>6.1606435760726601</v>
      </c>
      <c r="L576">
        <f>(Table2[[#This Row],[6M Return vs Nifty]]-AVERAGE(Table2[6M Return vs Nifty]))/_xlfn.STDEV.P(Table2[6M Return vs Nifty])</f>
        <v>-2.4063913733037342E-3</v>
      </c>
      <c r="M576">
        <v>-1.78950557617585</v>
      </c>
      <c r="N576">
        <f>(Table2[[#This Row],[1W Return vs Nifty]]-AVERAGE(Table2[1W Return vs Nifty]))/_xlfn.STDEV.P(Table2[1W Return vs Nifty])</f>
        <v>-3.3679085312986627E-2</v>
      </c>
      <c r="O576">
        <v>239.47</v>
      </c>
      <c r="P576">
        <v>243.22161796108199</v>
      </c>
      <c r="Q576">
        <v>241.77800689364901</v>
      </c>
      <c r="R576">
        <v>54.375931488700203</v>
      </c>
      <c r="S576" s="1">
        <f>(Table2[[#This Row],[Close Price]]-Table2[[#This Row],[20D EMA]])/Table2[[#This Row],[20D EMA]]</f>
        <v>1.1734246460934574E-2</v>
      </c>
      <c r="T576" s="1">
        <f>(Table2[[#This Row],[Close Price]]-Table2[[#This Row],[50D EMA]])/Table2[[#This Row],[50D EMA]]</f>
        <v>-3.8714402485089008E-3</v>
      </c>
      <c r="U576" s="1">
        <f>(Table2[[#This Row],[Close Price]]-Table2[[#This Row],[200D EMA]])/Table2[[#This Row],[200D EMA]]</f>
        <v>2.0762562848481345E-3</v>
      </c>
      <c r="V576">
        <v>2.2436611981347601</v>
      </c>
      <c r="W576">
        <v>236.9</v>
      </c>
      <c r="X576">
        <v>243.5</v>
      </c>
      <c r="Y576">
        <v>236.9</v>
      </c>
      <c r="Z576">
        <v>243.5</v>
      </c>
      <c r="AA576">
        <v>236.19</v>
      </c>
      <c r="AB576">
        <v>251.5</v>
      </c>
      <c r="AC576" s="1">
        <f>(Table2[[#This Row],[Close Price]]/Table2[[#This Row],[Day Low]])-1</f>
        <v>2.2710004221190294E-2</v>
      </c>
      <c r="AD576" s="1">
        <f>(Table2[[#This Row],[Day High]]/Table2[[#This Row],[Close Price]])-1</f>
        <v>5.0354961201914961E-3</v>
      </c>
      <c r="AE576" s="1">
        <f>(Table2[[#This Row],[Close Price]]/Table2[[#This Row],[Current Week Low]])-1</f>
        <v>2.2710004221190294E-2</v>
      </c>
      <c r="AF576" s="1">
        <f>(Table2[[#This Row],[Current Week High]]/Table2[[#This Row],[Close Price]])-1</f>
        <v>5.0354961201914961E-3</v>
      </c>
      <c r="AG576" s="1">
        <f>(Table2[[#This Row],[Close Price]]/Table2[[#This Row],[Current Month Low]])-1</f>
        <v>2.5784326178077022E-2</v>
      </c>
      <c r="AH576" s="1">
        <f>(Table2[[#This Row],[Current Month High]]/Table2[[#This Row],[Close Price]])-1</f>
        <v>3.805514280997202E-2</v>
      </c>
      <c r="AI576">
        <v>22.626712894172002</v>
      </c>
      <c r="AJ576">
        <v>28.190476190476101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-0.06</v>
      </c>
      <c r="AM576" t="s">
        <v>3184</v>
      </c>
      <c r="AN576">
        <v>13.33</v>
      </c>
      <c r="AO576" t="s">
        <v>3185</v>
      </c>
      <c r="AP576">
        <v>-0.10879645387701101</v>
      </c>
      <c r="AQ576">
        <f>(Table2[[#This Row],[Sharpe Ratio]]-AVERAGE(Table2[Sharpe Ratio]))/_xlfn.STDEV.P(Table2[Sharpe Ratio])</f>
        <v>-2.0062365913659654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537</v>
      </c>
      <c r="AT576">
        <f>_xlfn.RANK.AVG(Table2[[#This Row],[6M Return vs Nifty Z-Score]],Table2[6M Return vs Nifty Z-Score])</f>
        <v>308</v>
      </c>
      <c r="AU576">
        <f>_xlfn.RANK.AVG(Table2[[#This Row],[Sharpe Ratio Z-Score]],Table2[Sharpe Ratio Z-Score])</f>
        <v>723</v>
      </c>
      <c r="AV576">
        <f>(Table2[[#This Row],[Rank 1Y]]+Table2[[#This Row],[Rank 6M]]+Table2[[#This Row],[Rank Sharpe]])/3</f>
        <v>522.66666666666663</v>
      </c>
    </row>
    <row r="577" spans="1:48" x14ac:dyDescent="0.3">
      <c r="A577" t="s">
        <v>1518</v>
      </c>
      <c r="B577" t="s">
        <v>1519</v>
      </c>
      <c r="C577" t="s">
        <v>3148</v>
      </c>
      <c r="D577" t="s">
        <v>1520</v>
      </c>
      <c r="E577">
        <v>6568.8738160499997</v>
      </c>
      <c r="F577">
        <v>503.1</v>
      </c>
      <c r="G577">
        <v>-7.8997818347951796</v>
      </c>
      <c r="H577">
        <f>(Table2[[#This Row],[1Y Return vs Nifty]]-AVERAGE(Table2[1Y Return vs Nifty]))/_xlfn.STDEV.P(Table2[1Y Return vs Nifty])</f>
        <v>-0.48371768286810035</v>
      </c>
      <c r="I577">
        <v>3.6725346424587801</v>
      </c>
      <c r="J577">
        <f>(Table2[[#This Row],[1M Return vs Nifty]]-AVERAGE(Table2[1M Return vs Nifty]))/_xlfn.STDEV.P(Table2[1M Return vs Nifty])</f>
        <v>0.44548920582082729</v>
      </c>
      <c r="K577">
        <v>-7.8221767532043396</v>
      </c>
      <c r="L577">
        <f>(Table2[[#This Row],[6M Return vs Nifty]]-AVERAGE(Table2[6M Return vs Nifty]))/_xlfn.STDEV.P(Table2[6M Return vs Nifty])</f>
        <v>-0.47091299729603525</v>
      </c>
      <c r="M577">
        <v>1.18953444647638</v>
      </c>
      <c r="N577">
        <f>(Table2[[#This Row],[1W Return vs Nifty]]-AVERAGE(Table2[1W Return vs Nifty]))/_xlfn.STDEV.P(Table2[1W Return vs Nifty])</f>
        <v>0.59783875364544881</v>
      </c>
      <c r="O577">
        <v>456.21</v>
      </c>
      <c r="P577">
        <v>468.836516011897</v>
      </c>
      <c r="Q577">
        <v>491.09773873606002</v>
      </c>
      <c r="R577">
        <v>78.803617468811296</v>
      </c>
      <c r="S577" s="1">
        <f>(Table2[[#This Row],[Close Price]]-Table2[[#This Row],[20D EMA]])/Table2[[#This Row],[20D EMA]]</f>
        <v>0.10278161373051894</v>
      </c>
      <c r="T577" s="1">
        <f>(Table2[[#This Row],[Close Price]]-Table2[[#This Row],[50D EMA]])/Table2[[#This Row],[50D EMA]]</f>
        <v>7.3081943956843073E-2</v>
      </c>
      <c r="U577" s="1">
        <f>(Table2[[#This Row],[Close Price]]-Table2[[#This Row],[200D EMA]])/Table2[[#This Row],[200D EMA]]</f>
        <v>2.4439658986885708E-2</v>
      </c>
      <c r="V577">
        <v>1.64094728550388</v>
      </c>
      <c r="W577">
        <v>454.75</v>
      </c>
      <c r="X577">
        <v>514.79999999999995</v>
      </c>
      <c r="Y577">
        <v>454.75</v>
      </c>
      <c r="Z577">
        <v>514.79999999999995</v>
      </c>
      <c r="AA577">
        <v>435.35</v>
      </c>
      <c r="AB577">
        <v>514.79999999999995</v>
      </c>
      <c r="AC577" s="1">
        <f>(Table2[[#This Row],[Close Price]]/Table2[[#This Row],[Day Low]])-1</f>
        <v>0.10632215503023645</v>
      </c>
      <c r="AD577" s="1">
        <f>(Table2[[#This Row],[Day High]]/Table2[[#This Row],[Close Price]])-1</f>
        <v>2.3255813953488191E-2</v>
      </c>
      <c r="AE577" s="1">
        <f>(Table2[[#This Row],[Close Price]]/Table2[[#This Row],[Current Week Low]])-1</f>
        <v>0.10632215503023645</v>
      </c>
      <c r="AF577" s="1">
        <f>(Table2[[#This Row],[Current Week High]]/Table2[[#This Row],[Close Price]])-1</f>
        <v>2.3255813953488191E-2</v>
      </c>
      <c r="AG577" s="1">
        <f>(Table2[[#This Row],[Close Price]]/Table2[[#This Row],[Current Month Low]])-1</f>
        <v>0.15562191340300902</v>
      </c>
      <c r="AH577" s="1">
        <f>(Table2[[#This Row],[Current Month High]]/Table2[[#This Row],[Close Price]])-1</f>
        <v>2.3255813953488191E-2</v>
      </c>
      <c r="AI577">
        <v>33.0451202544225</v>
      </c>
      <c r="AJ577">
        <v>24.9006951340615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0.05</v>
      </c>
      <c r="AM577" t="s">
        <v>3185</v>
      </c>
      <c r="AN577">
        <v>19.57</v>
      </c>
      <c r="AO577" t="s">
        <v>3185</v>
      </c>
      <c r="AP577">
        <v>-2.2910013037984001E-2</v>
      </c>
      <c r="AQ577">
        <f>(Table2[[#This Row],[Sharpe Ratio]]-AVERAGE(Table2[Sharpe Ratio]))/_xlfn.STDEV.P(Table2[Sharpe Ratio])</f>
        <v>-0.99146312037363671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488</v>
      </c>
      <c r="AT577">
        <f>_xlfn.RANK.AVG(Table2[[#This Row],[6M Return vs Nifty Z-Score]],Table2[6M Return vs Nifty Z-Score])</f>
        <v>470</v>
      </c>
      <c r="AU577">
        <f>_xlfn.RANK.AVG(Table2[[#This Row],[Sharpe Ratio Z-Score]],Table2[Sharpe Ratio Z-Score])</f>
        <v>617</v>
      </c>
      <c r="AV577">
        <f>(Table2[[#This Row],[Rank 1Y]]+Table2[[#This Row],[Rank 6M]]+Table2[[#This Row],[Rank Sharpe]])/3</f>
        <v>525</v>
      </c>
    </row>
    <row r="578" spans="1:48" x14ac:dyDescent="0.3">
      <c r="A578" t="s">
        <v>563</v>
      </c>
      <c r="B578" t="s">
        <v>564</v>
      </c>
      <c r="C578" t="s">
        <v>3139</v>
      </c>
      <c r="D578" t="s">
        <v>54</v>
      </c>
      <c r="E578">
        <v>34959.677135231999</v>
      </c>
      <c r="F578">
        <v>140.16</v>
      </c>
      <c r="G578">
        <v>-25.538304845922699</v>
      </c>
      <c r="H578">
        <f>(Table2[[#This Row],[1Y Return vs Nifty]]-AVERAGE(Table2[1Y Return vs Nifty]))/_xlfn.STDEV.P(Table2[1Y Return vs Nifty])</f>
        <v>-0.81670173818527281</v>
      </c>
      <c r="I578">
        <v>-12.955727467325399</v>
      </c>
      <c r="J578">
        <f>(Table2[[#This Row],[1M Return vs Nifty]]-AVERAGE(Table2[1M Return vs Nifty]))/_xlfn.STDEV.P(Table2[1M Return vs Nifty])</f>
        <v>-1.3288801547774443</v>
      </c>
      <c r="K578">
        <v>-20.298235046056501</v>
      </c>
      <c r="L578">
        <f>(Table2[[#This Row],[6M Return vs Nifty]]-AVERAGE(Table2[6M Return vs Nifty]))/_xlfn.STDEV.P(Table2[6M Return vs Nifty])</f>
        <v>-0.88893422537689004</v>
      </c>
      <c r="M578">
        <v>-6.0224060820478904</v>
      </c>
      <c r="N578">
        <f>(Table2[[#This Row],[1W Return vs Nifty]]-AVERAGE(Table2[1W Return vs Nifty]))/_xlfn.STDEV.P(Table2[1W Return vs Nifty])</f>
        <v>-0.93099908090488215</v>
      </c>
      <c r="O578">
        <v>149.96</v>
      </c>
      <c r="P578">
        <v>159.82819217235601</v>
      </c>
      <c r="Q578">
        <v>162.06302211030601</v>
      </c>
      <c r="R578">
        <v>32.342556133344402</v>
      </c>
      <c r="S578" s="1">
        <f>(Table2[[#This Row],[Close Price]]-Table2[[#This Row],[20D EMA]])/Table2[[#This Row],[20D EMA]]</f>
        <v>-6.5350760202720792E-2</v>
      </c>
      <c r="T578" s="1">
        <f>(Table2[[#This Row],[Close Price]]-Table2[[#This Row],[50D EMA]])/Table2[[#This Row],[50D EMA]]</f>
        <v>-0.12305834099121994</v>
      </c>
      <c r="U578" s="1">
        <f>(Table2[[#This Row],[Close Price]]-Table2[[#This Row],[200D EMA]])/Table2[[#This Row],[200D EMA]]</f>
        <v>-0.13515126291670665</v>
      </c>
      <c r="V578">
        <v>1.0849940563523599</v>
      </c>
      <c r="W578">
        <v>137.75</v>
      </c>
      <c r="X578">
        <v>142.41999999999999</v>
      </c>
      <c r="Y578">
        <v>137.75</v>
      </c>
      <c r="Z578">
        <v>142.41999999999999</v>
      </c>
      <c r="AA578">
        <v>137.75</v>
      </c>
      <c r="AB578">
        <v>149.5</v>
      </c>
      <c r="AC578" s="1">
        <f>(Table2[[#This Row],[Close Price]]/Table2[[#This Row],[Day Low]])-1</f>
        <v>1.7495462794918204E-2</v>
      </c>
      <c r="AD578" s="1">
        <f>(Table2[[#This Row],[Day High]]/Table2[[#This Row],[Close Price]])-1</f>
        <v>1.612442922374413E-2</v>
      </c>
      <c r="AE578" s="1">
        <f>(Table2[[#This Row],[Close Price]]/Table2[[#This Row],[Current Week Low]])-1</f>
        <v>1.7495462794918204E-2</v>
      </c>
      <c r="AF578" s="1">
        <f>(Table2[[#This Row],[Current Week High]]/Table2[[#This Row],[Close Price]])-1</f>
        <v>1.612442922374413E-2</v>
      </c>
      <c r="AG578" s="1">
        <f>(Table2[[#This Row],[Close Price]]/Table2[[#This Row],[Current Month Low]])-1</f>
        <v>1.7495462794918204E-2</v>
      </c>
      <c r="AH578" s="1">
        <f>(Table2[[#This Row],[Current Month High]]/Table2[[#This Row],[Close Price]])-1</f>
        <v>6.6638127853881235E-2</v>
      </c>
      <c r="AI578">
        <v>38.591609589041099</v>
      </c>
      <c r="AJ578">
        <v>1.8160685747493801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-0.19</v>
      </c>
      <c r="AM578" t="s">
        <v>3184</v>
      </c>
      <c r="AN578">
        <v>-3.11</v>
      </c>
      <c r="AO578" t="s">
        <v>3184</v>
      </c>
      <c r="AP578">
        <v>6.6084760202194004E-2</v>
      </c>
      <c r="AQ578">
        <f>(Table2[[#This Row],[Sharpe Ratio]]-AVERAGE(Table2[Sharpe Ratio]))/_xlfn.STDEV.P(Table2[Sharpe Ratio])</f>
        <v>6.003620896024052E-2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605</v>
      </c>
      <c r="AT578">
        <f>_xlfn.RANK.AVG(Table2[[#This Row],[6M Return vs Nifty Z-Score]],Table2[6M Return vs Nifty Z-Score])</f>
        <v>641</v>
      </c>
      <c r="AU578">
        <f>_xlfn.RANK.AVG(Table2[[#This Row],[Sharpe Ratio Z-Score]],Table2[Sharpe Ratio Z-Score])</f>
        <v>332</v>
      </c>
      <c r="AV578">
        <f>(Table2[[#This Row],[Rank 1Y]]+Table2[[#This Row],[Rank 6M]]+Table2[[#This Row],[Rank Sharpe]])/3</f>
        <v>526</v>
      </c>
    </row>
    <row r="579" spans="1:48" x14ac:dyDescent="0.3">
      <c r="A579" t="s">
        <v>449</v>
      </c>
      <c r="B579" t="s">
        <v>450</v>
      </c>
      <c r="C579" t="s">
        <v>3141</v>
      </c>
      <c r="D579" t="s">
        <v>227</v>
      </c>
      <c r="E579">
        <v>50548.976385820002</v>
      </c>
      <c r="F579">
        <v>1911.8</v>
      </c>
      <c r="G579">
        <v>-5.10263094851567</v>
      </c>
      <c r="H579">
        <f>(Table2[[#This Row],[1Y Return vs Nifty]]-AVERAGE(Table2[1Y Return vs Nifty]))/_xlfn.STDEV.P(Table2[1Y Return vs Nifty])</f>
        <v>-0.43091243126853152</v>
      </c>
      <c r="I579">
        <v>-4.8905926033067502</v>
      </c>
      <c r="J579">
        <f>(Table2[[#This Row],[1M Return vs Nifty]]-AVERAGE(Table2[1M Return vs Nifty]))/_xlfn.STDEV.P(Table2[1M Return vs Nifty])</f>
        <v>-0.46826537150510289</v>
      </c>
      <c r="K579">
        <v>-11.233657917247999</v>
      </c>
      <c r="L579">
        <f>(Table2[[#This Row],[6M Return vs Nifty]]-AVERAGE(Table2[6M Return vs Nifty]))/_xlfn.STDEV.P(Table2[6M Return vs Nifty])</f>
        <v>-0.58521765284459626</v>
      </c>
      <c r="M579">
        <v>-0.84140346881327699</v>
      </c>
      <c r="N579">
        <f>(Table2[[#This Row],[1W Return vs Nifty]]-AVERAGE(Table2[1W Return vs Nifty]))/_xlfn.STDEV.P(Table2[1W Return vs Nifty])</f>
        <v>0.16730626211463584</v>
      </c>
      <c r="O579">
        <v>1966.47</v>
      </c>
      <c r="P579">
        <v>2006.1285233630599</v>
      </c>
      <c r="Q579">
        <v>1933.9520232346799</v>
      </c>
      <c r="R579">
        <v>35.033212476312002</v>
      </c>
      <c r="S579" s="1">
        <f>(Table2[[#This Row],[Close Price]]-Table2[[#This Row],[20D EMA]])/Table2[[#This Row],[20D EMA]]</f>
        <v>-2.7801085193265126E-2</v>
      </c>
      <c r="T579" s="1">
        <f>(Table2[[#This Row],[Close Price]]-Table2[[#This Row],[50D EMA]])/Table2[[#This Row],[50D EMA]]</f>
        <v>-4.7020179547085185E-2</v>
      </c>
      <c r="U579" s="1">
        <f>(Table2[[#This Row],[Close Price]]-Table2[[#This Row],[200D EMA]])/Table2[[#This Row],[200D EMA]]</f>
        <v>-1.1454277545949175E-2</v>
      </c>
      <c r="V579">
        <v>0.70748222782515102</v>
      </c>
      <c r="W579">
        <v>1900.25</v>
      </c>
      <c r="X579">
        <v>1934.5</v>
      </c>
      <c r="Y579">
        <v>1900.25</v>
      </c>
      <c r="Z579">
        <v>1934.5</v>
      </c>
      <c r="AA579">
        <v>1900.25</v>
      </c>
      <c r="AB579">
        <v>1986.15</v>
      </c>
      <c r="AC579" s="1">
        <f>(Table2[[#This Row],[Close Price]]/Table2[[#This Row],[Day Low]])-1</f>
        <v>6.0781476121563038E-3</v>
      </c>
      <c r="AD579" s="1">
        <f>(Table2[[#This Row],[Day High]]/Table2[[#This Row],[Close Price]])-1</f>
        <v>1.1873626948425642E-2</v>
      </c>
      <c r="AE579" s="1">
        <f>(Table2[[#This Row],[Close Price]]/Table2[[#This Row],[Current Week Low]])-1</f>
        <v>6.0781476121563038E-3</v>
      </c>
      <c r="AF579" s="1">
        <f>(Table2[[#This Row],[Current Week High]]/Table2[[#This Row],[Close Price]])-1</f>
        <v>1.1873626948425642E-2</v>
      </c>
      <c r="AG579" s="1">
        <f>(Table2[[#This Row],[Close Price]]/Table2[[#This Row],[Current Month Low]])-1</f>
        <v>6.0781476121563038E-3</v>
      </c>
      <c r="AH579" s="1">
        <f>(Table2[[#This Row],[Current Month High]]/Table2[[#This Row],[Close Price]])-1</f>
        <v>3.8890051260592085E-2</v>
      </c>
      <c r="AI579">
        <v>15.3311015796631</v>
      </c>
      <c r="AJ579">
        <v>23.581124757595301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0.01</v>
      </c>
      <c r="AM579" t="s">
        <v>3185</v>
      </c>
      <c r="AN579">
        <v>-3.37</v>
      </c>
      <c r="AO579" t="s">
        <v>3184</v>
      </c>
      <c r="AP579">
        <v>-1.2982116928896999E-2</v>
      </c>
      <c r="AQ579">
        <f>(Table2[[#This Row],[Sharpe Ratio]]-AVERAGE(Table2[Sharpe Ratio]))/_xlfn.STDEV.P(Table2[Sharpe Ratio])</f>
        <v>-0.874162118075128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464</v>
      </c>
      <c r="AT579">
        <f>_xlfn.RANK.AVG(Table2[[#This Row],[6M Return vs Nifty Z-Score]],Table2[6M Return vs Nifty Z-Score])</f>
        <v>519</v>
      </c>
      <c r="AU579">
        <f>_xlfn.RANK.AVG(Table2[[#This Row],[Sharpe Ratio Z-Score]],Table2[Sharpe Ratio Z-Score])</f>
        <v>597</v>
      </c>
      <c r="AV579">
        <f>(Table2[[#This Row],[Rank 1Y]]+Table2[[#This Row],[Rank 6M]]+Table2[[#This Row],[Rank Sharpe]])/3</f>
        <v>526.66666666666663</v>
      </c>
    </row>
    <row r="580" spans="1:48" x14ac:dyDescent="0.3">
      <c r="A580" t="s">
        <v>1395</v>
      </c>
      <c r="B580" t="s">
        <v>1396</v>
      </c>
      <c r="C580" t="s">
        <v>3152</v>
      </c>
      <c r="D580" t="s">
        <v>141</v>
      </c>
      <c r="E580">
        <v>7702.9392663250001</v>
      </c>
      <c r="F580">
        <v>496.75</v>
      </c>
      <c r="G580">
        <v>-28.6565082285477</v>
      </c>
      <c r="H580">
        <f>(Table2[[#This Row],[1Y Return vs Nifty]]-AVERAGE(Table2[1Y Return vs Nifty]))/_xlfn.STDEV.P(Table2[1Y Return vs Nifty])</f>
        <v>-0.87556789194401807</v>
      </c>
      <c r="I580">
        <v>6.96132976466291</v>
      </c>
      <c r="J580">
        <f>(Table2[[#This Row],[1M Return vs Nifty]]-AVERAGE(Table2[1M Return vs Nifty]))/_xlfn.STDEV.P(Table2[1M Return vs Nifty])</f>
        <v>0.79643010749752075</v>
      </c>
      <c r="K580">
        <v>-27.3035747069416</v>
      </c>
      <c r="L580">
        <f>(Table2[[#This Row],[6M Return vs Nifty]]-AVERAGE(Table2[6M Return vs Nifty]))/_xlfn.STDEV.P(Table2[6M Return vs Nifty])</f>
        <v>-1.123654248274222</v>
      </c>
      <c r="M580">
        <v>1.4796473895759401</v>
      </c>
      <c r="N580">
        <f>(Table2[[#This Row],[1W Return vs Nifty]]-AVERAGE(Table2[1W Return vs Nifty]))/_xlfn.STDEV.P(Table2[1W Return vs Nifty])</f>
        <v>0.65933893406833333</v>
      </c>
      <c r="O580">
        <v>503.94</v>
      </c>
      <c r="P580">
        <v>523.07275093565795</v>
      </c>
      <c r="Q580">
        <v>553.61866499671703</v>
      </c>
      <c r="R580">
        <v>46.319856762766399</v>
      </c>
      <c r="S580" s="1">
        <f>(Table2[[#This Row],[Close Price]]-Table2[[#This Row],[20D EMA]])/Table2[[#This Row],[20D EMA]]</f>
        <v>-1.4267571536293999E-2</v>
      </c>
      <c r="T580" s="1">
        <f>(Table2[[#This Row],[Close Price]]-Table2[[#This Row],[50D EMA]])/Table2[[#This Row],[50D EMA]]</f>
        <v>-5.0323307586894073E-2</v>
      </c>
      <c r="U580" s="1">
        <f>(Table2[[#This Row],[Close Price]]-Table2[[#This Row],[200D EMA]])/Table2[[#This Row],[200D EMA]]</f>
        <v>-0.10272172632953815</v>
      </c>
      <c r="V580">
        <v>1.1922869420594699</v>
      </c>
      <c r="W580">
        <v>495</v>
      </c>
      <c r="X580">
        <v>512.4</v>
      </c>
      <c r="Y580">
        <v>495</v>
      </c>
      <c r="Z580">
        <v>512.4</v>
      </c>
      <c r="AA580">
        <v>480.75</v>
      </c>
      <c r="AB580">
        <v>530.29999999999995</v>
      </c>
      <c r="AC580" s="1">
        <f>(Table2[[#This Row],[Close Price]]/Table2[[#This Row],[Day Low]])-1</f>
        <v>3.5353535353535026E-3</v>
      </c>
      <c r="AD580" s="1">
        <f>(Table2[[#This Row],[Day High]]/Table2[[#This Row],[Close Price]])-1</f>
        <v>3.1504781077000388E-2</v>
      </c>
      <c r="AE580" s="1">
        <f>(Table2[[#This Row],[Close Price]]/Table2[[#This Row],[Current Week Low]])-1</f>
        <v>3.5353535353535026E-3</v>
      </c>
      <c r="AF580" s="1">
        <f>(Table2[[#This Row],[Current Week High]]/Table2[[#This Row],[Close Price]])-1</f>
        <v>3.1504781077000388E-2</v>
      </c>
      <c r="AG580" s="1">
        <f>(Table2[[#This Row],[Close Price]]/Table2[[#This Row],[Current Month Low]])-1</f>
        <v>3.3281331253250057E-2</v>
      </c>
      <c r="AH580" s="1">
        <f>(Table2[[#This Row],[Current Month High]]/Table2[[#This Row],[Close Price]])-1</f>
        <v>6.7539003522898655E-2</v>
      </c>
      <c r="AI580">
        <v>36.648213387015502</v>
      </c>
      <c r="AJ580">
        <v>4.7885244172555597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-0.09</v>
      </c>
      <c r="AM580" t="s">
        <v>3184</v>
      </c>
      <c r="AN580">
        <v>-1.86</v>
      </c>
      <c r="AO580" t="s">
        <v>3184</v>
      </c>
      <c r="AP580">
        <v>8.4848614638791994E-2</v>
      </c>
      <c r="AQ580">
        <f>(Table2[[#This Row],[Sharpe Ratio]]-AVERAGE(Table2[Sharpe Ratio]))/_xlfn.STDEV.P(Table2[Sharpe Ratio])</f>
        <v>0.28173664863160991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622</v>
      </c>
      <c r="AT580">
        <f>_xlfn.RANK.AVG(Table2[[#This Row],[6M Return vs Nifty Z-Score]],Table2[6M Return vs Nifty Z-Score])</f>
        <v>693</v>
      </c>
      <c r="AU580">
        <f>_xlfn.RANK.AVG(Table2[[#This Row],[Sharpe Ratio Z-Score]],Table2[Sharpe Ratio Z-Score])</f>
        <v>272</v>
      </c>
      <c r="AV580">
        <f>(Table2[[#This Row],[Rank 1Y]]+Table2[[#This Row],[Rank 6M]]+Table2[[#This Row],[Rank Sharpe]])/3</f>
        <v>529</v>
      </c>
    </row>
    <row r="581" spans="1:48" x14ac:dyDescent="0.3">
      <c r="A581" t="s">
        <v>381</v>
      </c>
      <c r="B581" t="s">
        <v>382</v>
      </c>
      <c r="C581" t="s">
        <v>3139</v>
      </c>
      <c r="D581" t="s">
        <v>24</v>
      </c>
      <c r="E581">
        <v>62351.966917772901</v>
      </c>
      <c r="F581">
        <v>19.89</v>
      </c>
      <c r="G581">
        <v>-16.1794713619954</v>
      </c>
      <c r="H581">
        <f>(Table2[[#This Row],[1Y Return vs Nifty]]-AVERAGE(Table2[1Y Return vs Nifty]))/_xlfn.STDEV.P(Table2[1Y Return vs Nifty])</f>
        <v>-0.64002354780900017</v>
      </c>
      <c r="I581">
        <v>-2.45383661609453</v>
      </c>
      <c r="J581">
        <f>(Table2[[#This Row],[1M Return vs Nifty]]-AVERAGE(Table2[1M Return vs Nifty]))/_xlfn.STDEV.P(Table2[1M Return vs Nifty])</f>
        <v>-0.20824390116637992</v>
      </c>
      <c r="K581">
        <v>-20.065281962601599</v>
      </c>
      <c r="L581">
        <f>(Table2[[#This Row],[6M Return vs Nifty]]-AVERAGE(Table2[6M Return vs Nifty]))/_xlfn.STDEV.P(Table2[6M Return vs Nifty])</f>
        <v>-0.88112892888458116</v>
      </c>
      <c r="M581">
        <v>-3.2639647205426798</v>
      </c>
      <c r="N581">
        <f>(Table2[[#This Row],[1W Return vs Nifty]]-AVERAGE(Table2[1W Return vs Nifty]))/_xlfn.STDEV.P(Table2[1W Return vs Nifty])</f>
        <v>-0.34624529637518198</v>
      </c>
      <c r="O581">
        <v>20.69</v>
      </c>
      <c r="P581">
        <v>21.6316678118624</v>
      </c>
      <c r="Q581">
        <v>22.545703604822901</v>
      </c>
      <c r="R581">
        <v>34.646604556725201</v>
      </c>
      <c r="S581" s="1">
        <f>(Table2[[#This Row],[Close Price]]-Table2[[#This Row],[20D EMA]])/Table2[[#This Row],[20D EMA]]</f>
        <v>-3.8666022232962817E-2</v>
      </c>
      <c r="T581" s="1">
        <f>(Table2[[#This Row],[Close Price]]-Table2[[#This Row],[50D EMA]])/Table2[[#This Row],[50D EMA]]</f>
        <v>-8.0514726234252793E-2</v>
      </c>
      <c r="U581" s="1">
        <f>(Table2[[#This Row],[Close Price]]-Table2[[#This Row],[200D EMA]])/Table2[[#This Row],[200D EMA]]</f>
        <v>-0.11779200380576284</v>
      </c>
      <c r="V581">
        <v>0.88403571312620099</v>
      </c>
      <c r="W581">
        <v>19.850000000000001</v>
      </c>
      <c r="X581">
        <v>20.329999999999998</v>
      </c>
      <c r="Y581">
        <v>19.850000000000001</v>
      </c>
      <c r="Z581">
        <v>20.329999999999998</v>
      </c>
      <c r="AA581">
        <v>19.850000000000001</v>
      </c>
      <c r="AB581">
        <v>21.14</v>
      </c>
      <c r="AC581" s="1">
        <f>(Table2[[#This Row],[Close Price]]/Table2[[#This Row],[Day Low]])-1</f>
        <v>2.01511335012583E-3</v>
      </c>
      <c r="AD581" s="1">
        <f>(Table2[[#This Row],[Day High]]/Table2[[#This Row],[Close Price]])-1</f>
        <v>2.2121669180492631E-2</v>
      </c>
      <c r="AE581" s="1">
        <f>(Table2[[#This Row],[Close Price]]/Table2[[#This Row],[Current Week Low]])-1</f>
        <v>2.01511335012583E-3</v>
      </c>
      <c r="AF581" s="1">
        <f>(Table2[[#This Row],[Current Week High]]/Table2[[#This Row],[Close Price]])-1</f>
        <v>2.2121669180492631E-2</v>
      </c>
      <c r="AG581" s="1">
        <f>(Table2[[#This Row],[Close Price]]/Table2[[#This Row],[Current Month Low]])-1</f>
        <v>2.01511335012583E-3</v>
      </c>
      <c r="AH581" s="1">
        <f>(Table2[[#This Row],[Current Month High]]/Table2[[#This Row],[Close Price]])-1</f>
        <v>6.2845651080945197E-2</v>
      </c>
      <c r="AI581">
        <v>65.158371040723907</v>
      </c>
      <c r="AJ581">
        <v>9.58677685950415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-0.2</v>
      </c>
      <c r="AM581" t="s">
        <v>3184</v>
      </c>
      <c r="AN581">
        <v>-0.65</v>
      </c>
      <c r="AO581" t="s">
        <v>3184</v>
      </c>
      <c r="AP581">
        <v>4.6258292224883001E-2</v>
      </c>
      <c r="AQ581">
        <f>(Table2[[#This Row],[Sharpe Ratio]]-AVERAGE(Table2[Sharpe Ratio]))/_xlfn.STDEV.P(Table2[Sharpe Ratio])</f>
        <v>-0.17421932113633143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561</v>
      </c>
      <c r="AT581">
        <f>_xlfn.RANK.AVG(Table2[[#This Row],[6M Return vs Nifty Z-Score]],Table2[6M Return vs Nifty Z-Score])</f>
        <v>637</v>
      </c>
      <c r="AU581">
        <f>_xlfn.RANK.AVG(Table2[[#This Row],[Sharpe Ratio Z-Score]],Table2[Sharpe Ratio Z-Score])</f>
        <v>395</v>
      </c>
      <c r="AV581">
        <f>(Table2[[#This Row],[Rank 1Y]]+Table2[[#This Row],[Rank 6M]]+Table2[[#This Row],[Rank Sharpe]])/3</f>
        <v>531</v>
      </c>
    </row>
    <row r="582" spans="1:48" x14ac:dyDescent="0.3">
      <c r="A582" t="s">
        <v>646</v>
      </c>
      <c r="B582" t="s">
        <v>647</v>
      </c>
      <c r="C582" t="s">
        <v>3145</v>
      </c>
      <c r="D582" t="s">
        <v>546</v>
      </c>
      <c r="E582">
        <v>27963.507669899998</v>
      </c>
      <c r="F582">
        <v>63.25</v>
      </c>
      <c r="G582">
        <v>-18.242092084325002</v>
      </c>
      <c r="H582">
        <f>(Table2[[#This Row],[1Y Return vs Nifty]]-AVERAGE(Table2[1Y Return vs Nifty]))/_xlfn.STDEV.P(Table2[1Y Return vs Nifty])</f>
        <v>-0.67896217165348283</v>
      </c>
      <c r="I582">
        <v>0.16394742908510501</v>
      </c>
      <c r="J582">
        <f>(Table2[[#This Row],[1M Return vs Nifty]]-AVERAGE(Table2[1M Return vs Nifty]))/_xlfn.STDEV.P(Table2[1M Return vs Nifty])</f>
        <v>7.1094719536299922E-2</v>
      </c>
      <c r="K582">
        <v>-15.266433166932099</v>
      </c>
      <c r="L582">
        <f>(Table2[[#This Row],[6M Return vs Nifty]]-AVERAGE(Table2[6M Return vs Nifty]))/_xlfn.STDEV.P(Table2[6M Return vs Nifty])</f>
        <v>-0.72033930929059509</v>
      </c>
      <c r="M582">
        <v>-1.4448036526286701</v>
      </c>
      <c r="N582">
        <f>(Table2[[#This Row],[1W Return vs Nifty]]-AVERAGE(Table2[1W Return vs Nifty]))/_xlfn.STDEV.P(Table2[1W Return vs Nifty])</f>
        <v>3.9393250804715584E-2</v>
      </c>
      <c r="O582">
        <v>64.31</v>
      </c>
      <c r="P582">
        <v>66.333551988814904</v>
      </c>
      <c r="Q582">
        <v>67.542655350956394</v>
      </c>
      <c r="R582">
        <v>42.646855567550602</v>
      </c>
      <c r="S582" s="1">
        <f>(Table2[[#This Row],[Close Price]]-Table2[[#This Row],[20D EMA]])/Table2[[#This Row],[20D EMA]]</f>
        <v>-1.6482662105426874E-2</v>
      </c>
      <c r="T582" s="1">
        <f>(Table2[[#This Row],[Close Price]]-Table2[[#This Row],[50D EMA]])/Table2[[#This Row],[50D EMA]]</f>
        <v>-4.6485555143117453E-2</v>
      </c>
      <c r="U582" s="1">
        <f>(Table2[[#This Row],[Close Price]]-Table2[[#This Row],[200D EMA]])/Table2[[#This Row],[200D EMA]]</f>
        <v>-6.3554731875012246E-2</v>
      </c>
      <c r="V582">
        <v>0.74835210538880303</v>
      </c>
      <c r="W582">
        <v>61.4</v>
      </c>
      <c r="X582">
        <v>63.45</v>
      </c>
      <c r="Y582">
        <v>61.4</v>
      </c>
      <c r="Z582">
        <v>63.45</v>
      </c>
      <c r="AA582">
        <v>61.4</v>
      </c>
      <c r="AB582">
        <v>66.38</v>
      </c>
      <c r="AC582" s="1">
        <f>(Table2[[#This Row],[Close Price]]/Table2[[#This Row],[Day Low]])-1</f>
        <v>3.0130293159609245E-2</v>
      </c>
      <c r="AD582" s="1">
        <f>(Table2[[#This Row],[Day High]]/Table2[[#This Row],[Close Price]])-1</f>
        <v>3.1620553359683612E-3</v>
      </c>
      <c r="AE582" s="1">
        <f>(Table2[[#This Row],[Close Price]]/Table2[[#This Row],[Current Week Low]])-1</f>
        <v>3.0130293159609245E-2</v>
      </c>
      <c r="AF582" s="1">
        <f>(Table2[[#This Row],[Current Week High]]/Table2[[#This Row],[Close Price]])-1</f>
        <v>3.1620553359683612E-3</v>
      </c>
      <c r="AG582" s="1">
        <f>(Table2[[#This Row],[Close Price]]/Table2[[#This Row],[Current Month Low]])-1</f>
        <v>3.0130293159609245E-2</v>
      </c>
      <c r="AH582" s="1">
        <f>(Table2[[#This Row],[Current Month High]]/Table2[[#This Row],[Close Price]])-1</f>
        <v>4.9486166007905119E-2</v>
      </c>
      <c r="AI582">
        <v>26.482213438735101</v>
      </c>
      <c r="AJ582">
        <v>7.7512776831345702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-0.1</v>
      </c>
      <c r="AM582" t="s">
        <v>3184</v>
      </c>
      <c r="AN582">
        <v>0.4</v>
      </c>
      <c r="AO582" t="s">
        <v>3185</v>
      </c>
      <c r="AP582">
        <v>2.2819537346812999E-2</v>
      </c>
      <c r="AQ582">
        <f>(Table2[[#This Row],[Sharpe Ratio]]-AVERAGE(Table2[Sharpe Ratio]))/_xlfn.STDEV.P(Table2[Sharpe Ratio])</f>
        <v>-0.45115507969147572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574</v>
      </c>
      <c r="AT582">
        <f>_xlfn.RANK.AVG(Table2[[#This Row],[6M Return vs Nifty Z-Score]],Table2[6M Return vs Nifty Z-Score])</f>
        <v>567</v>
      </c>
      <c r="AU582">
        <f>_xlfn.RANK.AVG(Table2[[#This Row],[Sharpe Ratio Z-Score]],Table2[Sharpe Ratio Z-Score])</f>
        <v>455</v>
      </c>
      <c r="AV582">
        <f>(Table2[[#This Row],[Rank 1Y]]+Table2[[#This Row],[Rank 6M]]+Table2[[#This Row],[Rank Sharpe]])/3</f>
        <v>532</v>
      </c>
    </row>
    <row r="583" spans="1:48" x14ac:dyDescent="0.3">
      <c r="A583" t="s">
        <v>145</v>
      </c>
      <c r="B583" t="s">
        <v>146</v>
      </c>
      <c r="C583" t="s">
        <v>3146</v>
      </c>
      <c r="D583" t="s">
        <v>114</v>
      </c>
      <c r="E583">
        <v>181023.69087604099</v>
      </c>
      <c r="F583">
        <v>145.01</v>
      </c>
      <c r="G583">
        <v>-4.2855721696801901</v>
      </c>
      <c r="H583">
        <f>(Table2[[#This Row],[1Y Return vs Nifty]]-AVERAGE(Table2[1Y Return vs Nifty]))/_xlfn.STDEV.P(Table2[1Y Return vs Nifty])</f>
        <v>-0.41548780952228337</v>
      </c>
      <c r="I583">
        <v>-4.1308744800340804</v>
      </c>
      <c r="J583">
        <f>(Table2[[#This Row],[1M Return vs Nifty]]-AVERAGE(Table2[1M Return vs Nifty]))/_xlfn.STDEV.P(Table2[1M Return vs Nifty])</f>
        <v>-0.38719733494624553</v>
      </c>
      <c r="K583">
        <v>-20.956862025210299</v>
      </c>
      <c r="L583">
        <f>(Table2[[#This Row],[6M Return vs Nifty]]-AVERAGE(Table2[6M Return vs Nifty]))/_xlfn.STDEV.P(Table2[6M Return vs Nifty])</f>
        <v>-0.91100209747322292</v>
      </c>
      <c r="M583">
        <v>-2.1954385789622499</v>
      </c>
      <c r="N583">
        <f>(Table2[[#This Row],[1W Return vs Nifty]]-AVERAGE(Table2[1W Return vs Nifty]))/_xlfn.STDEV.P(Table2[1W Return vs Nifty])</f>
        <v>-0.11973161590414824</v>
      </c>
      <c r="O583">
        <v>151.04</v>
      </c>
      <c r="P583">
        <v>154.03320936113599</v>
      </c>
      <c r="Q583">
        <v>153.26023551416901</v>
      </c>
      <c r="R583">
        <v>33.809013156024399</v>
      </c>
      <c r="S583" s="1">
        <f>(Table2[[#This Row],[Close Price]]-Table2[[#This Row],[20D EMA]])/Table2[[#This Row],[20D EMA]]</f>
        <v>-3.9923199152542381E-2</v>
      </c>
      <c r="T583" s="1">
        <f>(Table2[[#This Row],[Close Price]]-Table2[[#This Row],[50D EMA]])/Table2[[#This Row],[50D EMA]]</f>
        <v>-5.8579636161321433E-2</v>
      </c>
      <c r="U583" s="1">
        <f>(Table2[[#This Row],[Close Price]]-Table2[[#This Row],[200D EMA]])/Table2[[#This Row],[200D EMA]]</f>
        <v>-5.3831546627150263E-2</v>
      </c>
      <c r="V583">
        <v>0.88528805359418805</v>
      </c>
      <c r="W583">
        <v>144.1</v>
      </c>
      <c r="X583">
        <v>147.69</v>
      </c>
      <c r="Y583">
        <v>144.1</v>
      </c>
      <c r="Z583">
        <v>147.69</v>
      </c>
      <c r="AA583">
        <v>144.1</v>
      </c>
      <c r="AB583">
        <v>156.91999999999999</v>
      </c>
      <c r="AC583" s="1">
        <f>(Table2[[#This Row],[Close Price]]/Table2[[#This Row],[Day Low]])-1</f>
        <v>6.3150589868146145E-3</v>
      </c>
      <c r="AD583" s="1">
        <f>(Table2[[#This Row],[Day High]]/Table2[[#This Row],[Close Price]])-1</f>
        <v>1.8481484035583806E-2</v>
      </c>
      <c r="AE583" s="1">
        <f>(Table2[[#This Row],[Close Price]]/Table2[[#This Row],[Current Week Low]])-1</f>
        <v>6.3150589868146145E-3</v>
      </c>
      <c r="AF583" s="1">
        <f>(Table2[[#This Row],[Current Week High]]/Table2[[#This Row],[Close Price]])-1</f>
        <v>1.8481484035583806E-2</v>
      </c>
      <c r="AG583" s="1">
        <f>(Table2[[#This Row],[Close Price]]/Table2[[#This Row],[Current Month Low]])-1</f>
        <v>6.3150589868146145E-3</v>
      </c>
      <c r="AH583" s="1">
        <f>(Table2[[#This Row],[Current Month High]]/Table2[[#This Row],[Close Price]])-1</f>
        <v>8.2132266740224891E-2</v>
      </c>
      <c r="AI583">
        <v>27.301565409282102</v>
      </c>
      <c r="AJ583">
        <v>20.9424520433694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-0.05</v>
      </c>
      <c r="AM583" t="s">
        <v>3184</v>
      </c>
      <c r="AN583">
        <v>-2.66</v>
      </c>
      <c r="AO583" t="s">
        <v>3184</v>
      </c>
      <c r="AP583">
        <v>8.3777742531599992E-3</v>
      </c>
      <c r="AQ583">
        <f>(Table2[[#This Row],[Sharpe Ratio]]-AVERAGE(Table2[Sharpe Ratio]))/_xlfn.STDEV.P(Table2[Sharpe Ratio])</f>
        <v>-0.62178874338307721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458</v>
      </c>
      <c r="AT583">
        <f>_xlfn.RANK.AVG(Table2[[#This Row],[6M Return vs Nifty Z-Score]],Table2[6M Return vs Nifty Z-Score])</f>
        <v>644</v>
      </c>
      <c r="AU583">
        <f>_xlfn.RANK.AVG(Table2[[#This Row],[Sharpe Ratio Z-Score]],Table2[Sharpe Ratio Z-Score])</f>
        <v>498</v>
      </c>
      <c r="AV583">
        <f>(Table2[[#This Row],[Rank 1Y]]+Table2[[#This Row],[Rank 6M]]+Table2[[#This Row],[Rank Sharpe]])/3</f>
        <v>533.33333333333337</v>
      </c>
    </row>
    <row r="584" spans="1:48" x14ac:dyDescent="0.3">
      <c r="A584" t="s">
        <v>1190</v>
      </c>
      <c r="B584" t="s">
        <v>1191</v>
      </c>
      <c r="C584" t="s">
        <v>3138</v>
      </c>
      <c r="D584" t="s">
        <v>21</v>
      </c>
      <c r="E584">
        <v>10017.67359756</v>
      </c>
      <c r="F584">
        <v>486.3</v>
      </c>
      <c r="G584">
        <v>-7.8400892602772796</v>
      </c>
      <c r="H584">
        <f>(Table2[[#This Row],[1Y Return vs Nifty]]-AVERAGE(Table2[1Y Return vs Nifty]))/_xlfn.STDEV.P(Table2[1Y Return vs Nifty])</f>
        <v>-0.48259079284886502</v>
      </c>
      <c r="I584">
        <v>9.3895124116208795</v>
      </c>
      <c r="J584">
        <f>(Table2[[#This Row],[1M Return vs Nifty]]-AVERAGE(Table2[1M Return vs Nifty]))/_xlfn.STDEV.P(Table2[1M Return vs Nifty])</f>
        <v>1.0555367334487371</v>
      </c>
      <c r="K584">
        <v>-3.6145965436652698</v>
      </c>
      <c r="L584">
        <f>(Table2[[#This Row],[6M Return vs Nifty]]-AVERAGE(Table2[6M Return vs Nifty]))/_xlfn.STDEV.P(Table2[6M Return vs Nifty])</f>
        <v>-0.32993434801800842</v>
      </c>
      <c r="M584">
        <v>7.5543552349012897</v>
      </c>
      <c r="N584">
        <f>(Table2[[#This Row],[1W Return vs Nifty]]-AVERAGE(Table2[1W Return vs Nifty]))/_xlfn.STDEV.P(Table2[1W Return vs Nifty])</f>
        <v>1.9470981926258215</v>
      </c>
      <c r="O584">
        <v>466.93</v>
      </c>
      <c r="P584">
        <v>472.30152757911702</v>
      </c>
      <c r="Q584">
        <v>477.76642524190601</v>
      </c>
      <c r="R584">
        <v>65.965763370537999</v>
      </c>
      <c r="S584" s="1">
        <f>(Table2[[#This Row],[Close Price]]-Table2[[#This Row],[20D EMA]])/Table2[[#This Row],[20D EMA]]</f>
        <v>4.1483734178570673E-2</v>
      </c>
      <c r="T584" s="1">
        <f>(Table2[[#This Row],[Close Price]]-Table2[[#This Row],[50D EMA]])/Table2[[#This Row],[50D EMA]]</f>
        <v>2.9638846379843761E-2</v>
      </c>
      <c r="U584" s="1">
        <f>(Table2[[#This Row],[Close Price]]-Table2[[#This Row],[200D EMA]])/Table2[[#This Row],[200D EMA]]</f>
        <v>1.7861394830692063E-2</v>
      </c>
      <c r="V584">
        <v>1.32453826535797</v>
      </c>
      <c r="W584">
        <v>482.55</v>
      </c>
      <c r="X584">
        <v>498</v>
      </c>
      <c r="Y584">
        <v>482.55</v>
      </c>
      <c r="Z584">
        <v>498</v>
      </c>
      <c r="AA584">
        <v>451.25</v>
      </c>
      <c r="AB584">
        <v>510</v>
      </c>
      <c r="AC584" s="1">
        <f>(Table2[[#This Row],[Close Price]]/Table2[[#This Row],[Day Low]])-1</f>
        <v>7.7712154180913373E-3</v>
      </c>
      <c r="AD584" s="1">
        <f>(Table2[[#This Row],[Day High]]/Table2[[#This Row],[Close Price]])-1</f>
        <v>2.4059222702035754E-2</v>
      </c>
      <c r="AE584" s="1">
        <f>(Table2[[#This Row],[Close Price]]/Table2[[#This Row],[Current Week Low]])-1</f>
        <v>7.7712154180913373E-3</v>
      </c>
      <c r="AF584" s="1">
        <f>(Table2[[#This Row],[Current Week High]]/Table2[[#This Row],[Close Price]])-1</f>
        <v>2.4059222702035754E-2</v>
      </c>
      <c r="AG584" s="1">
        <f>(Table2[[#This Row],[Close Price]]/Table2[[#This Row],[Current Month Low]])-1</f>
        <v>7.7673130193905759E-2</v>
      </c>
      <c r="AH584" s="1">
        <f>(Table2[[#This Row],[Current Month High]]/Table2[[#This Row],[Close Price]])-1</f>
        <v>4.8735348550277502E-2</v>
      </c>
      <c r="AI584">
        <v>18.239769689492</v>
      </c>
      <c r="AJ584">
        <v>18.899755501222401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0</v>
      </c>
      <c r="AM584">
        <v>0</v>
      </c>
      <c r="AN584">
        <v>9.7899999999999991</v>
      </c>
      <c r="AO584" t="s">
        <v>3185</v>
      </c>
      <c r="AP584">
        <v>-7.0359979509036996E-2</v>
      </c>
      <c r="AQ584">
        <f>(Table2[[#This Row],[Sharpe Ratio]]-AVERAGE(Table2[Sharpe Ratio]))/_xlfn.STDEV.P(Table2[Sharpe Ratio])</f>
        <v>-1.5520983813521092</v>
      </c>
      <c r="AR5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4">
        <f>_xlfn.RANK.AVG(Table2[[#This Row],[1Y Return vs Nifty Z-Score]],Table2[1Y Return vs Nifty Z-Score])</f>
        <v>486</v>
      </c>
      <c r="AT584">
        <f>_xlfn.RANK.AVG(Table2[[#This Row],[6M Return vs Nifty Z-Score]],Table2[6M Return vs Nifty Z-Score])</f>
        <v>418</v>
      </c>
      <c r="AU584">
        <f>_xlfn.RANK.AVG(Table2[[#This Row],[Sharpe Ratio Z-Score]],Table2[Sharpe Ratio Z-Score])</f>
        <v>696</v>
      </c>
      <c r="AV584">
        <f>(Table2[[#This Row],[Rank 1Y]]+Table2[[#This Row],[Rank 6M]]+Table2[[#This Row],[Rank Sharpe]])/3</f>
        <v>533.33333333333337</v>
      </c>
    </row>
    <row r="585" spans="1:48" x14ac:dyDescent="0.3">
      <c r="A585" t="s">
        <v>1175</v>
      </c>
      <c r="B585" t="s">
        <v>1176</v>
      </c>
      <c r="C585" t="s">
        <v>3138</v>
      </c>
      <c r="D585" t="s">
        <v>241</v>
      </c>
      <c r="E585">
        <v>10279.534333850001</v>
      </c>
      <c r="F585">
        <v>1889.5</v>
      </c>
      <c r="G585">
        <v>-34.416642101065896</v>
      </c>
      <c r="H585">
        <f>(Table2[[#This Row],[1Y Return vs Nifty]]-AVERAGE(Table2[1Y Return vs Nifty]))/_xlfn.STDEV.P(Table2[1Y Return vs Nifty])</f>
        <v>-0.98430901130139836</v>
      </c>
      <c r="I585">
        <v>0.84876272363351701</v>
      </c>
      <c r="J585">
        <f>(Table2[[#This Row],[1M Return vs Nifty]]-AVERAGE(Table2[1M Return vs Nifty]))/_xlfn.STDEV.P(Table2[1M Return vs Nifty])</f>
        <v>0.14417002159091458</v>
      </c>
      <c r="K585">
        <v>-10.790133078863001</v>
      </c>
      <c r="L585">
        <f>(Table2[[#This Row],[6M Return vs Nifty]]-AVERAGE(Table2[6M Return vs Nifty]))/_xlfn.STDEV.P(Table2[6M Return vs Nifty])</f>
        <v>-0.57035696581716544</v>
      </c>
      <c r="M585">
        <v>4.6940898724081599</v>
      </c>
      <c r="N585">
        <f>(Table2[[#This Row],[1W Return vs Nifty]]-AVERAGE(Table2[1W Return vs Nifty]))/_xlfn.STDEV.P(Table2[1W Return vs Nifty])</f>
        <v>1.3407590408069827</v>
      </c>
      <c r="O585">
        <v>2002.6</v>
      </c>
      <c r="P585">
        <v>2058.90007277419</v>
      </c>
      <c r="Q585">
        <v>2034.66334044681</v>
      </c>
      <c r="R585">
        <v>37.194170702723603</v>
      </c>
      <c r="S585" s="1">
        <f>(Table2[[#This Row],[Close Price]]-Table2[[#This Row],[20D EMA]])/Table2[[#This Row],[20D EMA]]</f>
        <v>-5.6476580445420907E-2</v>
      </c>
      <c r="T585" s="1">
        <f>(Table2[[#This Row],[Close Price]]-Table2[[#This Row],[50D EMA]])/Table2[[#This Row],[50D EMA]]</f>
        <v>-8.227697643719932E-2</v>
      </c>
      <c r="U585" s="1">
        <f>(Table2[[#This Row],[Close Price]]-Table2[[#This Row],[200D EMA]])/Table2[[#This Row],[200D EMA]]</f>
        <v>-7.1345139788547188E-2</v>
      </c>
      <c r="V585">
        <v>0.82303719591985103</v>
      </c>
      <c r="W585">
        <v>1880.15</v>
      </c>
      <c r="X585">
        <v>1989.85</v>
      </c>
      <c r="Y585">
        <v>1880.15</v>
      </c>
      <c r="Z585">
        <v>1989.85</v>
      </c>
      <c r="AA585">
        <v>1880.15</v>
      </c>
      <c r="AB585">
        <v>2092</v>
      </c>
      <c r="AC585" s="1">
        <f>(Table2[[#This Row],[Close Price]]/Table2[[#This Row],[Day Low]])-1</f>
        <v>4.9730074728080442E-3</v>
      </c>
      <c r="AD585" s="1">
        <f>(Table2[[#This Row],[Day High]]/Table2[[#This Row],[Close Price]])-1</f>
        <v>5.3109288171473867E-2</v>
      </c>
      <c r="AE585" s="1">
        <f>(Table2[[#This Row],[Close Price]]/Table2[[#This Row],[Current Week Low]])-1</f>
        <v>4.9730074728080442E-3</v>
      </c>
      <c r="AF585" s="1">
        <f>(Table2[[#This Row],[Current Week High]]/Table2[[#This Row],[Close Price]])-1</f>
        <v>5.3109288171473867E-2</v>
      </c>
      <c r="AG585" s="1">
        <f>(Table2[[#This Row],[Close Price]]/Table2[[#This Row],[Current Month Low]])-1</f>
        <v>4.9730074728080442E-3</v>
      </c>
      <c r="AH585" s="1">
        <f>(Table2[[#This Row],[Current Month High]]/Table2[[#This Row],[Close Price]])-1</f>
        <v>0.10717120931463353</v>
      </c>
      <c r="AI585">
        <v>45.427361735908903</v>
      </c>
      <c r="AJ585">
        <v>18.093749999999901</v>
      </c>
      <c r="AK585" t="str">
        <f>IF(AND(Table2[[#This Row],[20D EMA]]&gt;Table2[[#This Row],[50D EMA]],Table2[[#This Row],[50D EMA]]&gt;Table2[[#This Row],[200D EMA]]),"Uptrend","Downtrend/NoTrend")</f>
        <v>Downtrend/NoTrend</v>
      </c>
      <c r="AL585">
        <v>-0.15</v>
      </c>
      <c r="AM585" t="s">
        <v>3184</v>
      </c>
      <c r="AN585">
        <v>-6.45</v>
      </c>
      <c r="AO585" t="s">
        <v>3184</v>
      </c>
      <c r="AP585">
        <v>2.9386205602574E-2</v>
      </c>
      <c r="AQ585">
        <f>(Table2[[#This Row],[Sharpe Ratio]]-AVERAGE(Table2[Sharpe Ratio]))/_xlfn.STDEV.P(Table2[Sharpe Ratio])</f>
        <v>-0.37356796962315697</v>
      </c>
      <c r="AR5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5">
        <f>_xlfn.RANK.AVG(Table2[[#This Row],[1Y Return vs Nifty Z-Score]],Table2[1Y Return vs Nifty Z-Score])</f>
        <v>653</v>
      </c>
      <c r="AT585">
        <f>_xlfn.RANK.AVG(Table2[[#This Row],[6M Return vs Nifty Z-Score]],Table2[6M Return vs Nifty Z-Score])</f>
        <v>509</v>
      </c>
      <c r="AU585">
        <f>_xlfn.RANK.AVG(Table2[[#This Row],[Sharpe Ratio Z-Score]],Table2[Sharpe Ratio Z-Score])</f>
        <v>440</v>
      </c>
      <c r="AV585">
        <f>(Table2[[#This Row],[Rank 1Y]]+Table2[[#This Row],[Rank 6M]]+Table2[[#This Row],[Rank Sharpe]])/3</f>
        <v>534</v>
      </c>
    </row>
    <row r="586" spans="1:48" x14ac:dyDescent="0.3">
      <c r="A586" t="s">
        <v>1273</v>
      </c>
      <c r="B586" t="s">
        <v>1274</v>
      </c>
      <c r="C586" t="s">
        <v>3139</v>
      </c>
      <c r="D586" t="s">
        <v>138</v>
      </c>
      <c r="E586">
        <v>9073.2332280119899</v>
      </c>
      <c r="F586">
        <v>84.36</v>
      </c>
      <c r="G586">
        <v>-27.975927585938301</v>
      </c>
      <c r="H586">
        <f>(Table2[[#This Row],[1Y Return vs Nifty]]-AVERAGE(Table2[1Y Return vs Nifty]))/_xlfn.STDEV.P(Table2[1Y Return vs Nifty])</f>
        <v>-0.86271973554206327</v>
      </c>
      <c r="I586">
        <v>-1.6995652949170299</v>
      </c>
      <c r="J586">
        <f>(Table2[[#This Row],[1M Return vs Nifty]]-AVERAGE(Table2[1M Return vs Nifty]))/_xlfn.STDEV.P(Table2[1M Return vs Nifty])</f>
        <v>-0.12775708221686163</v>
      </c>
      <c r="K586">
        <v>-5.6308480818756701</v>
      </c>
      <c r="L586">
        <f>(Table2[[#This Row],[6M Return vs Nifty]]-AVERAGE(Table2[6M Return vs Nifty]))/_xlfn.STDEV.P(Table2[6M Return vs Nifty])</f>
        <v>-0.3974906165395739</v>
      </c>
      <c r="M586">
        <v>-2.92337760862728</v>
      </c>
      <c r="N586">
        <f>(Table2[[#This Row],[1W Return vs Nifty]]-AVERAGE(Table2[1W Return vs Nifty]))/_xlfn.STDEV.P(Table2[1W Return vs Nifty])</f>
        <v>-0.27404524694368193</v>
      </c>
      <c r="O586">
        <v>85.4</v>
      </c>
      <c r="P586">
        <v>86.044550177379193</v>
      </c>
      <c r="Q586">
        <v>85.702336711674604</v>
      </c>
      <c r="R586">
        <v>45.243642658329001</v>
      </c>
      <c r="S586" s="1">
        <f>(Table2[[#This Row],[Close Price]]-Table2[[#This Row],[20D EMA]])/Table2[[#This Row],[20D EMA]]</f>
        <v>-1.2177985948477825E-2</v>
      </c>
      <c r="T586" s="1">
        <f>(Table2[[#This Row],[Close Price]]-Table2[[#This Row],[50D EMA]])/Table2[[#This Row],[50D EMA]]</f>
        <v>-1.9577651041309714E-2</v>
      </c>
      <c r="U586" s="1">
        <f>(Table2[[#This Row],[Close Price]]-Table2[[#This Row],[200D EMA]])/Table2[[#This Row],[200D EMA]]</f>
        <v>-1.5662778439642571E-2</v>
      </c>
      <c r="V586">
        <v>0.37032587420989199</v>
      </c>
      <c r="W586">
        <v>83.51</v>
      </c>
      <c r="X586">
        <v>85.45</v>
      </c>
      <c r="Y586">
        <v>83.51</v>
      </c>
      <c r="Z586">
        <v>85.45</v>
      </c>
      <c r="AA586">
        <v>82</v>
      </c>
      <c r="AB586">
        <v>88.36</v>
      </c>
      <c r="AC586" s="1">
        <f>(Table2[[#This Row],[Close Price]]/Table2[[#This Row],[Day Low]])-1</f>
        <v>1.0178421745898669E-2</v>
      </c>
      <c r="AD586" s="1">
        <f>(Table2[[#This Row],[Day High]]/Table2[[#This Row],[Close Price]])-1</f>
        <v>1.2920815552394549E-2</v>
      </c>
      <c r="AE586" s="1">
        <f>(Table2[[#This Row],[Close Price]]/Table2[[#This Row],[Current Week Low]])-1</f>
        <v>1.0178421745898669E-2</v>
      </c>
      <c r="AF586" s="1">
        <f>(Table2[[#This Row],[Current Week High]]/Table2[[#This Row],[Close Price]])-1</f>
        <v>1.2920815552394549E-2</v>
      </c>
      <c r="AG586" s="1">
        <f>(Table2[[#This Row],[Close Price]]/Table2[[#This Row],[Current Month Low]])-1</f>
        <v>2.8780487804878074E-2</v>
      </c>
      <c r="AH586" s="1">
        <f>(Table2[[#This Row],[Current Month High]]/Table2[[#This Row],[Close Price]])-1</f>
        <v>4.7415836889521001E-2</v>
      </c>
      <c r="AI586">
        <v>25.426742532005601</v>
      </c>
      <c r="AJ586">
        <v>16.5193370165745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-0.03</v>
      </c>
      <c r="AM586" t="s">
        <v>3184</v>
      </c>
      <c r="AN586">
        <v>4.72</v>
      </c>
      <c r="AO586" t="s">
        <v>3185</v>
      </c>
      <c r="AQ586">
        <f>(Table2[[#This Row],[Sharpe Ratio]]-AVERAGE(Table2[Sharpe Ratio]))/_xlfn.STDEV.P(Table2[Sharpe Ratio])</f>
        <v>-0.72077460162819162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620</v>
      </c>
      <c r="AT586">
        <f>_xlfn.RANK.AVG(Table2[[#This Row],[6M Return vs Nifty Z-Score]],Table2[6M Return vs Nifty Z-Score])</f>
        <v>441</v>
      </c>
      <c r="AU586">
        <f>_xlfn.RANK.AVG(Table2[[#This Row],[Sharpe Ratio Z-Score]],Table2[Sharpe Ratio Z-Score])</f>
        <v>544.5</v>
      </c>
      <c r="AV586">
        <f>(Table2[[#This Row],[Rank 1Y]]+Table2[[#This Row],[Rank 6M]]+Table2[[#This Row],[Rank Sharpe]])/3</f>
        <v>535.16666666666663</v>
      </c>
    </row>
    <row r="587" spans="1:48" x14ac:dyDescent="0.3">
      <c r="A587" t="s">
        <v>1363</v>
      </c>
      <c r="B587" t="s">
        <v>1364</v>
      </c>
      <c r="C587" t="s">
        <v>3149</v>
      </c>
      <c r="D587" t="s">
        <v>448</v>
      </c>
      <c r="E587">
        <v>8088.8489847689998</v>
      </c>
      <c r="F587">
        <v>183.57</v>
      </c>
      <c r="G587">
        <v>-38.456820590607002</v>
      </c>
      <c r="H587">
        <f>(Table2[[#This Row],[1Y Return vs Nifty]]-AVERAGE(Table2[1Y Return vs Nifty]))/_xlfn.STDEV.P(Table2[1Y Return vs Nifty])</f>
        <v>-1.06058042114699</v>
      </c>
      <c r="I587">
        <v>-0.35702275386190302</v>
      </c>
      <c r="J587">
        <f>(Table2[[#This Row],[1M Return vs Nifty]]-AVERAGE(Table2[1M Return vs Nifty]))/_xlfn.STDEV.P(Table2[1M Return vs Nifty])</f>
        <v>1.5503009211832043E-2</v>
      </c>
      <c r="K587">
        <v>-0.676318167345767</v>
      </c>
      <c r="L587">
        <f>(Table2[[#This Row],[6M Return vs Nifty]]-AVERAGE(Table2[6M Return vs Nifty]))/_xlfn.STDEV.P(Table2[6M Return vs Nifty])</f>
        <v>-0.23148476510637681</v>
      </c>
      <c r="M587">
        <v>-2.1097284158122198</v>
      </c>
      <c r="N587">
        <f>(Table2[[#This Row],[1W Return vs Nifty]]-AVERAGE(Table2[1W Return vs Nifty]))/_xlfn.STDEV.P(Table2[1W Return vs Nifty])</f>
        <v>-0.10156217319854391</v>
      </c>
      <c r="O587">
        <v>186.73</v>
      </c>
      <c r="P587">
        <v>189.70680593553899</v>
      </c>
      <c r="Q587">
        <v>191.81058493085499</v>
      </c>
      <c r="R587">
        <v>42.893910276250502</v>
      </c>
      <c r="S587" s="1">
        <f>(Table2[[#This Row],[Close Price]]-Table2[[#This Row],[20D EMA]])/Table2[[#This Row],[20D EMA]]</f>
        <v>-1.6922829754190526E-2</v>
      </c>
      <c r="T587" s="1">
        <f>(Table2[[#This Row],[Close Price]]-Table2[[#This Row],[50D EMA]])/Table2[[#This Row],[50D EMA]]</f>
        <v>-3.2348897053404845E-2</v>
      </c>
      <c r="U587" s="1">
        <f>(Table2[[#This Row],[Close Price]]-Table2[[#This Row],[200D EMA]])/Table2[[#This Row],[200D EMA]]</f>
        <v>-4.2962096871898954E-2</v>
      </c>
      <c r="V587">
        <v>0.26820385974012501</v>
      </c>
      <c r="W587">
        <v>182.7</v>
      </c>
      <c r="X587">
        <v>188.4</v>
      </c>
      <c r="Y587">
        <v>182.7</v>
      </c>
      <c r="Z587">
        <v>188.4</v>
      </c>
      <c r="AA587">
        <v>181.25</v>
      </c>
      <c r="AB587">
        <v>193.5</v>
      </c>
      <c r="AC587" s="1">
        <f>(Table2[[#This Row],[Close Price]]/Table2[[#This Row],[Day Low]])-1</f>
        <v>4.761904761904745E-3</v>
      </c>
      <c r="AD587" s="1">
        <f>(Table2[[#This Row],[Day High]]/Table2[[#This Row],[Close Price]])-1</f>
        <v>2.6311488805360383E-2</v>
      </c>
      <c r="AE587" s="1">
        <f>(Table2[[#This Row],[Close Price]]/Table2[[#This Row],[Current Week Low]])-1</f>
        <v>4.761904761904745E-3</v>
      </c>
      <c r="AF587" s="1">
        <f>(Table2[[#This Row],[Current Week High]]/Table2[[#This Row],[Close Price]])-1</f>
        <v>2.6311488805360383E-2</v>
      </c>
      <c r="AG587" s="1">
        <f>(Table2[[#This Row],[Close Price]]/Table2[[#This Row],[Current Month Low]])-1</f>
        <v>1.2799999999999923E-2</v>
      </c>
      <c r="AH587" s="1">
        <f>(Table2[[#This Row],[Current Month High]]/Table2[[#This Row],[Close Price]])-1</f>
        <v>5.4093806177480053E-2</v>
      </c>
      <c r="AI587">
        <v>18.5269924279566</v>
      </c>
      <c r="AJ587">
        <v>26.6</v>
      </c>
      <c r="AK587" t="str">
        <f>IF(AND(Table2[[#This Row],[20D EMA]]&gt;Table2[[#This Row],[50D EMA]],Table2[[#This Row],[50D EMA]]&gt;Table2[[#This Row],[200D EMA]]),"Uptrend","Downtrend/NoTrend")</f>
        <v>Downtrend/NoTrend</v>
      </c>
      <c r="AL587">
        <v>0.01</v>
      </c>
      <c r="AM587" t="s">
        <v>3185</v>
      </c>
      <c r="AN587">
        <v>2.89</v>
      </c>
      <c r="AO587" t="s">
        <v>3185</v>
      </c>
      <c r="AQ587">
        <f>(Table2[[#This Row],[Sharpe Ratio]]-AVERAGE(Table2[Sharpe Ratio]))/_xlfn.STDEV.P(Table2[Sharpe Ratio])</f>
        <v>-0.72077460162819162</v>
      </c>
      <c r="AR5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7">
        <f>_xlfn.RANK.AVG(Table2[[#This Row],[1Y Return vs Nifty Z-Score]],Table2[1Y Return vs Nifty Z-Score])</f>
        <v>672</v>
      </c>
      <c r="AT587">
        <f>_xlfn.RANK.AVG(Table2[[#This Row],[6M Return vs Nifty Z-Score]],Table2[6M Return vs Nifty Z-Score])</f>
        <v>389</v>
      </c>
      <c r="AU587">
        <f>_xlfn.RANK.AVG(Table2[[#This Row],[Sharpe Ratio Z-Score]],Table2[Sharpe Ratio Z-Score])</f>
        <v>544.5</v>
      </c>
      <c r="AV587">
        <f>(Table2[[#This Row],[Rank 1Y]]+Table2[[#This Row],[Rank 6M]]+Table2[[#This Row],[Rank Sharpe]])/3</f>
        <v>535.16666666666663</v>
      </c>
    </row>
    <row r="588" spans="1:48" x14ac:dyDescent="0.3">
      <c r="A588" t="s">
        <v>909</v>
      </c>
      <c r="B588" t="s">
        <v>910</v>
      </c>
      <c r="C588" t="s">
        <v>3139</v>
      </c>
      <c r="D588" t="s">
        <v>569</v>
      </c>
      <c r="E588">
        <v>16621.458166799999</v>
      </c>
      <c r="F588">
        <v>332.6</v>
      </c>
      <c r="G588">
        <v>-15.513399476420901</v>
      </c>
      <c r="H588">
        <f>(Table2[[#This Row],[1Y Return vs Nifty]]-AVERAGE(Table2[1Y Return vs Nifty]))/_xlfn.STDEV.P(Table2[1Y Return vs Nifty])</f>
        <v>-0.62744929102732794</v>
      </c>
      <c r="I588">
        <v>-3.6872638238366702</v>
      </c>
      <c r="J588">
        <f>(Table2[[#This Row],[1M Return vs Nifty]]-AVERAGE(Table2[1M Return vs Nifty]))/_xlfn.STDEV.P(Table2[1M Return vs Nifty])</f>
        <v>-0.33986050857228389</v>
      </c>
      <c r="K588">
        <v>-4.9002253942834804</v>
      </c>
      <c r="L588">
        <f>(Table2[[#This Row],[6M Return vs Nifty]]-AVERAGE(Table2[6M Return vs Nifty]))/_xlfn.STDEV.P(Table2[6M Return vs Nifty])</f>
        <v>-0.37301046536025456</v>
      </c>
      <c r="M588">
        <v>-5.0972321186495799</v>
      </c>
      <c r="N588">
        <f>(Table2[[#This Row],[1W Return vs Nifty]]-AVERAGE(Table2[1W Return vs Nifty]))/_xlfn.STDEV.P(Table2[1W Return vs Nifty])</f>
        <v>-0.73487420256043356</v>
      </c>
      <c r="O588">
        <v>349.09</v>
      </c>
      <c r="P588">
        <v>347.436257031602</v>
      </c>
      <c r="Q588">
        <v>330.80686903665298</v>
      </c>
      <c r="R588">
        <v>30.470606089818801</v>
      </c>
      <c r="S588" s="1">
        <f>(Table2[[#This Row],[Close Price]]-Table2[[#This Row],[20D EMA]])/Table2[[#This Row],[20D EMA]]</f>
        <v>-4.7237102179953458E-2</v>
      </c>
      <c r="T588" s="1">
        <f>(Table2[[#This Row],[Close Price]]-Table2[[#This Row],[50D EMA]])/Table2[[#This Row],[50D EMA]]</f>
        <v>-4.270209781316088E-2</v>
      </c>
      <c r="U588" s="1">
        <f>(Table2[[#This Row],[Close Price]]-Table2[[#This Row],[200D EMA]])/Table2[[#This Row],[200D EMA]]</f>
        <v>5.4204768134617012E-3</v>
      </c>
      <c r="V588">
        <v>0.55301147023921204</v>
      </c>
      <c r="W588">
        <v>330.45</v>
      </c>
      <c r="X588">
        <v>338.9</v>
      </c>
      <c r="Y588">
        <v>330.45</v>
      </c>
      <c r="Z588">
        <v>338.9</v>
      </c>
      <c r="AA588">
        <v>330.45</v>
      </c>
      <c r="AB588">
        <v>359.45</v>
      </c>
      <c r="AC588" s="1">
        <f>(Table2[[#This Row],[Close Price]]/Table2[[#This Row],[Day Low]])-1</f>
        <v>6.5062793160841625E-3</v>
      </c>
      <c r="AD588" s="1">
        <f>(Table2[[#This Row],[Day High]]/Table2[[#This Row],[Close Price]])-1</f>
        <v>1.8941671677690675E-2</v>
      </c>
      <c r="AE588" s="1">
        <f>(Table2[[#This Row],[Close Price]]/Table2[[#This Row],[Current Week Low]])-1</f>
        <v>6.5062793160841625E-3</v>
      </c>
      <c r="AF588" s="1">
        <f>(Table2[[#This Row],[Current Week High]]/Table2[[#This Row],[Close Price]])-1</f>
        <v>1.8941671677690675E-2</v>
      </c>
      <c r="AG588" s="1">
        <f>(Table2[[#This Row],[Close Price]]/Table2[[#This Row],[Current Month Low]])-1</f>
        <v>6.5062793160841625E-3</v>
      </c>
      <c r="AH588" s="1">
        <f>(Table2[[#This Row],[Current Month High]]/Table2[[#This Row],[Close Price]])-1</f>
        <v>8.0727600721587356E-2</v>
      </c>
      <c r="AI588">
        <v>20.760673481659602</v>
      </c>
      <c r="AJ588">
        <v>18.131770555851499</v>
      </c>
      <c r="AK588" t="str">
        <f>IF(AND(Table2[[#This Row],[20D EMA]]&gt;Table2[[#This Row],[50D EMA]],Table2[[#This Row],[50D EMA]]&gt;Table2[[#This Row],[200D EMA]]),"Uptrend","Downtrend/NoTrend")</f>
        <v>Uptrend</v>
      </c>
      <c r="AL588">
        <v>0.04</v>
      </c>
      <c r="AM588" t="s">
        <v>3185</v>
      </c>
      <c r="AN588">
        <v>-5.48</v>
      </c>
      <c r="AO588" t="s">
        <v>3184</v>
      </c>
      <c r="AP588">
        <v>-2.6462721792333999E-2</v>
      </c>
      <c r="AQ588">
        <f>(Table2[[#This Row],[Sharpe Ratio]]-AVERAGE(Table2[Sharpe Ratio]))/_xlfn.STDEV.P(Table2[Sharpe Ratio])</f>
        <v>-1.0334394155706124</v>
      </c>
      <c r="AR5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-3.1086338830909126</v>
      </c>
      <c r="AS588">
        <f>_xlfn.RANK.AVG(Table2[[#This Row],[1Y Return vs Nifty Z-Score]],Table2[1Y Return vs Nifty Z-Score])</f>
        <v>555</v>
      </c>
      <c r="AT588">
        <f>_xlfn.RANK.AVG(Table2[[#This Row],[6M Return vs Nifty Z-Score]],Table2[6M Return vs Nifty Z-Score])</f>
        <v>433</v>
      </c>
      <c r="AU588">
        <f>_xlfn.RANK.AVG(Table2[[#This Row],[Sharpe Ratio Z-Score]],Table2[Sharpe Ratio Z-Score])</f>
        <v>625</v>
      </c>
      <c r="AV588">
        <f>(Table2[[#This Row],[Rank 1Y]]+Table2[[#This Row],[Rank 6M]]+Table2[[#This Row],[Rank Sharpe]])/3</f>
        <v>537.66666666666663</v>
      </c>
    </row>
    <row r="589" spans="1:48" x14ac:dyDescent="0.3">
      <c r="A589" t="s">
        <v>907</v>
      </c>
      <c r="B589" t="s">
        <v>908</v>
      </c>
      <c r="C589" t="s">
        <v>3139</v>
      </c>
      <c r="D589" t="s">
        <v>54</v>
      </c>
      <c r="E589">
        <v>16728.132752215999</v>
      </c>
      <c r="F589">
        <v>202.78</v>
      </c>
      <c r="G589">
        <v>-18.102809589798898</v>
      </c>
      <c r="H589">
        <f>(Table2[[#This Row],[1Y Return vs Nifty]]-AVERAGE(Table2[1Y Return vs Nifty]))/_xlfn.STDEV.P(Table2[1Y Return vs Nifty])</f>
        <v>-0.67633276499439154</v>
      </c>
      <c r="I589">
        <v>6.5190970777444797</v>
      </c>
      <c r="J589">
        <f>(Table2[[#This Row],[1M Return vs Nifty]]-AVERAGE(Table2[1M Return vs Nifty]))/_xlfn.STDEV.P(Table2[1M Return vs Nifty])</f>
        <v>0.74924032153297315</v>
      </c>
      <c r="K589">
        <v>-21.4463876117902</v>
      </c>
      <c r="L589">
        <f>(Table2[[#This Row],[6M Return vs Nifty]]-AVERAGE(Table2[6M Return vs Nifty]))/_xlfn.STDEV.P(Table2[6M Return vs Nifty])</f>
        <v>-0.92740407974003947</v>
      </c>
      <c r="M589">
        <v>1.3660908153373199</v>
      </c>
      <c r="N589">
        <f>(Table2[[#This Row],[1W Return vs Nifty]]-AVERAGE(Table2[1W Return vs Nifty]))/_xlfn.STDEV.P(Table2[1W Return vs Nifty])</f>
        <v>0.63526641345182588</v>
      </c>
      <c r="O589">
        <v>201.1</v>
      </c>
      <c r="P589">
        <v>202.66565102759</v>
      </c>
      <c r="Q589">
        <v>208.32442891727399</v>
      </c>
      <c r="R589">
        <v>51.5020518240987</v>
      </c>
      <c r="S589" s="1">
        <f>(Table2[[#This Row],[Close Price]]-Table2[[#This Row],[20D EMA]])/Table2[[#This Row],[20D EMA]]</f>
        <v>8.3540527100945151E-3</v>
      </c>
      <c r="T589" s="1">
        <f>(Table2[[#This Row],[Close Price]]-Table2[[#This Row],[50D EMA]])/Table2[[#This Row],[50D EMA]]</f>
        <v>5.6422473088166454E-4</v>
      </c>
      <c r="U589" s="1">
        <f>(Table2[[#This Row],[Close Price]]-Table2[[#This Row],[200D EMA]])/Table2[[#This Row],[200D EMA]]</f>
        <v>-2.6614396334074159E-2</v>
      </c>
      <c r="V589">
        <v>2.81520909730129</v>
      </c>
      <c r="W589">
        <v>200.81</v>
      </c>
      <c r="X589">
        <v>206.46</v>
      </c>
      <c r="Y589">
        <v>200.81</v>
      </c>
      <c r="Z589">
        <v>206.46</v>
      </c>
      <c r="AA589">
        <v>200.81</v>
      </c>
      <c r="AB589">
        <v>214.5</v>
      </c>
      <c r="AC589" s="1">
        <f>(Table2[[#This Row],[Close Price]]/Table2[[#This Row],[Day Low]])-1</f>
        <v>9.8102684129275364E-3</v>
      </c>
      <c r="AD589" s="1">
        <f>(Table2[[#This Row],[Day High]]/Table2[[#This Row],[Close Price]])-1</f>
        <v>1.8147746326067749E-2</v>
      </c>
      <c r="AE589" s="1">
        <f>(Table2[[#This Row],[Close Price]]/Table2[[#This Row],[Current Week Low]])-1</f>
        <v>9.8102684129275364E-3</v>
      </c>
      <c r="AF589" s="1">
        <f>(Table2[[#This Row],[Current Week High]]/Table2[[#This Row],[Close Price]])-1</f>
        <v>1.8147746326067749E-2</v>
      </c>
      <c r="AG589" s="1">
        <f>(Table2[[#This Row],[Close Price]]/Table2[[#This Row],[Current Month Low]])-1</f>
        <v>9.8102684129275364E-3</v>
      </c>
      <c r="AH589" s="1">
        <f>(Table2[[#This Row],[Current Month High]]/Table2[[#This Row],[Close Price]])-1</f>
        <v>5.7796626886280622E-2</v>
      </c>
      <c r="AI589">
        <v>42.642272413453</v>
      </c>
      <c r="AJ589">
        <v>13.9277487499297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-0.08</v>
      </c>
      <c r="AM589" t="s">
        <v>3184</v>
      </c>
      <c r="AN589">
        <v>12.44</v>
      </c>
      <c r="AO589" t="s">
        <v>3185</v>
      </c>
      <c r="AP589">
        <v>4.8145532271823999E-2</v>
      </c>
      <c r="AQ589">
        <f>(Table2[[#This Row],[Sharpe Ratio]]-AVERAGE(Table2[Sharpe Ratio]))/_xlfn.STDEV.P(Table2[Sharpe Ratio])</f>
        <v>-0.15192102685004863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572</v>
      </c>
      <c r="AT589">
        <f>_xlfn.RANK.AVG(Table2[[#This Row],[6M Return vs Nifty Z-Score]],Table2[6M Return vs Nifty Z-Score])</f>
        <v>652</v>
      </c>
      <c r="AU589">
        <f>_xlfn.RANK.AVG(Table2[[#This Row],[Sharpe Ratio Z-Score]],Table2[Sharpe Ratio Z-Score])</f>
        <v>392</v>
      </c>
      <c r="AV589">
        <f>(Table2[[#This Row],[Rank 1Y]]+Table2[[#This Row],[Rank 6M]]+Table2[[#This Row],[Rank Sharpe]])/3</f>
        <v>538.66666666666663</v>
      </c>
    </row>
    <row r="590" spans="1:48" x14ac:dyDescent="0.3">
      <c r="A590" t="s">
        <v>89</v>
      </c>
      <c r="B590" t="s">
        <v>90</v>
      </c>
      <c r="C590" t="s">
        <v>3150</v>
      </c>
      <c r="D590" t="s">
        <v>91</v>
      </c>
      <c r="E590">
        <v>284439.93307159998</v>
      </c>
      <c r="F590">
        <v>3206.6</v>
      </c>
      <c r="G590">
        <v>-26.532982384634501</v>
      </c>
      <c r="H590">
        <f>(Table2[[#This Row],[1Y Return vs Nifty]]-AVERAGE(Table2[1Y Return vs Nifty]))/_xlfn.STDEV.P(Table2[1Y Return vs Nifty])</f>
        <v>-0.8354794873405853</v>
      </c>
      <c r="I590">
        <v>-4.6751806921575598</v>
      </c>
      <c r="J590">
        <f>(Table2[[#This Row],[1M Return vs Nifty]]-AVERAGE(Table2[1M Return vs Nifty]))/_xlfn.STDEV.P(Table2[1M Return vs Nifty])</f>
        <v>-0.44527918734902444</v>
      </c>
      <c r="K590">
        <v>-10.9046086513662</v>
      </c>
      <c r="L590">
        <f>(Table2[[#This Row],[6M Return vs Nifty]]-AVERAGE(Table2[6M Return vs Nifty]))/_xlfn.STDEV.P(Table2[6M Return vs Nifty])</f>
        <v>-0.57419256984207301</v>
      </c>
      <c r="M590">
        <v>-3.7543785716507498</v>
      </c>
      <c r="N590">
        <f>(Table2[[#This Row],[1W Return vs Nifty]]-AVERAGE(Table2[1W Return vs Nifty]))/_xlfn.STDEV.P(Table2[1W Return vs Nifty])</f>
        <v>-0.45020667087572425</v>
      </c>
      <c r="O590">
        <v>3300.8</v>
      </c>
      <c r="P590">
        <v>3420.5914167931001</v>
      </c>
      <c r="Q590">
        <v>3442.6804019426099</v>
      </c>
      <c r="R590">
        <v>40.194417509976901</v>
      </c>
      <c r="S590" s="1">
        <f>(Table2[[#This Row],[Close Price]]-Table2[[#This Row],[20D EMA]])/Table2[[#This Row],[20D EMA]]</f>
        <v>-2.8538536112457668E-2</v>
      </c>
      <c r="T590" s="1">
        <f>(Table2[[#This Row],[Close Price]]-Table2[[#This Row],[50D EMA]])/Table2[[#This Row],[50D EMA]]</f>
        <v>-6.2559771313968587E-2</v>
      </c>
      <c r="U590" s="1">
        <f>(Table2[[#This Row],[Close Price]]-Table2[[#This Row],[200D EMA]])/Table2[[#This Row],[200D EMA]]</f>
        <v>-6.8574591417023878E-2</v>
      </c>
      <c r="V590">
        <v>1.1397826262380999</v>
      </c>
      <c r="W590">
        <v>3158.25</v>
      </c>
      <c r="X590">
        <v>3230.05</v>
      </c>
      <c r="Y590">
        <v>3158.25</v>
      </c>
      <c r="Z590">
        <v>3230.05</v>
      </c>
      <c r="AA590">
        <v>3106</v>
      </c>
      <c r="AB590">
        <v>3318</v>
      </c>
      <c r="AC590" s="1">
        <f>(Table2[[#This Row],[Close Price]]/Table2[[#This Row],[Day Low]])-1</f>
        <v>1.5309111058339209E-2</v>
      </c>
      <c r="AD590" s="1">
        <f>(Table2[[#This Row],[Day High]]/Table2[[#This Row],[Close Price]])-1</f>
        <v>7.3130418511819784E-3</v>
      </c>
      <c r="AE590" s="1">
        <f>(Table2[[#This Row],[Close Price]]/Table2[[#This Row],[Current Week Low]])-1</f>
        <v>1.5309111058339209E-2</v>
      </c>
      <c r="AF590" s="1">
        <f>(Table2[[#This Row],[Current Week High]]/Table2[[#This Row],[Close Price]])-1</f>
        <v>7.3130418511819784E-3</v>
      </c>
      <c r="AG590" s="1">
        <f>(Table2[[#This Row],[Close Price]]/Table2[[#This Row],[Current Month Low]])-1</f>
        <v>3.2388924661944651E-2</v>
      </c>
      <c r="AH590" s="1">
        <f>(Table2[[#This Row],[Current Month High]]/Table2[[#This Row],[Close Price]])-1</f>
        <v>3.474084700305613E-2</v>
      </c>
      <c r="AI590">
        <v>21.217177072288401</v>
      </c>
      <c r="AJ590">
        <v>4.9400291263724503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-0.05</v>
      </c>
      <c r="AM590" t="s">
        <v>3184</v>
      </c>
      <c r="AN590">
        <v>-3.73</v>
      </c>
      <c r="AO590" t="s">
        <v>3184</v>
      </c>
      <c r="AP590">
        <v>6.9922722434269998E-3</v>
      </c>
      <c r="AQ590">
        <f>(Table2[[#This Row],[Sharpe Ratio]]-AVERAGE(Table2[Sharpe Ratio]))/_xlfn.STDEV.P(Table2[Sharpe Ratio])</f>
        <v>-0.63815885570521602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610</v>
      </c>
      <c r="AT590">
        <f>_xlfn.RANK.AVG(Table2[[#This Row],[6M Return vs Nifty Z-Score]],Table2[6M Return vs Nifty Z-Score])</f>
        <v>512</v>
      </c>
      <c r="AU590">
        <f>_xlfn.RANK.AVG(Table2[[#This Row],[Sharpe Ratio Z-Score]],Table2[Sharpe Ratio Z-Score])</f>
        <v>501</v>
      </c>
      <c r="AV590">
        <f>(Table2[[#This Row],[Rank 1Y]]+Table2[[#This Row],[Rank 6M]]+Table2[[#This Row],[Rank Sharpe]])/3</f>
        <v>541</v>
      </c>
    </row>
    <row r="591" spans="1:48" x14ac:dyDescent="0.3">
      <c r="A591" t="s">
        <v>1292</v>
      </c>
      <c r="B591" t="s">
        <v>1293</v>
      </c>
      <c r="C591" t="s">
        <v>3153</v>
      </c>
      <c r="D591" t="s">
        <v>403</v>
      </c>
      <c r="E591">
        <v>8912.6871273649995</v>
      </c>
      <c r="F591">
        <v>606.54999999999995</v>
      </c>
      <c r="G591">
        <v>-34.358092052761897</v>
      </c>
      <c r="H591">
        <f>(Table2[[#This Row],[1Y Return vs Nifty]]-AVERAGE(Table2[1Y Return vs Nifty]))/_xlfn.STDEV.P(Table2[1Y Return vs Nifty])</f>
        <v>-0.98320369015228726</v>
      </c>
      <c r="I591">
        <v>-1.0556814085824699</v>
      </c>
      <c r="J591">
        <f>(Table2[[#This Row],[1M Return vs Nifty]]-AVERAGE(Table2[1M Return vs Nifty]))/_xlfn.STDEV.P(Table2[1M Return vs Nifty])</f>
        <v>-5.9049490758898267E-2</v>
      </c>
      <c r="K591">
        <v>-15.9417349624943</v>
      </c>
      <c r="L591">
        <f>(Table2[[#This Row],[6M Return vs Nifty]]-AVERAGE(Table2[6M Return vs Nifty]))/_xlfn.STDEV.P(Table2[6M Return vs Nifty])</f>
        <v>-0.74296588567232358</v>
      </c>
      <c r="M591">
        <v>-2.1754663951820898</v>
      </c>
      <c r="N591">
        <f>(Table2[[#This Row],[1W Return vs Nifty]]-AVERAGE(Table2[1W Return vs Nifty]))/_xlfn.STDEV.P(Table2[1W Return vs Nifty])</f>
        <v>-0.1154977720335653</v>
      </c>
      <c r="O591">
        <v>626.79</v>
      </c>
      <c r="P591">
        <v>642.65035235936398</v>
      </c>
      <c r="Q591">
        <v>661.38428702487204</v>
      </c>
      <c r="R591">
        <v>38.0677960942499</v>
      </c>
      <c r="S591" s="1">
        <f>(Table2[[#This Row],[Close Price]]-Table2[[#This Row],[20D EMA]])/Table2[[#This Row],[20D EMA]]</f>
        <v>-3.2291517095039822E-2</v>
      </c>
      <c r="T591" s="1">
        <f>(Table2[[#This Row],[Close Price]]-Table2[[#This Row],[50D EMA]])/Table2[[#This Row],[50D EMA]]</f>
        <v>-5.6174173447238768E-2</v>
      </c>
      <c r="U591" s="1">
        <f>(Table2[[#This Row],[Close Price]]-Table2[[#This Row],[200D EMA]])/Table2[[#This Row],[200D EMA]]</f>
        <v>-8.2908360692291419E-2</v>
      </c>
      <c r="V591">
        <v>0.62610711363638705</v>
      </c>
      <c r="W591">
        <v>598.04999999999995</v>
      </c>
      <c r="X591">
        <v>616.75</v>
      </c>
      <c r="Y591">
        <v>598.04999999999995</v>
      </c>
      <c r="Z591">
        <v>616.75</v>
      </c>
      <c r="AA591">
        <v>591.5</v>
      </c>
      <c r="AB591">
        <v>647</v>
      </c>
      <c r="AC591" s="1">
        <f>(Table2[[#This Row],[Close Price]]/Table2[[#This Row],[Day Low]])-1</f>
        <v>1.4212858456650768E-2</v>
      </c>
      <c r="AD591" s="1">
        <f>(Table2[[#This Row],[Day High]]/Table2[[#This Row],[Close Price]])-1</f>
        <v>1.6816420740252358E-2</v>
      </c>
      <c r="AE591" s="1">
        <f>(Table2[[#This Row],[Close Price]]/Table2[[#This Row],[Current Week Low]])-1</f>
        <v>1.4212858456650768E-2</v>
      </c>
      <c r="AF591" s="1">
        <f>(Table2[[#This Row],[Current Week High]]/Table2[[#This Row],[Close Price]])-1</f>
        <v>1.6816420740252358E-2</v>
      </c>
      <c r="AG591" s="1">
        <f>(Table2[[#This Row],[Close Price]]/Table2[[#This Row],[Current Month Low]])-1</f>
        <v>2.5443786982248362E-2</v>
      </c>
      <c r="AH591" s="1">
        <f>(Table2[[#This Row],[Current Month High]]/Table2[[#This Row],[Close Price]])-1</f>
        <v>6.6688648916000348E-2</v>
      </c>
      <c r="AI591">
        <v>34.350012365015203</v>
      </c>
      <c r="AJ591">
        <v>2.89228159457166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-0.01</v>
      </c>
      <c r="AM591" t="s">
        <v>3184</v>
      </c>
      <c r="AN591">
        <v>-4.09</v>
      </c>
      <c r="AO591" t="s">
        <v>3184</v>
      </c>
      <c r="AP591">
        <v>4.3499140040348001E-2</v>
      </c>
      <c r="AQ591">
        <f>(Table2[[#This Row],[Sharpe Ratio]]-AVERAGE(Table2[Sharpe Ratio]))/_xlfn.STDEV.P(Table2[Sharpe Ratio])</f>
        <v>-0.20681951287724193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652</v>
      </c>
      <c r="AT591">
        <f>_xlfn.RANK.AVG(Table2[[#This Row],[6M Return vs Nifty Z-Score]],Table2[6M Return vs Nifty Z-Score])</f>
        <v>575</v>
      </c>
      <c r="AU591">
        <f>_xlfn.RANK.AVG(Table2[[#This Row],[Sharpe Ratio Z-Score]],Table2[Sharpe Ratio Z-Score])</f>
        <v>401</v>
      </c>
      <c r="AV591">
        <f>(Table2[[#This Row],[Rank 1Y]]+Table2[[#This Row],[Rank 6M]]+Table2[[#This Row],[Rank Sharpe]])/3</f>
        <v>542.66666666666663</v>
      </c>
    </row>
    <row r="592" spans="1:48" x14ac:dyDescent="0.3">
      <c r="A592" t="s">
        <v>1878</v>
      </c>
      <c r="B592" t="s">
        <v>1879</v>
      </c>
      <c r="C592" t="s">
        <v>3148</v>
      </c>
      <c r="D592" t="s">
        <v>114</v>
      </c>
      <c r="E592">
        <v>3901.3351777500002</v>
      </c>
      <c r="F592">
        <v>198.5</v>
      </c>
      <c r="G592">
        <v>-35.123917704959197</v>
      </c>
      <c r="H592">
        <f>(Table2[[#This Row],[1Y Return vs Nifty]]-AVERAGE(Table2[1Y Return vs Nifty]))/_xlfn.STDEV.P(Table2[1Y Return vs Nifty])</f>
        <v>-0.99766112126336726</v>
      </c>
      <c r="I592">
        <v>-3.77217050183858</v>
      </c>
      <c r="J592">
        <f>(Table2[[#This Row],[1M Return vs Nifty]]-AVERAGE(Table2[1M Return vs Nifty]))/_xlfn.STDEV.P(Table2[1M Return vs Nifty])</f>
        <v>-0.34892073428691978</v>
      </c>
      <c r="K592">
        <v>-17.793797835885201</v>
      </c>
      <c r="L592">
        <f>(Table2[[#This Row],[6M Return vs Nifty]]-AVERAGE(Table2[6M Return vs Nifty]))/_xlfn.STDEV.P(Table2[6M Return vs Nifty])</f>
        <v>-0.80502086959792607</v>
      </c>
      <c r="M592">
        <v>-2.5394467782555501</v>
      </c>
      <c r="N592">
        <f>(Table2[[#This Row],[1W Return vs Nifty]]-AVERAGE(Table2[1W Return vs Nifty]))/_xlfn.STDEV.P(Table2[1W Return vs Nifty])</f>
        <v>-0.19265689147942336</v>
      </c>
      <c r="O592">
        <v>204.56</v>
      </c>
      <c r="P592">
        <v>211.989689165659</v>
      </c>
      <c r="Q592">
        <v>216.97210091483899</v>
      </c>
      <c r="R592">
        <v>42.912753197593801</v>
      </c>
      <c r="S592" s="1">
        <f>(Table2[[#This Row],[Close Price]]-Table2[[#This Row],[20D EMA]])/Table2[[#This Row],[20D EMA]]</f>
        <v>-2.9624560031286676E-2</v>
      </c>
      <c r="T592" s="1">
        <f>(Table2[[#This Row],[Close Price]]-Table2[[#This Row],[50D EMA]])/Table2[[#This Row],[50D EMA]]</f>
        <v>-6.363370416151469E-2</v>
      </c>
      <c r="U592" s="1">
        <f>(Table2[[#This Row],[Close Price]]-Table2[[#This Row],[200D EMA]])/Table2[[#This Row],[200D EMA]]</f>
        <v>-8.5135834685443001E-2</v>
      </c>
      <c r="V592">
        <v>0.362195377464681</v>
      </c>
      <c r="W592">
        <v>197.12</v>
      </c>
      <c r="X592">
        <v>201.72</v>
      </c>
      <c r="Y592">
        <v>197.12</v>
      </c>
      <c r="Z592">
        <v>201.72</v>
      </c>
      <c r="AA592">
        <v>192</v>
      </c>
      <c r="AB592">
        <v>209.79</v>
      </c>
      <c r="AC592" s="1">
        <f>(Table2[[#This Row],[Close Price]]/Table2[[#This Row],[Day Low]])-1</f>
        <v>7.0008116883115701E-3</v>
      </c>
      <c r="AD592" s="1">
        <f>(Table2[[#This Row],[Day High]]/Table2[[#This Row],[Close Price]])-1</f>
        <v>1.6221662468513864E-2</v>
      </c>
      <c r="AE592" s="1">
        <f>(Table2[[#This Row],[Close Price]]/Table2[[#This Row],[Current Week Low]])-1</f>
        <v>7.0008116883115701E-3</v>
      </c>
      <c r="AF592" s="1">
        <f>(Table2[[#This Row],[Current Week High]]/Table2[[#This Row],[Close Price]])-1</f>
        <v>1.6221662468513864E-2</v>
      </c>
      <c r="AG592" s="1">
        <f>(Table2[[#This Row],[Close Price]]/Table2[[#This Row],[Current Month Low]])-1</f>
        <v>3.3854166666666741E-2</v>
      </c>
      <c r="AH592" s="1">
        <f>(Table2[[#This Row],[Current Month High]]/Table2[[#This Row],[Close Price]])-1</f>
        <v>5.687657430730475E-2</v>
      </c>
      <c r="AI592">
        <v>40.050377833753103</v>
      </c>
      <c r="AJ592">
        <v>18.933493109646399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-0.13</v>
      </c>
      <c r="AM592" t="s">
        <v>3184</v>
      </c>
      <c r="AN592">
        <v>1.66</v>
      </c>
      <c r="AO592" t="s">
        <v>3185</v>
      </c>
      <c r="AP592">
        <v>5.4709094916291001E-2</v>
      </c>
      <c r="AQ592">
        <f>(Table2[[#This Row],[Sharpe Ratio]]-AVERAGE(Table2[Sharpe Ratio]))/_xlfn.STDEV.P(Table2[Sharpe Ratio])</f>
        <v>-7.4370610489392933E-2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657</v>
      </c>
      <c r="AT592">
        <f>_xlfn.RANK.AVG(Table2[[#This Row],[6M Return vs Nifty Z-Score]],Table2[6M Return vs Nifty Z-Score])</f>
        <v>601</v>
      </c>
      <c r="AU592">
        <f>_xlfn.RANK.AVG(Table2[[#This Row],[Sharpe Ratio Z-Score]],Table2[Sharpe Ratio Z-Score])</f>
        <v>370</v>
      </c>
      <c r="AV592">
        <f>(Table2[[#This Row],[Rank 1Y]]+Table2[[#This Row],[Rank 6M]]+Table2[[#This Row],[Rank Sharpe]])/3</f>
        <v>542.66666666666663</v>
      </c>
    </row>
    <row r="593" spans="1:48" x14ac:dyDescent="0.3">
      <c r="A593" t="s">
        <v>496</v>
      </c>
      <c r="B593" t="s">
        <v>497</v>
      </c>
      <c r="C593" t="s">
        <v>3141</v>
      </c>
      <c r="D593" t="s">
        <v>125</v>
      </c>
      <c r="E593">
        <v>42609.963064925003</v>
      </c>
      <c r="F593">
        <v>327.85</v>
      </c>
      <c r="G593">
        <v>-13.964376856758101</v>
      </c>
      <c r="H593">
        <f>(Table2[[#This Row],[1Y Return vs Nifty]]-AVERAGE(Table2[1Y Return vs Nifty]))/_xlfn.STDEV.P(Table2[1Y Return vs Nifty])</f>
        <v>-0.59820648915848951</v>
      </c>
      <c r="I593">
        <v>2.3612408558965998</v>
      </c>
      <c r="J593">
        <f>(Table2[[#This Row],[1M Return vs Nifty]]-AVERAGE(Table2[1M Return vs Nifty]))/_xlfn.STDEV.P(Table2[1M Return vs Nifty])</f>
        <v>0.30556360792868409</v>
      </c>
      <c r="K593">
        <v>-10.380269008486</v>
      </c>
      <c r="L593">
        <f>(Table2[[#This Row],[6M Return vs Nifty]]-AVERAGE(Table2[6M Return vs Nifty]))/_xlfn.STDEV.P(Table2[6M Return vs Nifty])</f>
        <v>-0.55662411221681218</v>
      </c>
      <c r="M593">
        <v>-2.15737238378812</v>
      </c>
      <c r="N593">
        <f>(Table2[[#This Row],[1W Return vs Nifty]]-AVERAGE(Table2[1W Return vs Nifty]))/_xlfn.STDEV.P(Table2[1W Return vs Nifty])</f>
        <v>-0.1116620763441076</v>
      </c>
      <c r="O593">
        <v>336.34</v>
      </c>
      <c r="P593">
        <v>341.24241311212199</v>
      </c>
      <c r="Q593">
        <v>351.59627936499498</v>
      </c>
      <c r="R593">
        <v>40.6921745145846</v>
      </c>
      <c r="S593" s="1">
        <f>(Table2[[#This Row],[Close Price]]-Table2[[#This Row],[20D EMA]])/Table2[[#This Row],[20D EMA]]</f>
        <v>-2.5242314324790252E-2</v>
      </c>
      <c r="T593" s="1">
        <f>(Table2[[#This Row],[Close Price]]-Table2[[#This Row],[50D EMA]])/Table2[[#This Row],[50D EMA]]</f>
        <v>-3.9246039171929155E-2</v>
      </c>
      <c r="U593" s="1">
        <f>(Table2[[#This Row],[Close Price]]-Table2[[#This Row],[200D EMA]])/Table2[[#This Row],[200D EMA]]</f>
        <v>-6.7538483080316541E-2</v>
      </c>
      <c r="V593">
        <v>0.587411989509251</v>
      </c>
      <c r="W593">
        <v>327</v>
      </c>
      <c r="X593">
        <v>334.95</v>
      </c>
      <c r="Y593">
        <v>327</v>
      </c>
      <c r="Z593">
        <v>334.95</v>
      </c>
      <c r="AA593">
        <v>326.2</v>
      </c>
      <c r="AB593">
        <v>352.8</v>
      </c>
      <c r="AC593" s="1">
        <f>(Table2[[#This Row],[Close Price]]/Table2[[#This Row],[Day Low]])-1</f>
        <v>2.5993883792050365E-3</v>
      </c>
      <c r="AD593" s="1">
        <f>(Table2[[#This Row],[Day High]]/Table2[[#This Row],[Close Price]])-1</f>
        <v>2.1656245234100924E-2</v>
      </c>
      <c r="AE593" s="1">
        <f>(Table2[[#This Row],[Close Price]]/Table2[[#This Row],[Current Week Low]])-1</f>
        <v>2.5993883792050365E-3</v>
      </c>
      <c r="AF593" s="1">
        <f>(Table2[[#This Row],[Current Week High]]/Table2[[#This Row],[Close Price]])-1</f>
        <v>2.1656245234100924E-2</v>
      </c>
      <c r="AG593" s="1">
        <f>(Table2[[#This Row],[Close Price]]/Table2[[#This Row],[Current Month Low]])-1</f>
        <v>5.058246474555661E-3</v>
      </c>
      <c r="AH593" s="1">
        <f>(Table2[[#This Row],[Current Month High]]/Table2[[#This Row],[Close Price]])-1</f>
        <v>7.6101875857861767E-2</v>
      </c>
      <c r="AI593">
        <v>25.209699557724502</v>
      </c>
      <c r="AJ593">
        <v>14.713086074177699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-0.05</v>
      </c>
      <c r="AM593" t="s">
        <v>3184</v>
      </c>
      <c r="AN593">
        <v>-3.66</v>
      </c>
      <c r="AO593" t="s">
        <v>3184</v>
      </c>
      <c r="AP593">
        <v>-1.0318119717041E-2</v>
      </c>
      <c r="AQ593">
        <f>(Table2[[#This Row],[Sharpe Ratio]]-AVERAGE(Table2[Sharpe Ratio]))/_xlfn.STDEV.P(Table2[Sharpe Ratio])</f>
        <v>-0.84268621022541534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3">
        <f>_xlfn.RANK.AVG(Table2[[#This Row],[1Y Return vs Nifty Z-Score]],Table2[1Y Return vs Nifty Z-Score])</f>
        <v>536</v>
      </c>
      <c r="AT593">
        <f>_xlfn.RANK.AVG(Table2[[#This Row],[6M Return vs Nifty Z-Score]],Table2[6M Return vs Nifty Z-Score])</f>
        <v>503</v>
      </c>
      <c r="AU593">
        <f>_xlfn.RANK.AVG(Table2[[#This Row],[Sharpe Ratio Z-Score]],Table2[Sharpe Ratio Z-Score])</f>
        <v>590</v>
      </c>
      <c r="AV593">
        <f>(Table2[[#This Row],[Rank 1Y]]+Table2[[#This Row],[Rank 6M]]+Table2[[#This Row],[Rank Sharpe]])/3</f>
        <v>543</v>
      </c>
    </row>
    <row r="594" spans="1:48" x14ac:dyDescent="0.3">
      <c r="A594" t="s">
        <v>1393</v>
      </c>
      <c r="B594" t="s">
        <v>1394</v>
      </c>
      <c r="C594" t="s">
        <v>3153</v>
      </c>
      <c r="D594" t="s">
        <v>477</v>
      </c>
      <c r="E594">
        <v>7737.8825515600001</v>
      </c>
      <c r="F594">
        <v>489.4</v>
      </c>
      <c r="G594">
        <v>-15.6665562150416</v>
      </c>
      <c r="H594">
        <f>(Table2[[#This Row],[1Y Return vs Nifty]]-AVERAGE(Table2[1Y Return vs Nifty]))/_xlfn.STDEV.P(Table2[1Y Return vs Nifty])</f>
        <v>-0.63034061882687786</v>
      </c>
      <c r="I594">
        <v>-0.33251824302300198</v>
      </c>
      <c r="J594">
        <f>(Table2[[#This Row],[1M Return vs Nifty]]-AVERAGE(Table2[1M Return vs Nifty]))/_xlfn.STDEV.P(Table2[1M Return vs Nifty])</f>
        <v>1.8117837685302538E-2</v>
      </c>
      <c r="K594">
        <v>-4.5383988953027901</v>
      </c>
      <c r="L594">
        <f>(Table2[[#This Row],[6M Return vs Nifty]]-AVERAGE(Table2[6M Return vs Nifty]))/_xlfn.STDEV.P(Table2[6M Return vs Nifty])</f>
        <v>-0.36088715253934861</v>
      </c>
      <c r="M594">
        <v>-0.11598564266233</v>
      </c>
      <c r="N594">
        <f>(Table2[[#This Row],[1W Return vs Nifty]]-AVERAGE(Table2[1W Return vs Nifty]))/_xlfn.STDEV.P(Table2[1W Return vs Nifty])</f>
        <v>0.32108543071570561</v>
      </c>
      <c r="O594">
        <v>479.57</v>
      </c>
      <c r="P594">
        <v>489.19764544386101</v>
      </c>
      <c r="Q594">
        <v>493.66843752014398</v>
      </c>
      <c r="R594">
        <v>62.901265322365397</v>
      </c>
      <c r="S594" s="1">
        <f>(Table2[[#This Row],[Close Price]]-Table2[[#This Row],[20D EMA]])/Table2[[#This Row],[20D EMA]]</f>
        <v>2.0497529036428434E-2</v>
      </c>
      <c r="T594" s="1">
        <f>(Table2[[#This Row],[Close Price]]-Table2[[#This Row],[50D EMA]])/Table2[[#This Row],[50D EMA]]</f>
        <v>4.1364580967140547E-4</v>
      </c>
      <c r="U594" s="1">
        <f>(Table2[[#This Row],[Close Price]]-Table2[[#This Row],[200D EMA]])/Table2[[#This Row],[200D EMA]]</f>
        <v>-8.646365041252678E-3</v>
      </c>
      <c r="V594">
        <v>1.77620455458786</v>
      </c>
      <c r="W594">
        <v>477.05</v>
      </c>
      <c r="X594">
        <v>494.8</v>
      </c>
      <c r="Y594">
        <v>477.05</v>
      </c>
      <c r="Z594">
        <v>494.8</v>
      </c>
      <c r="AA594">
        <v>463.35</v>
      </c>
      <c r="AB594">
        <v>513.85</v>
      </c>
      <c r="AC594" s="1">
        <f>(Table2[[#This Row],[Close Price]]/Table2[[#This Row],[Day Low]])-1</f>
        <v>2.5888271669636254E-2</v>
      </c>
      <c r="AD594" s="1">
        <f>(Table2[[#This Row],[Day High]]/Table2[[#This Row],[Close Price]])-1</f>
        <v>1.1033919084593391E-2</v>
      </c>
      <c r="AE594" s="1">
        <f>(Table2[[#This Row],[Close Price]]/Table2[[#This Row],[Current Week Low]])-1</f>
        <v>2.5888271669636254E-2</v>
      </c>
      <c r="AF594" s="1">
        <f>(Table2[[#This Row],[Current Week High]]/Table2[[#This Row],[Close Price]])-1</f>
        <v>1.1033919084593391E-2</v>
      </c>
      <c r="AG594" s="1">
        <f>(Table2[[#This Row],[Close Price]]/Table2[[#This Row],[Current Month Low]])-1</f>
        <v>5.622099924463142E-2</v>
      </c>
      <c r="AH594" s="1">
        <f>(Table2[[#This Row],[Current Month High]]/Table2[[#This Row],[Close Price]])-1</f>
        <v>4.995913363302007E-2</v>
      </c>
      <c r="AI594">
        <v>29.525950143032201</v>
      </c>
      <c r="AJ594">
        <v>21.499503475670199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7.0000000000000007E-2</v>
      </c>
      <c r="AM594" t="s">
        <v>3185</v>
      </c>
      <c r="AN594">
        <v>7.1</v>
      </c>
      <c r="AO594" t="s">
        <v>3185</v>
      </c>
      <c r="AP594">
        <v>-3.5742250034E-2</v>
      </c>
      <c r="AQ594">
        <f>(Table2[[#This Row],[Sharpe Ratio]]-AVERAGE(Table2[Sharpe Ratio]))/_xlfn.STDEV.P(Table2[Sharpe Ratio])</f>
        <v>-1.1430797614852357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558</v>
      </c>
      <c r="AT594">
        <f>_xlfn.RANK.AVG(Table2[[#This Row],[6M Return vs Nifty Z-Score]],Table2[6M Return vs Nifty Z-Score])</f>
        <v>428</v>
      </c>
      <c r="AU594">
        <f>_xlfn.RANK.AVG(Table2[[#This Row],[Sharpe Ratio Z-Score]],Table2[Sharpe Ratio Z-Score])</f>
        <v>643</v>
      </c>
      <c r="AV594">
        <f>(Table2[[#This Row],[Rank 1Y]]+Table2[[#This Row],[Rank 6M]]+Table2[[#This Row],[Rank Sharpe]])/3</f>
        <v>543</v>
      </c>
    </row>
    <row r="595" spans="1:48" x14ac:dyDescent="0.3">
      <c r="A595" t="s">
        <v>95</v>
      </c>
      <c r="B595" t="s">
        <v>96</v>
      </c>
      <c r="C595" t="s">
        <v>3139</v>
      </c>
      <c r="D595" t="s">
        <v>43</v>
      </c>
      <c r="E595">
        <v>273846.17297754501</v>
      </c>
      <c r="F595">
        <v>1717.45</v>
      </c>
      <c r="G595">
        <v>-16.573171022261899</v>
      </c>
      <c r="H595">
        <f>(Table2[[#This Row],[1Y Return vs Nifty]]-AVERAGE(Table2[1Y Return vs Nifty]))/_xlfn.STDEV.P(Table2[1Y Return vs Nifty])</f>
        <v>-0.64745589967711459</v>
      </c>
      <c r="I595">
        <v>-4.3502637745327499</v>
      </c>
      <c r="J595">
        <f>(Table2[[#This Row],[1M Return vs Nifty]]-AVERAGE(Table2[1M Return vs Nifty]))/_xlfn.STDEV.P(Table2[1M Return vs Nifty])</f>
        <v>-0.41060793790833477</v>
      </c>
      <c r="K595">
        <v>-0.79699852123100801</v>
      </c>
      <c r="L595">
        <f>(Table2[[#This Row],[6M Return vs Nifty]]-AVERAGE(Table2[6M Return vs Nifty]))/_xlfn.STDEV.P(Table2[6M Return vs Nifty])</f>
        <v>-0.23552826574994487</v>
      </c>
      <c r="M595">
        <v>-1.14280347823336</v>
      </c>
      <c r="N595">
        <f>(Table2[[#This Row],[1W Return vs Nifty]]-AVERAGE(Table2[1W Return vs Nifty]))/_xlfn.STDEV.P(Table2[1W Return vs Nifty])</f>
        <v>0.1034133700542048</v>
      </c>
      <c r="O595">
        <v>1762.81</v>
      </c>
      <c r="P595">
        <v>1777.7692465216501</v>
      </c>
      <c r="Q595">
        <v>1687.9189929558299</v>
      </c>
      <c r="R595">
        <v>37.620625033680597</v>
      </c>
      <c r="S595" s="1">
        <f>(Table2[[#This Row],[Close Price]]-Table2[[#This Row],[20D EMA]])/Table2[[#This Row],[20D EMA]]</f>
        <v>-2.5731644363260874E-2</v>
      </c>
      <c r="T595" s="1">
        <f>(Table2[[#This Row],[Close Price]]-Table2[[#This Row],[50D EMA]])/Table2[[#This Row],[50D EMA]]</f>
        <v>-3.3929738991530838E-2</v>
      </c>
      <c r="U595" s="1">
        <f>(Table2[[#This Row],[Close Price]]-Table2[[#This Row],[200D EMA]])/Table2[[#This Row],[200D EMA]]</f>
        <v>1.7495512028368347E-2</v>
      </c>
      <c r="V595">
        <v>0.49519079203189997</v>
      </c>
      <c r="W595">
        <v>1713.05</v>
      </c>
      <c r="X595">
        <v>1751.95</v>
      </c>
      <c r="Y595">
        <v>1713.05</v>
      </c>
      <c r="Z595">
        <v>1751.95</v>
      </c>
      <c r="AA595">
        <v>1686</v>
      </c>
      <c r="AB595">
        <v>1772.15</v>
      </c>
      <c r="AC595" s="1">
        <f>(Table2[[#This Row],[Close Price]]/Table2[[#This Row],[Day Low]])-1</f>
        <v>2.5685181401593482E-3</v>
      </c>
      <c r="AD595" s="1">
        <f>(Table2[[#This Row],[Day High]]/Table2[[#This Row],[Close Price]])-1</f>
        <v>2.0087921045736312E-2</v>
      </c>
      <c r="AE595" s="1">
        <f>(Table2[[#This Row],[Close Price]]/Table2[[#This Row],[Current Week Low]])-1</f>
        <v>2.5685181401593482E-3</v>
      </c>
      <c r="AF595" s="1">
        <f>(Table2[[#This Row],[Current Week High]]/Table2[[#This Row],[Close Price]])-1</f>
        <v>2.0087921045736312E-2</v>
      </c>
      <c r="AG595" s="1">
        <f>(Table2[[#This Row],[Close Price]]/Table2[[#This Row],[Current Month Low]])-1</f>
        <v>1.8653618030842312E-2</v>
      </c>
      <c r="AH595" s="1">
        <f>(Table2[[#This Row],[Current Month High]]/Table2[[#This Row],[Close Price]])-1</f>
        <v>3.18495443826603E-2</v>
      </c>
      <c r="AI595">
        <v>18.192669364464699</v>
      </c>
      <c r="AJ595">
        <v>21.0281526373278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0.02</v>
      </c>
      <c r="AM595" t="s">
        <v>3185</v>
      </c>
      <c r="AN595">
        <v>-1.41</v>
      </c>
      <c r="AO595" t="s">
        <v>3184</v>
      </c>
      <c r="AP595">
        <v>-5.0001734998688999E-2</v>
      </c>
      <c r="AQ595">
        <f>(Table2[[#This Row],[Sharpe Ratio]]-AVERAGE(Table2[Sharpe Ratio]))/_xlfn.STDEV.P(Table2[Sharpe Ratio])</f>
        <v>-1.3115597556591834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565</v>
      </c>
      <c r="AT595">
        <f>_xlfn.RANK.AVG(Table2[[#This Row],[6M Return vs Nifty Z-Score]],Table2[6M Return vs Nifty Z-Score])</f>
        <v>393</v>
      </c>
      <c r="AU595">
        <f>_xlfn.RANK.AVG(Table2[[#This Row],[Sharpe Ratio Z-Score]],Table2[Sharpe Ratio Z-Score])</f>
        <v>672</v>
      </c>
      <c r="AV595">
        <f>(Table2[[#This Row],[Rank 1Y]]+Table2[[#This Row],[Rank 6M]]+Table2[[#This Row],[Rank Sharpe]])/3</f>
        <v>543.33333333333337</v>
      </c>
    </row>
    <row r="596" spans="1:48" x14ac:dyDescent="0.3">
      <c r="A596" t="s">
        <v>60</v>
      </c>
      <c r="B596" t="s">
        <v>61</v>
      </c>
      <c r="C596" t="s">
        <v>3145</v>
      </c>
      <c r="D596" t="s">
        <v>62</v>
      </c>
      <c r="E596">
        <v>358409.50228277902</v>
      </c>
      <c r="F596">
        <v>11399.7</v>
      </c>
      <c r="G596">
        <v>-14.994746688747201</v>
      </c>
      <c r="H596">
        <f>(Table2[[#This Row],[1Y Return vs Nifty]]-AVERAGE(Table2[1Y Return vs Nifty]))/_xlfn.STDEV.P(Table2[1Y Return vs Nifty])</f>
        <v>-0.617658045556707</v>
      </c>
      <c r="I596">
        <v>-9.3818491002001796</v>
      </c>
      <c r="J596">
        <f>(Table2[[#This Row],[1M Return vs Nifty]]-AVERAGE(Table2[1M Return vs Nifty]))/_xlfn.STDEV.P(Table2[1M Return vs Nifty])</f>
        <v>-0.94751857704523723</v>
      </c>
      <c r="K596">
        <v>-19.5119180135733</v>
      </c>
      <c r="L596">
        <f>(Table2[[#This Row],[6M Return vs Nifty]]-AVERAGE(Table2[6M Return vs Nifty]))/_xlfn.STDEV.P(Table2[6M Return vs Nifty])</f>
        <v>-0.86258798653574587</v>
      </c>
      <c r="M596">
        <v>0.93425443538619701</v>
      </c>
      <c r="N596">
        <f>(Table2[[#This Row],[1W Return vs Nifty]]-AVERAGE(Table2[1W Return vs Nifty]))/_xlfn.STDEV.P(Table2[1W Return vs Nifty])</f>
        <v>0.54372270293545222</v>
      </c>
      <c r="O596">
        <v>11587.59</v>
      </c>
      <c r="P596">
        <v>11991.7402950592</v>
      </c>
      <c r="Q596">
        <v>11903.1511967309</v>
      </c>
      <c r="R596">
        <v>47.061023230339401</v>
      </c>
      <c r="S596" s="1">
        <f>(Table2[[#This Row],[Close Price]]-Table2[[#This Row],[20D EMA]])/Table2[[#This Row],[20D EMA]]</f>
        <v>-1.6214760791501893E-2</v>
      </c>
      <c r="T596" s="1">
        <f>(Table2[[#This Row],[Close Price]]-Table2[[#This Row],[50D EMA]])/Table2[[#This Row],[50D EMA]]</f>
        <v>-4.9370673521267824E-2</v>
      </c>
      <c r="U596" s="1">
        <f>(Table2[[#This Row],[Close Price]]-Table2[[#This Row],[200D EMA]])/Table2[[#This Row],[200D EMA]]</f>
        <v>-4.2295623100979146E-2</v>
      </c>
      <c r="V596">
        <v>1.2813670132394499</v>
      </c>
      <c r="W596">
        <v>11310</v>
      </c>
      <c r="X596">
        <v>11518.15</v>
      </c>
      <c r="Y596">
        <v>11310</v>
      </c>
      <c r="Z596">
        <v>11518.15</v>
      </c>
      <c r="AA596">
        <v>10860</v>
      </c>
      <c r="AB596">
        <v>11518.15</v>
      </c>
      <c r="AC596" s="1">
        <f>(Table2[[#This Row],[Close Price]]/Table2[[#This Row],[Day Low]])-1</f>
        <v>7.9310344827587809E-3</v>
      </c>
      <c r="AD596" s="1">
        <f>(Table2[[#This Row],[Day High]]/Table2[[#This Row],[Close Price]])-1</f>
        <v>1.0390624314674746E-2</v>
      </c>
      <c r="AE596" s="1">
        <f>(Table2[[#This Row],[Close Price]]/Table2[[#This Row],[Current Week Low]])-1</f>
        <v>7.9310344827587809E-3</v>
      </c>
      <c r="AF596" s="1">
        <f>(Table2[[#This Row],[Current Week High]]/Table2[[#This Row],[Close Price]])-1</f>
        <v>1.0390624314674746E-2</v>
      </c>
      <c r="AG596" s="1">
        <f>(Table2[[#This Row],[Close Price]]/Table2[[#This Row],[Current Month Low]])-1</f>
        <v>4.969613259668515E-2</v>
      </c>
      <c r="AH596" s="1">
        <f>(Table2[[#This Row],[Current Month High]]/Table2[[#This Row],[Close Price]])-1</f>
        <v>1.0390624314674746E-2</v>
      </c>
      <c r="AI596">
        <v>20.0031579778415</v>
      </c>
      <c r="AJ596">
        <v>17.068286496228499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0.01</v>
      </c>
      <c r="AM596" t="s">
        <v>3185</v>
      </c>
      <c r="AN596">
        <v>-3.09</v>
      </c>
      <c r="AO596" t="s">
        <v>3184</v>
      </c>
      <c r="AP596">
        <v>2.2439221547716E-2</v>
      </c>
      <c r="AQ596">
        <f>(Table2[[#This Row],[Sharpe Ratio]]-AVERAGE(Table2[Sharpe Ratio]))/_xlfn.STDEV.P(Table2[Sharpe Ratio])</f>
        <v>-0.45564862232466297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547</v>
      </c>
      <c r="AT596">
        <f>_xlfn.RANK.AVG(Table2[[#This Row],[6M Return vs Nifty Z-Score]],Table2[6M Return vs Nifty Z-Score])</f>
        <v>629</v>
      </c>
      <c r="AU596">
        <f>_xlfn.RANK.AVG(Table2[[#This Row],[Sharpe Ratio Z-Score]],Table2[Sharpe Ratio Z-Score])</f>
        <v>456</v>
      </c>
      <c r="AV596">
        <f>(Table2[[#This Row],[Rank 1Y]]+Table2[[#This Row],[Rank 6M]]+Table2[[#This Row],[Rank Sharpe]])/3</f>
        <v>544</v>
      </c>
    </row>
    <row r="597" spans="1:48" x14ac:dyDescent="0.3">
      <c r="A597" t="s">
        <v>1349</v>
      </c>
      <c r="B597" t="s">
        <v>1350</v>
      </c>
      <c r="C597" t="s">
        <v>3148</v>
      </c>
      <c r="D597" t="s">
        <v>477</v>
      </c>
      <c r="E597">
        <v>8275.1238072600008</v>
      </c>
      <c r="F597">
        <v>617.54999999999995</v>
      </c>
      <c r="G597">
        <v>-47.734164082566203</v>
      </c>
      <c r="H597">
        <f>(Table2[[#This Row],[1Y Return vs Nifty]]-AVERAGE(Table2[1Y Return vs Nifty]))/_xlfn.STDEV.P(Table2[1Y Return vs Nifty])</f>
        <v>-1.2357202248921266</v>
      </c>
      <c r="I597">
        <v>4.8305504484068003</v>
      </c>
      <c r="J597">
        <f>(Table2[[#This Row],[1M Return vs Nifty]]-AVERAGE(Table2[1M Return vs Nifty]))/_xlfn.STDEV.P(Table2[1M Return vs Nifty])</f>
        <v>0.56905880988387925</v>
      </c>
      <c r="K597">
        <v>-32.216514123151399</v>
      </c>
      <c r="L597">
        <f>(Table2[[#This Row],[6M Return vs Nifty]]-AVERAGE(Table2[6M Return vs Nifty]))/_xlfn.STDEV.P(Table2[6M Return vs Nifty])</f>
        <v>-1.2882665737414314</v>
      </c>
      <c r="M597">
        <v>-1.3269928470516199</v>
      </c>
      <c r="N597">
        <f>(Table2[[#This Row],[1W Return vs Nifty]]-AVERAGE(Table2[1W Return vs Nifty]))/_xlfn.STDEV.P(Table2[1W Return vs Nifty])</f>
        <v>6.436761327660119E-2</v>
      </c>
      <c r="O597">
        <v>623.28</v>
      </c>
      <c r="P597">
        <v>629.58306428298397</v>
      </c>
      <c r="Q597">
        <v>688.06723942487304</v>
      </c>
      <c r="R597">
        <v>45.379208448279897</v>
      </c>
      <c r="S597" s="1">
        <f>(Table2[[#This Row],[Close Price]]-Table2[[#This Row],[20D EMA]])/Table2[[#This Row],[20D EMA]]</f>
        <v>-9.1932999614940617E-3</v>
      </c>
      <c r="T597" s="1">
        <f>(Table2[[#This Row],[Close Price]]-Table2[[#This Row],[50D EMA]])/Table2[[#This Row],[50D EMA]]</f>
        <v>-1.9112750907123215E-2</v>
      </c>
      <c r="U597" s="1">
        <f>(Table2[[#This Row],[Close Price]]-Table2[[#This Row],[200D EMA]])/Table2[[#This Row],[200D EMA]]</f>
        <v>-0.10248597140566601</v>
      </c>
      <c r="V597">
        <v>1.05571972385421</v>
      </c>
      <c r="W597">
        <v>615.15</v>
      </c>
      <c r="X597">
        <v>634.95000000000005</v>
      </c>
      <c r="Y597">
        <v>615.15</v>
      </c>
      <c r="Z597">
        <v>634.95000000000005</v>
      </c>
      <c r="AA597">
        <v>613.20000000000005</v>
      </c>
      <c r="AB597">
        <v>660</v>
      </c>
      <c r="AC597" s="1">
        <f>(Table2[[#This Row],[Close Price]]/Table2[[#This Row],[Day Low]])-1</f>
        <v>3.9014874420872925E-3</v>
      </c>
      <c r="AD597" s="1">
        <f>(Table2[[#This Row],[Day High]]/Table2[[#This Row],[Close Price]])-1</f>
        <v>2.8175856205975292E-2</v>
      </c>
      <c r="AE597" s="1">
        <f>(Table2[[#This Row],[Close Price]]/Table2[[#This Row],[Current Week Low]])-1</f>
        <v>3.9014874420872925E-3</v>
      </c>
      <c r="AF597" s="1">
        <f>(Table2[[#This Row],[Current Week High]]/Table2[[#This Row],[Close Price]])-1</f>
        <v>2.8175856205975292E-2</v>
      </c>
      <c r="AG597" s="1">
        <f>(Table2[[#This Row],[Close Price]]/Table2[[#This Row],[Current Month Low]])-1</f>
        <v>7.0939334637962759E-3</v>
      </c>
      <c r="AH597" s="1">
        <f>(Table2[[#This Row],[Current Month High]]/Table2[[#This Row],[Close Price]])-1</f>
        <v>6.8739373330094722E-2</v>
      </c>
      <c r="AI597">
        <v>77.637438264108098</v>
      </c>
      <c r="AJ597">
        <v>9.0114739629302694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-0.05</v>
      </c>
      <c r="AM597" t="s">
        <v>3184</v>
      </c>
      <c r="AN597">
        <v>6.5</v>
      </c>
      <c r="AO597" t="s">
        <v>3185</v>
      </c>
      <c r="AP597">
        <v>0.104958714570572</v>
      </c>
      <c r="AQ597">
        <f>(Table2[[#This Row],[Sharpe Ratio]]-AVERAGE(Table2[Sharpe Ratio]))/_xlfn.STDEV.P(Table2[Sharpe Ratio])</f>
        <v>0.51934337339999626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706</v>
      </c>
      <c r="AT597">
        <f>_xlfn.RANK.AVG(Table2[[#This Row],[6M Return vs Nifty Z-Score]],Table2[6M Return vs Nifty Z-Score])</f>
        <v>710</v>
      </c>
      <c r="AU597">
        <f>_xlfn.RANK.AVG(Table2[[#This Row],[Sharpe Ratio Z-Score]],Table2[Sharpe Ratio Z-Score])</f>
        <v>221</v>
      </c>
      <c r="AV597">
        <f>(Table2[[#This Row],[Rank 1Y]]+Table2[[#This Row],[Rank 6M]]+Table2[[#This Row],[Rank Sharpe]])/3</f>
        <v>545.66666666666663</v>
      </c>
    </row>
    <row r="598" spans="1:48" x14ac:dyDescent="0.3">
      <c r="A598" t="s">
        <v>1917</v>
      </c>
      <c r="B598" t="s">
        <v>1918</v>
      </c>
      <c r="C598" t="s">
        <v>3139</v>
      </c>
      <c r="D598" t="s">
        <v>24</v>
      </c>
      <c r="E598">
        <v>3756.5968727999998</v>
      </c>
      <c r="F598">
        <v>119.8</v>
      </c>
      <c r="G598">
        <v>-19.004889716087298</v>
      </c>
      <c r="H598">
        <f>(Table2[[#This Row],[1Y Return vs Nifty]]-AVERAGE(Table2[1Y Return vs Nifty]))/_xlfn.STDEV.P(Table2[1Y Return vs Nifty])</f>
        <v>-0.69336243910503226</v>
      </c>
      <c r="I598">
        <v>5.6005825375254501</v>
      </c>
      <c r="J598">
        <f>(Table2[[#This Row],[1M Return vs Nifty]]-AVERAGE(Table2[1M Return vs Nifty]))/_xlfn.STDEV.P(Table2[1M Return vs Nifty])</f>
        <v>0.65122742958621471</v>
      </c>
      <c r="K598">
        <v>-15.9013361724653</v>
      </c>
      <c r="L598">
        <f>(Table2[[#This Row],[6M Return vs Nifty]]-AVERAGE(Table2[6M Return vs Nifty]))/_xlfn.STDEV.P(Table2[6M Return vs Nifty])</f>
        <v>-0.74161228893331355</v>
      </c>
      <c r="M598">
        <v>-3.1300742352830699</v>
      </c>
      <c r="N598">
        <f>(Table2[[#This Row],[1W Return vs Nifty]]-AVERAGE(Table2[1W Return vs Nifty]))/_xlfn.STDEV.P(Table2[1W Return vs Nifty])</f>
        <v>-0.31786225040557237</v>
      </c>
      <c r="O598">
        <v>119.02</v>
      </c>
      <c r="P598">
        <v>119.770313597463</v>
      </c>
      <c r="Q598">
        <v>124.231717984216</v>
      </c>
      <c r="R598">
        <v>51.942893536983803</v>
      </c>
      <c r="S598" s="1">
        <f>(Table2[[#This Row],[Close Price]]-Table2[[#This Row],[20D EMA]])/Table2[[#This Row],[20D EMA]]</f>
        <v>6.5535204167366931E-3</v>
      </c>
      <c r="T598" s="1">
        <f>(Table2[[#This Row],[Close Price]]-Table2[[#This Row],[50D EMA]])/Table2[[#This Row],[50D EMA]]</f>
        <v>2.4786110719196146E-4</v>
      </c>
      <c r="U598" s="1">
        <f>(Table2[[#This Row],[Close Price]]-Table2[[#This Row],[200D EMA]])/Table2[[#This Row],[200D EMA]]</f>
        <v>-3.5672999263996898E-2</v>
      </c>
      <c r="V598">
        <v>0.98919322668635101</v>
      </c>
      <c r="W598">
        <v>118.19</v>
      </c>
      <c r="X598">
        <v>121.11</v>
      </c>
      <c r="Y598">
        <v>118.19</v>
      </c>
      <c r="Z598">
        <v>121.11</v>
      </c>
      <c r="AA598">
        <v>118.19</v>
      </c>
      <c r="AB598">
        <v>124.4</v>
      </c>
      <c r="AC598" s="1">
        <f>(Table2[[#This Row],[Close Price]]/Table2[[#This Row],[Day Low]])-1</f>
        <v>1.3622133852271734E-2</v>
      </c>
      <c r="AD598" s="1">
        <f>(Table2[[#This Row],[Day High]]/Table2[[#This Row],[Close Price]])-1</f>
        <v>1.0934891485809617E-2</v>
      </c>
      <c r="AE598" s="1">
        <f>(Table2[[#This Row],[Close Price]]/Table2[[#This Row],[Current Week Low]])-1</f>
        <v>1.3622133852271734E-2</v>
      </c>
      <c r="AF598" s="1">
        <f>(Table2[[#This Row],[Current Week High]]/Table2[[#This Row],[Close Price]])-1</f>
        <v>1.0934891485809617E-2</v>
      </c>
      <c r="AG598" s="1">
        <f>(Table2[[#This Row],[Close Price]]/Table2[[#This Row],[Current Month Low]])-1</f>
        <v>1.3622133852271734E-2</v>
      </c>
      <c r="AH598" s="1">
        <f>(Table2[[#This Row],[Current Month High]]/Table2[[#This Row],[Close Price]])-1</f>
        <v>3.8397328881469184E-2</v>
      </c>
      <c r="AI598">
        <v>36.435726210350502</v>
      </c>
      <c r="AJ598">
        <v>10.2217315300395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-0.05</v>
      </c>
      <c r="AM598" t="s">
        <v>3184</v>
      </c>
      <c r="AN598">
        <v>8.75</v>
      </c>
      <c r="AO598" t="s">
        <v>3185</v>
      </c>
      <c r="AP598">
        <v>1.1722805574448001E-2</v>
      </c>
      <c r="AQ598">
        <f>(Table2[[#This Row],[Sharpe Ratio]]-AVERAGE(Table2[Sharpe Ratio]))/_xlfn.STDEV.P(Table2[Sharpe Ratio])</f>
        <v>-0.58226621792596178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578</v>
      </c>
      <c r="AT598">
        <f>_xlfn.RANK.AVG(Table2[[#This Row],[6M Return vs Nifty Z-Score]],Table2[6M Return vs Nifty Z-Score])</f>
        <v>574</v>
      </c>
      <c r="AU598">
        <f>_xlfn.RANK.AVG(Table2[[#This Row],[Sharpe Ratio Z-Score]],Table2[Sharpe Ratio Z-Score])</f>
        <v>487</v>
      </c>
      <c r="AV598">
        <f>(Table2[[#This Row],[Rank 1Y]]+Table2[[#This Row],[Rank 6M]]+Table2[[#This Row],[Rank Sharpe]])/3</f>
        <v>546.33333333333337</v>
      </c>
    </row>
    <row r="599" spans="1:48" x14ac:dyDescent="0.3">
      <c r="A599" t="s">
        <v>1973</v>
      </c>
      <c r="B599" t="s">
        <v>1974</v>
      </c>
      <c r="C599" t="s">
        <v>3155</v>
      </c>
      <c r="D599" t="s">
        <v>448</v>
      </c>
      <c r="E599">
        <v>3504.8041169399999</v>
      </c>
      <c r="F599">
        <v>22.73</v>
      </c>
      <c r="G599">
        <v>-33.538774494860199</v>
      </c>
      <c r="H599">
        <f>(Table2[[#This Row],[1Y Return vs Nifty]]-AVERAGE(Table2[1Y Return vs Nifty]))/_xlfn.STDEV.P(Table2[1Y Return vs Nifty])</f>
        <v>-0.96773642666029547</v>
      </c>
      <c r="I599">
        <v>-17.1245386165374</v>
      </c>
      <c r="J599">
        <f>(Table2[[#This Row],[1M Return vs Nifty]]-AVERAGE(Table2[1M Return vs Nifty]))/_xlfn.STDEV.P(Table2[1M Return vs Nifty])</f>
        <v>-1.7737258472764694</v>
      </c>
      <c r="K599">
        <v>-6.1403585713861597</v>
      </c>
      <c r="L599">
        <f>(Table2[[#This Row],[6M Return vs Nifty]]-AVERAGE(Table2[6M Return vs Nifty]))/_xlfn.STDEV.P(Table2[6M Return vs Nifty])</f>
        <v>-0.4145622104313143</v>
      </c>
      <c r="M599">
        <v>-2.5961425877603501</v>
      </c>
      <c r="N599">
        <f>(Table2[[#This Row],[1W Return vs Nifty]]-AVERAGE(Table2[1W Return vs Nifty]))/_xlfn.STDEV.P(Table2[1W Return vs Nifty])</f>
        <v>-0.20467566760334865</v>
      </c>
      <c r="O599">
        <v>22.89</v>
      </c>
      <c r="P599">
        <v>22.926845449540199</v>
      </c>
      <c r="Q599">
        <v>23.669277621273402</v>
      </c>
      <c r="R599">
        <v>49.518657856372698</v>
      </c>
      <c r="S599" s="1">
        <f>(Table2[[#This Row],[Close Price]]-Table2[[#This Row],[20D EMA]])/Table2[[#This Row],[20D EMA]]</f>
        <v>-6.9899519440803906E-3</v>
      </c>
      <c r="T599" s="1">
        <f>(Table2[[#This Row],[Close Price]]-Table2[[#This Row],[50D EMA]])/Table2[[#This Row],[50D EMA]]</f>
        <v>-8.5858061011244054E-3</v>
      </c>
      <c r="U599" s="1">
        <f>(Table2[[#This Row],[Close Price]]-Table2[[#This Row],[200D EMA]])/Table2[[#This Row],[200D EMA]]</f>
        <v>-3.968340886031943E-2</v>
      </c>
      <c r="V599">
        <v>0.27723345722954701</v>
      </c>
      <c r="W599">
        <v>22</v>
      </c>
      <c r="X599">
        <v>23.04</v>
      </c>
      <c r="Y599">
        <v>22</v>
      </c>
      <c r="Z599">
        <v>23.04</v>
      </c>
      <c r="AA599">
        <v>22</v>
      </c>
      <c r="AB599">
        <v>25.15</v>
      </c>
      <c r="AC599" s="1">
        <f>(Table2[[#This Row],[Close Price]]/Table2[[#This Row],[Day Low]])-1</f>
        <v>3.3181818181818201E-2</v>
      </c>
      <c r="AD599" s="1">
        <f>(Table2[[#This Row],[Day High]]/Table2[[#This Row],[Close Price]])-1</f>
        <v>1.363836339639235E-2</v>
      </c>
      <c r="AE599" s="1">
        <f>(Table2[[#This Row],[Close Price]]/Table2[[#This Row],[Current Week Low]])-1</f>
        <v>3.3181818181818201E-2</v>
      </c>
      <c r="AF599" s="1">
        <f>(Table2[[#This Row],[Current Week High]]/Table2[[#This Row],[Close Price]])-1</f>
        <v>1.363836339639235E-2</v>
      </c>
      <c r="AG599" s="1">
        <f>(Table2[[#This Row],[Close Price]]/Table2[[#This Row],[Current Month Low]])-1</f>
        <v>3.3181818181818201E-2</v>
      </c>
      <c r="AH599" s="1">
        <f>(Table2[[#This Row],[Current Month High]]/Table2[[#This Row],[Close Price]])-1</f>
        <v>0.10646722393312791</v>
      </c>
      <c r="AI599">
        <v>98.636163660360694</v>
      </c>
      <c r="AJ599">
        <v>36.107784431137702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0.1</v>
      </c>
      <c r="AM599" t="s">
        <v>3185</v>
      </c>
      <c r="AN599">
        <v>-0.26</v>
      </c>
      <c r="AO599" t="s">
        <v>3184</v>
      </c>
      <c r="AQ599">
        <f>(Table2[[#This Row],[Sharpe Ratio]]-AVERAGE(Table2[Sharpe Ratio]))/_xlfn.STDEV.P(Table2[Sharpe Ratio])</f>
        <v>-0.72077460162819162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647</v>
      </c>
      <c r="AT599">
        <f>_xlfn.RANK.AVG(Table2[[#This Row],[6M Return vs Nifty Z-Score]],Table2[6M Return vs Nifty Z-Score])</f>
        <v>450</v>
      </c>
      <c r="AU599">
        <f>_xlfn.RANK.AVG(Table2[[#This Row],[Sharpe Ratio Z-Score]],Table2[Sharpe Ratio Z-Score])</f>
        <v>544.5</v>
      </c>
      <c r="AV599">
        <f>(Table2[[#This Row],[Rank 1Y]]+Table2[[#This Row],[Rank 6M]]+Table2[[#This Row],[Rank Sharpe]])/3</f>
        <v>547.16666666666663</v>
      </c>
    </row>
    <row r="600" spans="1:48" x14ac:dyDescent="0.3">
      <c r="A600" t="s">
        <v>494</v>
      </c>
      <c r="B600" t="s">
        <v>495</v>
      </c>
      <c r="C600" t="s">
        <v>3147</v>
      </c>
      <c r="D600" t="s">
        <v>75</v>
      </c>
      <c r="E600">
        <v>42679.350198325003</v>
      </c>
      <c r="F600">
        <v>2272.75</v>
      </c>
      <c r="G600">
        <v>-0.70118892055575399</v>
      </c>
      <c r="H600">
        <f>(Table2[[#This Row],[1Y Return vs Nifty]]-AVERAGE(Table2[1Y Return vs Nifty]))/_xlfn.STDEV.P(Table2[1Y Return vs Nifty])</f>
        <v>-0.34782100605175276</v>
      </c>
      <c r="I600">
        <v>1.8534722291966601</v>
      </c>
      <c r="J600">
        <f>(Table2[[#This Row],[1M Return vs Nifty]]-AVERAGE(Table2[1M Return vs Nifty]))/_xlfn.STDEV.P(Table2[1M Return vs Nifty])</f>
        <v>0.25138060987747474</v>
      </c>
      <c r="K600">
        <v>-13.308355302312499</v>
      </c>
      <c r="L600">
        <f>(Table2[[#This Row],[6M Return vs Nifty]]-AVERAGE(Table2[6M Return vs Nifty]))/_xlfn.STDEV.P(Table2[6M Return vs Nifty])</f>
        <v>-0.65473220050406655</v>
      </c>
      <c r="M600">
        <v>-2.0894217708859002</v>
      </c>
      <c r="N600">
        <f>(Table2[[#This Row],[1W Return vs Nifty]]-AVERAGE(Table2[1W Return vs Nifty]))/_xlfn.STDEV.P(Table2[1W Return vs Nifty])</f>
        <v>-9.7257427903800112E-2</v>
      </c>
      <c r="O600">
        <v>2315.33</v>
      </c>
      <c r="P600">
        <v>2358.8025489339002</v>
      </c>
      <c r="Q600">
        <v>2392.92330867697</v>
      </c>
      <c r="R600">
        <v>40.052602775974499</v>
      </c>
      <c r="S600" s="1">
        <f>(Table2[[#This Row],[Close Price]]-Table2[[#This Row],[20D EMA]])/Table2[[#This Row],[20D EMA]]</f>
        <v>-1.8390467017660519E-2</v>
      </c>
      <c r="T600" s="1">
        <f>(Table2[[#This Row],[Close Price]]-Table2[[#This Row],[50D EMA]])/Table2[[#This Row],[50D EMA]]</f>
        <v>-3.6481454953825224E-2</v>
      </c>
      <c r="U600" s="1">
        <f>(Table2[[#This Row],[Close Price]]-Table2[[#This Row],[200D EMA]])/Table2[[#This Row],[200D EMA]]</f>
        <v>-5.0220292577371803E-2</v>
      </c>
      <c r="V600">
        <v>0.58520143775115596</v>
      </c>
      <c r="W600">
        <v>2262.6</v>
      </c>
      <c r="X600">
        <v>2295.85</v>
      </c>
      <c r="Y600">
        <v>2262.6</v>
      </c>
      <c r="Z600">
        <v>2295.85</v>
      </c>
      <c r="AA600">
        <v>2262.6</v>
      </c>
      <c r="AB600">
        <v>2367</v>
      </c>
      <c r="AC600" s="1">
        <f>(Table2[[#This Row],[Close Price]]/Table2[[#This Row],[Day Low]])-1</f>
        <v>4.4859895695217311E-3</v>
      </c>
      <c r="AD600" s="1">
        <f>(Table2[[#This Row],[Day High]]/Table2[[#This Row],[Close Price]])-1</f>
        <v>1.0163898361016388E-2</v>
      </c>
      <c r="AE600" s="1">
        <f>(Table2[[#This Row],[Close Price]]/Table2[[#This Row],[Current Week Low]])-1</f>
        <v>4.4859895695217311E-3</v>
      </c>
      <c r="AF600" s="1">
        <f>(Table2[[#This Row],[Current Week High]]/Table2[[#This Row],[Close Price]])-1</f>
        <v>1.0163898361016388E-2</v>
      </c>
      <c r="AG600" s="1">
        <f>(Table2[[#This Row],[Close Price]]/Table2[[#This Row],[Current Month Low]])-1</f>
        <v>4.4859895695217311E-3</v>
      </c>
      <c r="AH600" s="1">
        <f>(Table2[[#This Row],[Current Month High]]/Table2[[#This Row],[Close Price]])-1</f>
        <v>4.1469585304146905E-2</v>
      </c>
      <c r="AI600">
        <v>25.134748652513402</v>
      </c>
      <c r="AJ600">
        <v>26.0537992235163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0.05</v>
      </c>
      <c r="AM600" t="s">
        <v>3185</v>
      </c>
      <c r="AN600">
        <v>0.11</v>
      </c>
      <c r="AO600" t="s">
        <v>3185</v>
      </c>
      <c r="AP600">
        <v>-4.4398688170485999E-2</v>
      </c>
      <c r="AQ600">
        <f>(Table2[[#This Row],[Sharpe Ratio]]-AVERAGE(Table2[Sharpe Ratio]))/_xlfn.STDEV.P(Table2[Sharpe Ratio])</f>
        <v>-1.2453581151855164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433</v>
      </c>
      <c r="AT600">
        <f>_xlfn.RANK.AVG(Table2[[#This Row],[6M Return vs Nifty Z-Score]],Table2[6M Return vs Nifty Z-Score])</f>
        <v>549</v>
      </c>
      <c r="AU600">
        <f>_xlfn.RANK.AVG(Table2[[#This Row],[Sharpe Ratio Z-Score]],Table2[Sharpe Ratio Z-Score])</f>
        <v>662</v>
      </c>
      <c r="AV600">
        <f>(Table2[[#This Row],[Rank 1Y]]+Table2[[#This Row],[Rank 6M]]+Table2[[#This Row],[Rank Sharpe]])/3</f>
        <v>548</v>
      </c>
    </row>
    <row r="601" spans="1:48" x14ac:dyDescent="0.3">
      <c r="A601" t="s">
        <v>952</v>
      </c>
      <c r="B601" t="s">
        <v>953</v>
      </c>
      <c r="C601" t="s">
        <v>3138</v>
      </c>
      <c r="D601" t="s">
        <v>21</v>
      </c>
      <c r="E601">
        <v>15756.5612680299</v>
      </c>
      <c r="F601">
        <v>569.65</v>
      </c>
      <c r="G601">
        <v>-27.783691960682301</v>
      </c>
      <c r="H601">
        <f>(Table2[[#This Row],[1Y Return vs Nifty]]-AVERAGE(Table2[1Y Return vs Nifty]))/_xlfn.STDEV.P(Table2[1Y Return vs Nifty])</f>
        <v>-0.85909066761875741</v>
      </c>
      <c r="I601">
        <v>0.60354660509296199</v>
      </c>
      <c r="J601">
        <f>(Table2[[#This Row],[1M Return vs Nifty]]-AVERAGE(Table2[1M Return vs Nifty]))/_xlfn.STDEV.P(Table2[1M Return vs Nifty])</f>
        <v>0.11800348869706655</v>
      </c>
      <c r="K601">
        <v>-12.2320512275949</v>
      </c>
      <c r="L601">
        <f>(Table2[[#This Row],[6M Return vs Nifty]]-AVERAGE(Table2[6M Return vs Nifty]))/_xlfn.STDEV.P(Table2[6M Return vs Nifty])</f>
        <v>-0.618669692575609</v>
      </c>
      <c r="M601">
        <v>1.76476085230775</v>
      </c>
      <c r="N601">
        <f>(Table2[[#This Row],[1W Return vs Nifty]]-AVERAGE(Table2[1W Return vs Nifty]))/_xlfn.STDEV.P(Table2[1W Return vs Nifty])</f>
        <v>0.71977928950942849</v>
      </c>
      <c r="O601">
        <v>575.98</v>
      </c>
      <c r="P601">
        <v>596.66430463270603</v>
      </c>
      <c r="Q601">
        <v>628.15625014530895</v>
      </c>
      <c r="R601">
        <v>48.324874457655604</v>
      </c>
      <c r="S601" s="1">
        <f>(Table2[[#This Row],[Close Price]]-Table2[[#This Row],[20D EMA]])/Table2[[#This Row],[20D EMA]]</f>
        <v>-1.0989964929337894E-2</v>
      </c>
      <c r="T601" s="1">
        <f>(Table2[[#This Row],[Close Price]]-Table2[[#This Row],[50D EMA]])/Table2[[#This Row],[50D EMA]]</f>
        <v>-4.5275550125854255E-2</v>
      </c>
      <c r="U601" s="1">
        <f>(Table2[[#This Row],[Close Price]]-Table2[[#This Row],[200D EMA]])/Table2[[#This Row],[200D EMA]]</f>
        <v>-9.3139645003571872E-2</v>
      </c>
      <c r="V601">
        <v>0.51002997866768096</v>
      </c>
      <c r="W601">
        <v>560.15</v>
      </c>
      <c r="X601">
        <v>574.75</v>
      </c>
      <c r="Y601">
        <v>560.15</v>
      </c>
      <c r="Z601">
        <v>574.75</v>
      </c>
      <c r="AA601">
        <v>536.29999999999995</v>
      </c>
      <c r="AB601">
        <v>585</v>
      </c>
      <c r="AC601" s="1">
        <f>(Table2[[#This Row],[Close Price]]/Table2[[#This Row],[Day Low]])-1</f>
        <v>1.6959742926001997E-2</v>
      </c>
      <c r="AD601" s="1">
        <f>(Table2[[#This Row],[Day High]]/Table2[[#This Row],[Close Price]])-1</f>
        <v>8.9528657947863799E-3</v>
      </c>
      <c r="AE601" s="1">
        <f>(Table2[[#This Row],[Close Price]]/Table2[[#This Row],[Current Week Low]])-1</f>
        <v>1.6959742926001997E-2</v>
      </c>
      <c r="AF601" s="1">
        <f>(Table2[[#This Row],[Current Week High]]/Table2[[#This Row],[Close Price]])-1</f>
        <v>8.9528657947863799E-3</v>
      </c>
      <c r="AG601" s="1">
        <f>(Table2[[#This Row],[Close Price]]/Table2[[#This Row],[Current Month Low]])-1</f>
        <v>6.2185344023867328E-2</v>
      </c>
      <c r="AH601" s="1">
        <f>(Table2[[#This Row],[Current Month High]]/Table2[[#This Row],[Close Price]])-1</f>
        <v>2.6946370578425416E-2</v>
      </c>
      <c r="AI601">
        <v>51.294654612481303</v>
      </c>
      <c r="AJ601">
        <v>6.2185344023867302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-0.09</v>
      </c>
      <c r="AM601" t="s">
        <v>3184</v>
      </c>
      <c r="AN601">
        <v>0.11</v>
      </c>
      <c r="AO601" t="s">
        <v>3185</v>
      </c>
      <c r="AP601">
        <v>1.0961191454279E-2</v>
      </c>
      <c r="AQ601">
        <f>(Table2[[#This Row],[Sharpe Ratio]]-AVERAGE(Table2[Sharpe Ratio]))/_xlfn.STDEV.P(Table2[Sharpe Ratio])</f>
        <v>-0.59126491197743858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619</v>
      </c>
      <c r="AT601">
        <f>_xlfn.RANK.AVG(Table2[[#This Row],[6M Return vs Nifty Z-Score]],Table2[6M Return vs Nifty Z-Score])</f>
        <v>536</v>
      </c>
      <c r="AU601">
        <f>_xlfn.RANK.AVG(Table2[[#This Row],[Sharpe Ratio Z-Score]],Table2[Sharpe Ratio Z-Score])</f>
        <v>491</v>
      </c>
      <c r="AV601">
        <f>(Table2[[#This Row],[Rank 1Y]]+Table2[[#This Row],[Rank 6M]]+Table2[[#This Row],[Rank Sharpe]])/3</f>
        <v>548.66666666666663</v>
      </c>
    </row>
    <row r="602" spans="1:48" x14ac:dyDescent="0.3">
      <c r="A602" t="s">
        <v>1945</v>
      </c>
      <c r="B602" t="s">
        <v>1946</v>
      </c>
      <c r="C602" t="s">
        <v>3156</v>
      </c>
      <c r="D602" t="s">
        <v>1436</v>
      </c>
      <c r="E602">
        <v>3626.4152937399999</v>
      </c>
      <c r="F602">
        <v>549.04999999999995</v>
      </c>
      <c r="G602">
        <v>-48.015057015588503</v>
      </c>
      <c r="H602">
        <f>(Table2[[#This Row],[1Y Return vs Nifty]]-AVERAGE(Table2[1Y Return vs Nifty]))/_xlfn.STDEV.P(Table2[1Y Return vs Nifty])</f>
        <v>-1.2410229856668635</v>
      </c>
      <c r="I602">
        <v>-5.8174514598827898</v>
      </c>
      <c r="J602">
        <f>(Table2[[#This Row],[1M Return vs Nifty]]-AVERAGE(Table2[1M Return vs Nifty]))/_xlfn.STDEV.P(Table2[1M Return vs Nifty])</f>
        <v>-0.56716866914677189</v>
      </c>
      <c r="K602">
        <v>-22.127539912392798</v>
      </c>
      <c r="L602">
        <f>(Table2[[#This Row],[6M Return vs Nifty]]-AVERAGE(Table2[6M Return vs Nifty]))/_xlfn.STDEV.P(Table2[6M Return vs Nifty])</f>
        <v>-0.95022668240222241</v>
      </c>
      <c r="M602">
        <v>-4.50131318185566</v>
      </c>
      <c r="N602">
        <f>(Table2[[#This Row],[1W Return vs Nifty]]-AVERAGE(Table2[1W Return vs Nifty]))/_xlfn.STDEV.P(Table2[1W Return vs Nifty])</f>
        <v>-0.60854711856796806</v>
      </c>
      <c r="O602">
        <v>573.09</v>
      </c>
      <c r="P602">
        <v>591.35504640722297</v>
      </c>
      <c r="Q602">
        <v>620.08942405637401</v>
      </c>
      <c r="R602">
        <v>30.9386964356814</v>
      </c>
      <c r="S602" s="1">
        <f>(Table2[[#This Row],[Close Price]]-Table2[[#This Row],[20D EMA]])/Table2[[#This Row],[20D EMA]]</f>
        <v>-4.1948036085082754E-2</v>
      </c>
      <c r="T602" s="1">
        <f>(Table2[[#This Row],[Close Price]]-Table2[[#This Row],[50D EMA]])/Table2[[#This Row],[50D EMA]]</f>
        <v>-7.1539165285300743E-2</v>
      </c>
      <c r="U602" s="1">
        <f>(Table2[[#This Row],[Close Price]]-Table2[[#This Row],[200D EMA]])/Table2[[#This Row],[200D EMA]]</f>
        <v>-0.11456319250159583</v>
      </c>
      <c r="V602">
        <v>0.62907655706767496</v>
      </c>
      <c r="W602">
        <v>545.6</v>
      </c>
      <c r="X602">
        <v>557.1</v>
      </c>
      <c r="Y602">
        <v>545.6</v>
      </c>
      <c r="Z602">
        <v>557.1</v>
      </c>
      <c r="AA602">
        <v>545.6</v>
      </c>
      <c r="AB602">
        <v>581.95000000000005</v>
      </c>
      <c r="AC602" s="1">
        <f>(Table2[[#This Row],[Close Price]]/Table2[[#This Row],[Day Low]])-1</f>
        <v>6.3233137829910024E-3</v>
      </c>
      <c r="AD602" s="1">
        <f>(Table2[[#This Row],[Day High]]/Table2[[#This Row],[Close Price]])-1</f>
        <v>1.4661688370822379E-2</v>
      </c>
      <c r="AE602" s="1">
        <f>(Table2[[#This Row],[Close Price]]/Table2[[#This Row],[Current Week Low]])-1</f>
        <v>6.3233137829910024E-3</v>
      </c>
      <c r="AF602" s="1">
        <f>(Table2[[#This Row],[Current Week High]]/Table2[[#This Row],[Close Price]])-1</f>
        <v>1.4661688370822379E-2</v>
      </c>
      <c r="AG602" s="1">
        <f>(Table2[[#This Row],[Close Price]]/Table2[[#This Row],[Current Month Low]])-1</f>
        <v>6.3233137829910024E-3</v>
      </c>
      <c r="AH602" s="1">
        <f>(Table2[[#This Row],[Current Month High]]/Table2[[#This Row],[Close Price]])-1</f>
        <v>5.9921682906839191E-2</v>
      </c>
      <c r="AI602">
        <v>48.4382114561515</v>
      </c>
      <c r="AJ602">
        <v>1.1328053048443401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-0.09</v>
      </c>
      <c r="AM602" t="s">
        <v>3184</v>
      </c>
      <c r="AN602">
        <v>-2.69</v>
      </c>
      <c r="AO602" t="s">
        <v>3184</v>
      </c>
      <c r="AP602">
        <v>8.2860399065204995E-2</v>
      </c>
      <c r="AQ602">
        <f>(Table2[[#This Row],[Sharpe Ratio]]-AVERAGE(Table2[Sharpe Ratio]))/_xlfn.STDEV.P(Table2[Sharpe Ratio])</f>
        <v>0.2582452989030613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709</v>
      </c>
      <c r="AT602">
        <f>_xlfn.RANK.AVG(Table2[[#This Row],[6M Return vs Nifty Z-Score]],Table2[6M Return vs Nifty Z-Score])</f>
        <v>659</v>
      </c>
      <c r="AU602">
        <f>_xlfn.RANK.AVG(Table2[[#This Row],[Sharpe Ratio Z-Score]],Table2[Sharpe Ratio Z-Score])</f>
        <v>280</v>
      </c>
      <c r="AV602">
        <f>(Table2[[#This Row],[Rank 1Y]]+Table2[[#This Row],[Rank 6M]]+Table2[[#This Row],[Rank Sharpe]])/3</f>
        <v>549.33333333333337</v>
      </c>
    </row>
    <row r="603" spans="1:48" x14ac:dyDescent="0.3">
      <c r="A603" t="s">
        <v>1310</v>
      </c>
      <c r="B603" t="s">
        <v>1311</v>
      </c>
      <c r="C603" t="s">
        <v>3147</v>
      </c>
      <c r="D603" t="s">
        <v>75</v>
      </c>
      <c r="E603">
        <v>8704.0547820199899</v>
      </c>
      <c r="F603">
        <v>739.7</v>
      </c>
      <c r="G603">
        <v>-30.668084591447499</v>
      </c>
      <c r="H603">
        <f>(Table2[[#This Row],[1Y Return vs Nifty]]-AVERAGE(Table2[1Y Return vs Nifty]))/_xlfn.STDEV.P(Table2[1Y Return vs Nifty])</f>
        <v>-0.91354288874369194</v>
      </c>
      <c r="I603">
        <v>-3.57510637501864</v>
      </c>
      <c r="J603">
        <f>(Table2[[#This Row],[1M Return vs Nifty]]-AVERAGE(Table2[1M Return vs Nifty]))/_xlfn.STDEV.P(Table2[1M Return vs Nifty])</f>
        <v>-0.32789240634778966</v>
      </c>
      <c r="K603">
        <v>-12.084749828125201</v>
      </c>
      <c r="L603">
        <f>(Table2[[#This Row],[6M Return vs Nifty]]-AVERAGE(Table2[6M Return vs Nifty]))/_xlfn.STDEV.P(Table2[6M Return vs Nifty])</f>
        <v>-0.61373423055234888</v>
      </c>
      <c r="M603">
        <v>-9.0431293464542399</v>
      </c>
      <c r="N603">
        <f>(Table2[[#This Row],[1W Return vs Nifty]]-AVERAGE(Table2[1W Return vs Nifty]))/_xlfn.STDEV.P(Table2[1W Return vs Nifty])</f>
        <v>-1.5713532263758792</v>
      </c>
      <c r="O603">
        <v>789.28</v>
      </c>
      <c r="P603">
        <v>795.68903654653502</v>
      </c>
      <c r="Q603">
        <v>807.04735960425205</v>
      </c>
      <c r="R603">
        <v>25.024062640381899</v>
      </c>
      <c r="S603" s="1">
        <f>(Table2[[#This Row],[Close Price]]-Table2[[#This Row],[20D EMA]])/Table2[[#This Row],[20D EMA]]</f>
        <v>-6.2816744374619815E-2</v>
      </c>
      <c r="T603" s="1">
        <f>(Table2[[#This Row],[Close Price]]-Table2[[#This Row],[50D EMA]])/Table2[[#This Row],[50D EMA]]</f>
        <v>-7.0365474418925864E-2</v>
      </c>
      <c r="U603" s="1">
        <f>(Table2[[#This Row],[Close Price]]-Table2[[#This Row],[200D EMA]])/Table2[[#This Row],[200D EMA]]</f>
        <v>-8.3449079911836657E-2</v>
      </c>
      <c r="V603">
        <v>0.99534779840251497</v>
      </c>
      <c r="W603">
        <v>738</v>
      </c>
      <c r="X603">
        <v>766</v>
      </c>
      <c r="Y603">
        <v>738</v>
      </c>
      <c r="Z603">
        <v>766</v>
      </c>
      <c r="AA603">
        <v>738</v>
      </c>
      <c r="AB603">
        <v>844.05</v>
      </c>
      <c r="AC603" s="1">
        <f>(Table2[[#This Row],[Close Price]]/Table2[[#This Row],[Day Low]])-1</f>
        <v>2.3035230352304037E-3</v>
      </c>
      <c r="AD603" s="1">
        <f>(Table2[[#This Row],[Day High]]/Table2[[#This Row],[Close Price]])-1</f>
        <v>3.555495471136938E-2</v>
      </c>
      <c r="AE603" s="1">
        <f>(Table2[[#This Row],[Close Price]]/Table2[[#This Row],[Current Week Low]])-1</f>
        <v>2.3035230352304037E-3</v>
      </c>
      <c r="AF603" s="1">
        <f>(Table2[[#This Row],[Current Week High]]/Table2[[#This Row],[Close Price]])-1</f>
        <v>3.555495471136938E-2</v>
      </c>
      <c r="AG603" s="1">
        <f>(Table2[[#This Row],[Close Price]]/Table2[[#This Row],[Current Month Low]])-1</f>
        <v>2.3035230352304037E-3</v>
      </c>
      <c r="AH603" s="1">
        <f>(Table2[[#This Row],[Current Month High]]/Table2[[#This Row],[Close Price]])-1</f>
        <v>0.1410707043395969</v>
      </c>
      <c r="AI603">
        <v>35.176422874138098</v>
      </c>
      <c r="AJ603">
        <v>4.2932675361297301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0.03</v>
      </c>
      <c r="AM603" t="s">
        <v>3185</v>
      </c>
      <c r="AN603">
        <v>-5.19</v>
      </c>
      <c r="AO603" t="s">
        <v>3184</v>
      </c>
      <c r="AP603">
        <v>1.161424776798E-2</v>
      </c>
      <c r="AQ603">
        <f>(Table2[[#This Row],[Sharpe Ratio]]-AVERAGE(Table2[Sharpe Ratio]))/_xlfn.STDEV.P(Table2[Sharpe Ratio])</f>
        <v>-0.58354886022661689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631</v>
      </c>
      <c r="AT603">
        <f>_xlfn.RANK.AVG(Table2[[#This Row],[6M Return vs Nifty Z-Score]],Table2[6M Return vs Nifty Z-Score])</f>
        <v>531</v>
      </c>
      <c r="AU603">
        <f>_xlfn.RANK.AVG(Table2[[#This Row],[Sharpe Ratio Z-Score]],Table2[Sharpe Ratio Z-Score])</f>
        <v>488</v>
      </c>
      <c r="AV603">
        <f>(Table2[[#This Row],[Rank 1Y]]+Table2[[#This Row],[Rank 6M]]+Table2[[#This Row],[Rank Sharpe]])/3</f>
        <v>550</v>
      </c>
    </row>
    <row r="604" spans="1:48" x14ac:dyDescent="0.3">
      <c r="A604" t="s">
        <v>818</v>
      </c>
      <c r="B604" t="s">
        <v>819</v>
      </c>
      <c r="C604" t="s">
        <v>3150</v>
      </c>
      <c r="D604" t="s">
        <v>40</v>
      </c>
      <c r="E604">
        <v>18791.794267550002</v>
      </c>
      <c r="F604">
        <v>850.75</v>
      </c>
      <c r="G604">
        <v>-17.1434352149764</v>
      </c>
      <c r="H604">
        <f>(Table2[[#This Row],[1Y Return vs Nifty]]-AVERAGE(Table2[1Y Return vs Nifty]))/_xlfn.STDEV.P(Table2[1Y Return vs Nifty])</f>
        <v>-0.65822147700875699</v>
      </c>
      <c r="I604">
        <v>-0.42623612470135502</v>
      </c>
      <c r="J604">
        <f>(Table2[[#This Row],[1M Return vs Nifty]]-AVERAGE(Table2[1M Return vs Nifty]))/_xlfn.STDEV.P(Table2[1M Return vs Nifty])</f>
        <v>8.1173856421273508E-3</v>
      </c>
      <c r="K604">
        <v>-12.2854964146964</v>
      </c>
      <c r="L604">
        <f>(Table2[[#This Row],[6M Return vs Nifty]]-AVERAGE(Table2[6M Return vs Nifty]))/_xlfn.STDEV.P(Table2[6M Return vs Nifty])</f>
        <v>-0.62046042024157222</v>
      </c>
      <c r="M604">
        <v>3.7796359408271698</v>
      </c>
      <c r="N604">
        <f>(Table2[[#This Row],[1W Return vs Nifty]]-AVERAGE(Table2[1W Return vs Nifty]))/_xlfn.STDEV.P(Table2[1W Return vs Nifty])</f>
        <v>1.146906670141304</v>
      </c>
      <c r="O604">
        <v>849.15</v>
      </c>
      <c r="P604">
        <v>867.75592459826896</v>
      </c>
      <c r="Q604">
        <v>863.88849915872197</v>
      </c>
      <c r="R604">
        <v>53.810565805319897</v>
      </c>
      <c r="S604" s="1">
        <f>(Table2[[#This Row],[Close Price]]-Table2[[#This Row],[20D EMA]])/Table2[[#This Row],[20D EMA]]</f>
        <v>1.8842371783548521E-3</v>
      </c>
      <c r="T604" s="1">
        <f>(Table2[[#This Row],[Close Price]]-Table2[[#This Row],[50D EMA]])/Table2[[#This Row],[50D EMA]]</f>
        <v>-1.9597589732552875E-2</v>
      </c>
      <c r="U604" s="1">
        <f>(Table2[[#This Row],[Close Price]]-Table2[[#This Row],[200D EMA]])/Table2[[#This Row],[200D EMA]]</f>
        <v>-1.5208558941942851E-2</v>
      </c>
      <c r="V604">
        <v>0.59640004098114496</v>
      </c>
      <c r="W604">
        <v>847.3</v>
      </c>
      <c r="X604">
        <v>861.2</v>
      </c>
      <c r="Y604">
        <v>847.3</v>
      </c>
      <c r="Z604">
        <v>861.2</v>
      </c>
      <c r="AA604">
        <v>813.75</v>
      </c>
      <c r="AB604">
        <v>870.15</v>
      </c>
      <c r="AC604" s="1">
        <f>(Table2[[#This Row],[Close Price]]/Table2[[#This Row],[Day Low]])-1</f>
        <v>4.0717573468664892E-3</v>
      </c>
      <c r="AD604" s="1">
        <f>(Table2[[#This Row],[Day High]]/Table2[[#This Row],[Close Price]])-1</f>
        <v>1.2283279459300633E-2</v>
      </c>
      <c r="AE604" s="1">
        <f>(Table2[[#This Row],[Close Price]]/Table2[[#This Row],[Current Week Low]])-1</f>
        <v>4.0717573468664892E-3</v>
      </c>
      <c r="AF604" s="1">
        <f>(Table2[[#This Row],[Current Week High]]/Table2[[#This Row],[Close Price]])-1</f>
        <v>1.2283279459300633E-2</v>
      </c>
      <c r="AG604" s="1">
        <f>(Table2[[#This Row],[Close Price]]/Table2[[#This Row],[Current Month Low]])-1</f>
        <v>4.5468509984639027E-2</v>
      </c>
      <c r="AH604" s="1">
        <f>(Table2[[#This Row],[Current Month High]]/Table2[[#This Row],[Close Price]])-1</f>
        <v>2.280340875697906E-2</v>
      </c>
      <c r="AI604">
        <v>20.481927710843301</v>
      </c>
      <c r="AJ604">
        <v>19.621766029246299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0.02</v>
      </c>
      <c r="AM604" t="s">
        <v>3185</v>
      </c>
      <c r="AN604">
        <v>3.55</v>
      </c>
      <c r="AO604" t="s">
        <v>3185</v>
      </c>
      <c r="AQ604">
        <f>(Table2[[#This Row],[Sharpe Ratio]]-AVERAGE(Table2[Sharpe Ratio]))/_xlfn.STDEV.P(Table2[Sharpe Ratio])</f>
        <v>-0.72077460162819162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569</v>
      </c>
      <c r="AT604">
        <f>_xlfn.RANK.AVG(Table2[[#This Row],[6M Return vs Nifty Z-Score]],Table2[6M Return vs Nifty Z-Score])</f>
        <v>537</v>
      </c>
      <c r="AU604">
        <f>_xlfn.RANK.AVG(Table2[[#This Row],[Sharpe Ratio Z-Score]],Table2[Sharpe Ratio Z-Score])</f>
        <v>544.5</v>
      </c>
      <c r="AV604">
        <f>(Table2[[#This Row],[Rank 1Y]]+Table2[[#This Row],[Rank 6M]]+Table2[[#This Row],[Rank Sharpe]])/3</f>
        <v>550.16666666666663</v>
      </c>
    </row>
    <row r="605" spans="1:48" x14ac:dyDescent="0.3">
      <c r="A605" t="s">
        <v>1059</v>
      </c>
      <c r="B605" t="s">
        <v>1060</v>
      </c>
      <c r="C605" t="s">
        <v>3141</v>
      </c>
      <c r="D605" t="s">
        <v>203</v>
      </c>
      <c r="E605">
        <v>12354.68106821</v>
      </c>
      <c r="F605">
        <v>380.35</v>
      </c>
      <c r="G605">
        <v>-5.8251018712503697</v>
      </c>
      <c r="H605">
        <f>(Table2[[#This Row],[1Y Return vs Nifty]]-AVERAGE(Table2[1Y Return vs Nifty]))/_xlfn.STDEV.P(Table2[1Y Return vs Nifty])</f>
        <v>-0.44455140192095921</v>
      </c>
      <c r="I605">
        <v>-7.4766758317241901</v>
      </c>
      <c r="J605">
        <f>(Table2[[#This Row],[1M Return vs Nifty]]-AVERAGE(Table2[1M Return vs Nifty]))/_xlfn.STDEV.P(Table2[1M Return vs Nifty])</f>
        <v>-0.74422125998974287</v>
      </c>
      <c r="K605">
        <v>-20.069586218005099</v>
      </c>
      <c r="L605">
        <f>(Table2[[#This Row],[6M Return vs Nifty]]-AVERAGE(Table2[6M Return vs Nifty]))/_xlfn.STDEV.P(Table2[6M Return vs Nifty])</f>
        <v>-0.88127314672065649</v>
      </c>
      <c r="M605">
        <v>-3.49812190497651</v>
      </c>
      <c r="N605">
        <f>(Table2[[#This Row],[1W Return vs Nifty]]-AVERAGE(Table2[1W Return vs Nifty]))/_xlfn.STDEV.P(Table2[1W Return vs Nifty])</f>
        <v>-0.39588358185165307</v>
      </c>
      <c r="O605">
        <v>402.18</v>
      </c>
      <c r="P605">
        <v>428.72262338660602</v>
      </c>
      <c r="Q605">
        <v>434.939156447654</v>
      </c>
      <c r="R605">
        <v>28.0732012983371</v>
      </c>
      <c r="S605" s="1">
        <f>(Table2[[#This Row],[Close Price]]-Table2[[#This Row],[20D EMA]])/Table2[[#This Row],[20D EMA]]</f>
        <v>-5.4279178477298684E-2</v>
      </c>
      <c r="T605" s="1">
        <f>(Table2[[#This Row],[Close Price]]-Table2[[#This Row],[50D EMA]])/Table2[[#This Row],[50D EMA]]</f>
        <v>-0.11282964963336066</v>
      </c>
      <c r="U605" s="1">
        <f>(Table2[[#This Row],[Close Price]]-Table2[[#This Row],[200D EMA]])/Table2[[#This Row],[200D EMA]]</f>
        <v>-0.12550986876764203</v>
      </c>
      <c r="V605">
        <v>0.170235184071653</v>
      </c>
      <c r="W605">
        <v>376.05</v>
      </c>
      <c r="X605">
        <v>383.45</v>
      </c>
      <c r="Y605">
        <v>376.05</v>
      </c>
      <c r="Z605">
        <v>383.45</v>
      </c>
      <c r="AA605">
        <v>367</v>
      </c>
      <c r="AB605">
        <v>403</v>
      </c>
      <c r="AC605" s="1">
        <f>(Table2[[#This Row],[Close Price]]/Table2[[#This Row],[Day Low]])-1</f>
        <v>1.1434649647653172E-2</v>
      </c>
      <c r="AD605" s="1">
        <f>(Table2[[#This Row],[Day High]]/Table2[[#This Row],[Close Price]])-1</f>
        <v>8.1503878007098685E-3</v>
      </c>
      <c r="AE605" s="1">
        <f>(Table2[[#This Row],[Close Price]]/Table2[[#This Row],[Current Week Low]])-1</f>
        <v>1.1434649647653172E-2</v>
      </c>
      <c r="AF605" s="1">
        <f>(Table2[[#This Row],[Current Week High]]/Table2[[#This Row],[Close Price]])-1</f>
        <v>8.1503878007098685E-3</v>
      </c>
      <c r="AG605" s="1">
        <f>(Table2[[#This Row],[Close Price]]/Table2[[#This Row],[Current Month Low]])-1</f>
        <v>3.6376021798365077E-2</v>
      </c>
      <c r="AH605" s="1">
        <f>(Table2[[#This Row],[Current Month High]]/Table2[[#This Row],[Close Price]])-1</f>
        <v>5.9550414092283344E-2</v>
      </c>
      <c r="AI605">
        <v>43.814907322203197</v>
      </c>
      <c r="AJ605">
        <v>23.070700533894101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-0.2</v>
      </c>
      <c r="AM605" t="s">
        <v>3184</v>
      </c>
      <c r="AN605">
        <v>-7.7</v>
      </c>
      <c r="AO605" t="s">
        <v>3184</v>
      </c>
      <c r="AQ605">
        <f>(Table2[[#This Row],[Sharpe Ratio]]-AVERAGE(Table2[Sharpe Ratio]))/_xlfn.STDEV.P(Table2[Sharpe Ratio])</f>
        <v>-0.72077460162819162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471</v>
      </c>
      <c r="AT605">
        <f>_xlfn.RANK.AVG(Table2[[#This Row],[6M Return vs Nifty Z-Score]],Table2[6M Return vs Nifty Z-Score])</f>
        <v>638</v>
      </c>
      <c r="AU605">
        <f>_xlfn.RANK.AVG(Table2[[#This Row],[Sharpe Ratio Z-Score]],Table2[Sharpe Ratio Z-Score])</f>
        <v>544.5</v>
      </c>
      <c r="AV605">
        <f>(Table2[[#This Row],[Rank 1Y]]+Table2[[#This Row],[Rank 6M]]+Table2[[#This Row],[Rank Sharpe]])/3</f>
        <v>551.16666666666663</v>
      </c>
    </row>
    <row r="606" spans="1:48" x14ac:dyDescent="0.3">
      <c r="A606" t="s">
        <v>553</v>
      </c>
      <c r="B606" t="s">
        <v>554</v>
      </c>
      <c r="C606" t="s">
        <v>3137</v>
      </c>
      <c r="D606" t="s">
        <v>191</v>
      </c>
      <c r="E606">
        <v>35634.514820625001</v>
      </c>
      <c r="F606">
        <v>517.65</v>
      </c>
      <c r="G606">
        <v>-0.37830271462938397</v>
      </c>
      <c r="H606">
        <f>(Table2[[#This Row],[1Y Return vs Nifty]]-AVERAGE(Table2[1Y Return vs Nifty]))/_xlfn.STDEV.P(Table2[1Y Return vs Nifty])</f>
        <v>-0.34172548670540442</v>
      </c>
      <c r="I606">
        <v>-9.7927954139093494</v>
      </c>
      <c r="J606">
        <f>(Table2[[#This Row],[1M Return vs Nifty]]-AVERAGE(Table2[1M Return vs Nifty]))/_xlfn.STDEV.P(Table2[1M Return vs Nifty])</f>
        <v>-0.99136985525351784</v>
      </c>
      <c r="K606">
        <v>-13.016994045832501</v>
      </c>
      <c r="L606">
        <f>(Table2[[#This Row],[6M Return vs Nifty]]-AVERAGE(Table2[6M Return vs Nifty]))/_xlfn.STDEV.P(Table2[6M Return vs Nifty])</f>
        <v>-0.6449698871683931</v>
      </c>
      <c r="M606">
        <v>-0.82741570773393103</v>
      </c>
      <c r="N606">
        <f>(Table2[[#This Row],[1W Return vs Nifty]]-AVERAGE(Table2[1W Return vs Nifty]))/_xlfn.STDEV.P(Table2[1W Return vs Nifty])</f>
        <v>0.17027148600606615</v>
      </c>
      <c r="O606">
        <v>540.54</v>
      </c>
      <c r="P606">
        <v>571.32692378122397</v>
      </c>
      <c r="Q606">
        <v>572.68541679425005</v>
      </c>
      <c r="R606">
        <v>37.311833098737502</v>
      </c>
      <c r="S606" s="1">
        <f>(Table2[[#This Row],[Close Price]]-Table2[[#This Row],[20D EMA]])/Table2[[#This Row],[20D EMA]]</f>
        <v>-4.2346542346542324E-2</v>
      </c>
      <c r="T606" s="1">
        <f>(Table2[[#This Row],[Close Price]]-Table2[[#This Row],[50D EMA]])/Table2[[#This Row],[50D EMA]]</f>
        <v>-9.395132899736805E-2</v>
      </c>
      <c r="U606" s="1">
        <f>(Table2[[#This Row],[Close Price]]-Table2[[#This Row],[200D EMA]])/Table2[[#This Row],[200D EMA]]</f>
        <v>-9.6100608083098379E-2</v>
      </c>
      <c r="V606">
        <v>0.48437901694531699</v>
      </c>
      <c r="W606">
        <v>516.54999999999995</v>
      </c>
      <c r="X606">
        <v>526.15</v>
      </c>
      <c r="Y606">
        <v>516.54999999999995</v>
      </c>
      <c r="Z606">
        <v>526.15</v>
      </c>
      <c r="AA606">
        <v>503.5</v>
      </c>
      <c r="AB606">
        <v>553</v>
      </c>
      <c r="AC606" s="1">
        <f>(Table2[[#This Row],[Close Price]]/Table2[[#This Row],[Day Low]])-1</f>
        <v>2.1295131158649561E-3</v>
      </c>
      <c r="AD606" s="1">
        <f>(Table2[[#This Row],[Day High]]/Table2[[#This Row],[Close Price]])-1</f>
        <v>1.6420361247947435E-2</v>
      </c>
      <c r="AE606" s="1">
        <f>(Table2[[#This Row],[Close Price]]/Table2[[#This Row],[Current Week Low]])-1</f>
        <v>2.1295131158649561E-3</v>
      </c>
      <c r="AF606" s="1">
        <f>(Table2[[#This Row],[Current Week High]]/Table2[[#This Row],[Close Price]])-1</f>
        <v>1.6420361247947435E-2</v>
      </c>
      <c r="AG606" s="1">
        <f>(Table2[[#This Row],[Close Price]]/Table2[[#This Row],[Current Month Low]])-1</f>
        <v>2.8103277060576026E-2</v>
      </c>
      <c r="AH606" s="1">
        <f>(Table2[[#This Row],[Current Month High]]/Table2[[#This Row],[Close Price]])-1</f>
        <v>6.8289384719405044E-2</v>
      </c>
      <c r="AI606">
        <v>33.285038153192303</v>
      </c>
      <c r="AJ606">
        <v>24.960772480386201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-0.01</v>
      </c>
      <c r="AM606" t="s">
        <v>3184</v>
      </c>
      <c r="AN606">
        <v>-3.42</v>
      </c>
      <c r="AO606" t="s">
        <v>3184</v>
      </c>
      <c r="AP606">
        <v>-5.9099512602907002E-2</v>
      </c>
      <c r="AQ606">
        <f>(Table2[[#This Row],[Sharpe Ratio]]-AVERAGE(Table2[Sharpe Ratio]))/_xlfn.STDEV.P(Table2[Sharpe Ratio])</f>
        <v>-1.419052664523017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431</v>
      </c>
      <c r="AT606">
        <f>_xlfn.RANK.AVG(Table2[[#This Row],[6M Return vs Nifty Z-Score]],Table2[6M Return vs Nifty Z-Score])</f>
        <v>545</v>
      </c>
      <c r="AU606">
        <f>_xlfn.RANK.AVG(Table2[[#This Row],[Sharpe Ratio Z-Score]],Table2[Sharpe Ratio Z-Score])</f>
        <v>682</v>
      </c>
      <c r="AV606">
        <f>(Table2[[#This Row],[Rank 1Y]]+Table2[[#This Row],[Rank 6M]]+Table2[[#This Row],[Rank Sharpe]])/3</f>
        <v>552.66666666666663</v>
      </c>
    </row>
    <row r="607" spans="1:48" x14ac:dyDescent="0.3">
      <c r="A607" t="s">
        <v>1412</v>
      </c>
      <c r="B607" t="s">
        <v>1413</v>
      </c>
      <c r="C607" t="s">
        <v>3151</v>
      </c>
      <c r="D607" t="s">
        <v>238</v>
      </c>
      <c r="E607">
        <v>7454.5817560599999</v>
      </c>
      <c r="F607">
        <v>369.8</v>
      </c>
      <c r="G607">
        <v>-32.674622195050603</v>
      </c>
      <c r="H607">
        <f>(Table2[[#This Row],[1Y Return vs Nifty]]-AVERAGE(Table2[1Y Return vs Nifty]))/_xlfn.STDEV.P(Table2[1Y Return vs Nifty])</f>
        <v>-0.95142276269757431</v>
      </c>
      <c r="I607">
        <v>-3.0366082142175101</v>
      </c>
      <c r="J607">
        <f>(Table2[[#This Row],[1M Return vs Nifty]]-AVERAGE(Table2[1M Return vs Nifty]))/_xlfn.STDEV.P(Table2[1M Return vs Nifty])</f>
        <v>-0.27043031975355519</v>
      </c>
      <c r="K607">
        <v>-18.486830672470798</v>
      </c>
      <c r="L607">
        <f>(Table2[[#This Row],[6M Return vs Nifty]]-AVERAGE(Table2[6M Return vs Nifty]))/_xlfn.STDEV.P(Table2[6M Return vs Nifty])</f>
        <v>-0.82824153999314598</v>
      </c>
      <c r="M607">
        <v>-3.4079273896383602</v>
      </c>
      <c r="N607">
        <f>(Table2[[#This Row],[1W Return vs Nifty]]-AVERAGE(Table2[1W Return vs Nifty]))/_xlfn.STDEV.P(Table2[1W Return vs Nifty])</f>
        <v>-0.3767635146557981</v>
      </c>
      <c r="O607">
        <v>376.66</v>
      </c>
      <c r="P607">
        <v>389.56904956724202</v>
      </c>
      <c r="Q607">
        <v>401.87031871661401</v>
      </c>
      <c r="R607">
        <v>42.292259812420802</v>
      </c>
      <c r="S607" s="1">
        <f>(Table2[[#This Row],[Close Price]]-Table2[[#This Row],[20D EMA]])/Table2[[#This Row],[20D EMA]]</f>
        <v>-1.8212711729411173E-2</v>
      </c>
      <c r="T607" s="1">
        <f>(Table2[[#This Row],[Close Price]]-Table2[[#This Row],[50D EMA]])/Table2[[#This Row],[50D EMA]]</f>
        <v>-5.0745945010782348E-2</v>
      </c>
      <c r="U607" s="1">
        <f>(Table2[[#This Row],[Close Price]]-Table2[[#This Row],[200D EMA]])/Table2[[#This Row],[200D EMA]]</f>
        <v>-7.9802655789637827E-2</v>
      </c>
      <c r="V607">
        <v>0.45028477922924398</v>
      </c>
      <c r="W607">
        <v>361</v>
      </c>
      <c r="X607">
        <v>372.95</v>
      </c>
      <c r="Y607">
        <v>361</v>
      </c>
      <c r="Z607">
        <v>372.95</v>
      </c>
      <c r="AA607">
        <v>361</v>
      </c>
      <c r="AB607">
        <v>383.5</v>
      </c>
      <c r="AC607" s="1">
        <f>(Table2[[#This Row],[Close Price]]/Table2[[#This Row],[Day Low]])-1</f>
        <v>2.4376731301939181E-2</v>
      </c>
      <c r="AD607" s="1">
        <f>(Table2[[#This Row],[Day High]]/Table2[[#This Row],[Close Price]])-1</f>
        <v>8.5181179015683117E-3</v>
      </c>
      <c r="AE607" s="1">
        <f>(Table2[[#This Row],[Close Price]]/Table2[[#This Row],[Current Week Low]])-1</f>
        <v>2.4376731301939181E-2</v>
      </c>
      <c r="AF607" s="1">
        <f>(Table2[[#This Row],[Current Week High]]/Table2[[#This Row],[Close Price]])-1</f>
        <v>8.5181179015683117E-3</v>
      </c>
      <c r="AG607" s="1">
        <f>(Table2[[#This Row],[Close Price]]/Table2[[#This Row],[Current Month Low]])-1</f>
        <v>2.4376731301939181E-2</v>
      </c>
      <c r="AH607" s="1">
        <f>(Table2[[#This Row],[Current Month High]]/Table2[[#This Row],[Close Price]])-1</f>
        <v>3.7047052460789542E-2</v>
      </c>
      <c r="AI607">
        <v>36.560302866414197</v>
      </c>
      <c r="AJ607">
        <v>6.3407620416966202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-0.11</v>
      </c>
      <c r="AM607" t="s">
        <v>3184</v>
      </c>
      <c r="AN607">
        <v>1.01</v>
      </c>
      <c r="AO607" t="s">
        <v>3185</v>
      </c>
      <c r="AP607">
        <v>4.3125855544382002E-2</v>
      </c>
      <c r="AQ607">
        <f>(Table2[[#This Row],[Sharpe Ratio]]-AVERAGE(Table2[Sharpe Ratio]))/_xlfn.STDEV.P(Table2[Sharpe Ratio])</f>
        <v>-0.21122997860312995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641</v>
      </c>
      <c r="AT607">
        <f>_xlfn.RANK.AVG(Table2[[#This Row],[6M Return vs Nifty Z-Score]],Table2[6M Return vs Nifty Z-Score])</f>
        <v>614</v>
      </c>
      <c r="AU607">
        <f>_xlfn.RANK.AVG(Table2[[#This Row],[Sharpe Ratio Z-Score]],Table2[Sharpe Ratio Z-Score])</f>
        <v>403</v>
      </c>
      <c r="AV607">
        <f>(Table2[[#This Row],[Rank 1Y]]+Table2[[#This Row],[Rank 6M]]+Table2[[#This Row],[Rank Sharpe]])/3</f>
        <v>552.66666666666663</v>
      </c>
    </row>
    <row r="608" spans="1:48" x14ac:dyDescent="0.3">
      <c r="A608" t="s">
        <v>613</v>
      </c>
      <c r="B608" t="s">
        <v>614</v>
      </c>
      <c r="C608" t="s">
        <v>3137</v>
      </c>
      <c r="D608" t="s">
        <v>191</v>
      </c>
      <c r="E608">
        <v>30866.535275999999</v>
      </c>
      <c r="F608">
        <v>440.95</v>
      </c>
      <c r="G608">
        <v>-13.430138072380799</v>
      </c>
      <c r="H608">
        <f>(Table2[[#This Row],[1Y Return vs Nifty]]-AVERAGE(Table2[1Y Return vs Nifty]))/_xlfn.STDEV.P(Table2[1Y Return vs Nifty])</f>
        <v>-0.58812100769173381</v>
      </c>
      <c r="I608">
        <v>-14.930678886335601</v>
      </c>
      <c r="J608">
        <f>(Table2[[#This Row],[1M Return vs Nifty]]-AVERAGE(Table2[1M Return vs Nifty]))/_xlfn.STDEV.P(Table2[1M Return vs Nifty])</f>
        <v>-1.5396233619403763</v>
      </c>
      <c r="K608">
        <v>-8.0207672126643708</v>
      </c>
      <c r="L608">
        <f>(Table2[[#This Row],[6M Return vs Nifty]]-AVERAGE(Table2[6M Return vs Nifty]))/_xlfn.STDEV.P(Table2[6M Return vs Nifty])</f>
        <v>-0.47756694406351591</v>
      </c>
      <c r="M608">
        <v>4.0033215374818996</v>
      </c>
      <c r="N608">
        <f>(Table2[[#This Row],[1W Return vs Nifty]]-AVERAGE(Table2[1W Return vs Nifty]))/_xlfn.STDEV.P(Table2[1W Return vs Nifty])</f>
        <v>1.194325114852147</v>
      </c>
      <c r="O608">
        <v>447.76</v>
      </c>
      <c r="P608">
        <v>481.74433757777501</v>
      </c>
      <c r="Q608">
        <v>483.87036303043402</v>
      </c>
      <c r="R608">
        <v>53.049239281439696</v>
      </c>
      <c r="S608" s="1">
        <f>(Table2[[#This Row],[Close Price]]-Table2[[#This Row],[20D EMA]])/Table2[[#This Row],[20D EMA]]</f>
        <v>-1.5209040557441492E-2</v>
      </c>
      <c r="T608" s="1">
        <f>(Table2[[#This Row],[Close Price]]-Table2[[#This Row],[50D EMA]])/Table2[[#This Row],[50D EMA]]</f>
        <v>-8.4680471353104386E-2</v>
      </c>
      <c r="U608" s="1">
        <f>(Table2[[#This Row],[Close Price]]-Table2[[#This Row],[200D EMA]])/Table2[[#This Row],[200D EMA]]</f>
        <v>-8.870219445065386E-2</v>
      </c>
      <c r="V608">
        <v>0.93635581608674701</v>
      </c>
      <c r="W608">
        <v>437.2</v>
      </c>
      <c r="X608">
        <v>445.55</v>
      </c>
      <c r="Y608">
        <v>437.2</v>
      </c>
      <c r="Z608">
        <v>445.55</v>
      </c>
      <c r="AA608">
        <v>409.35</v>
      </c>
      <c r="AB608">
        <v>445.55</v>
      </c>
      <c r="AC608" s="1">
        <f>(Table2[[#This Row],[Close Price]]/Table2[[#This Row],[Day Low]])-1</f>
        <v>8.5773101555353115E-3</v>
      </c>
      <c r="AD608" s="1">
        <f>(Table2[[#This Row],[Day High]]/Table2[[#This Row],[Close Price]])-1</f>
        <v>1.043202177117597E-2</v>
      </c>
      <c r="AE608" s="1">
        <f>(Table2[[#This Row],[Close Price]]/Table2[[#This Row],[Current Week Low]])-1</f>
        <v>8.5773101555353115E-3</v>
      </c>
      <c r="AF608" s="1">
        <f>(Table2[[#This Row],[Current Week High]]/Table2[[#This Row],[Close Price]])-1</f>
        <v>1.043202177117597E-2</v>
      </c>
      <c r="AG608" s="1">
        <f>(Table2[[#This Row],[Close Price]]/Table2[[#This Row],[Current Month Low]])-1</f>
        <v>7.7195553926957317E-2</v>
      </c>
      <c r="AH608" s="1">
        <f>(Table2[[#This Row],[Current Month High]]/Table2[[#This Row],[Close Price]])-1</f>
        <v>1.043202177117597E-2</v>
      </c>
      <c r="AI608">
        <v>29.345730808481601</v>
      </c>
      <c r="AJ608">
        <v>15.235855220175001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-0.05</v>
      </c>
      <c r="AM608" t="s">
        <v>3184</v>
      </c>
      <c r="AN608">
        <v>2.94</v>
      </c>
      <c r="AO608" t="s">
        <v>3185</v>
      </c>
      <c r="AP608">
        <v>-4.0640477983038999E-2</v>
      </c>
      <c r="AQ608">
        <f>(Table2[[#This Row],[Sharpe Ratio]]-AVERAGE(Table2[Sharpe Ratio]))/_xlfn.STDEV.P(Table2[Sharpe Ratio])</f>
        <v>-1.2009537603260316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531</v>
      </c>
      <c r="AT608">
        <f>_xlfn.RANK.AVG(Table2[[#This Row],[6M Return vs Nifty Z-Score]],Table2[6M Return vs Nifty Z-Score])</f>
        <v>472</v>
      </c>
      <c r="AU608">
        <f>_xlfn.RANK.AVG(Table2[[#This Row],[Sharpe Ratio Z-Score]],Table2[Sharpe Ratio Z-Score])</f>
        <v>656</v>
      </c>
      <c r="AV608">
        <f>(Table2[[#This Row],[Rank 1Y]]+Table2[[#This Row],[Rank 6M]]+Table2[[#This Row],[Rank Sharpe]])/3</f>
        <v>553</v>
      </c>
    </row>
    <row r="609" spans="1:48" x14ac:dyDescent="0.3">
      <c r="A609" t="s">
        <v>1639</v>
      </c>
      <c r="B609" t="s">
        <v>1640</v>
      </c>
      <c r="C609" t="s">
        <v>3141</v>
      </c>
      <c r="D609" t="s">
        <v>37</v>
      </c>
      <c r="E609">
        <v>5587.3113153000004</v>
      </c>
      <c r="F609">
        <v>329.55</v>
      </c>
      <c r="G609">
        <v>-11.218835334709899</v>
      </c>
      <c r="H609">
        <f>(Table2[[#This Row],[1Y Return vs Nifty]]-AVERAGE(Table2[1Y Return vs Nifty]))/_xlfn.STDEV.P(Table2[1Y Return vs Nifty])</f>
        <v>-0.54637553089307567</v>
      </c>
      <c r="I609">
        <v>-7.8071469746326203</v>
      </c>
      <c r="J609">
        <f>(Table2[[#This Row],[1M Return vs Nifty]]-AVERAGE(Table2[1M Return vs Nifty]))/_xlfn.STDEV.P(Table2[1M Return vs Nifty])</f>
        <v>-0.77948518995832217</v>
      </c>
      <c r="K609">
        <v>-13.508248572360699</v>
      </c>
      <c r="L609">
        <f>(Table2[[#This Row],[6M Return vs Nifty]]-AVERAGE(Table2[6M Return vs Nifty]))/_xlfn.STDEV.P(Table2[6M Return vs Nifty])</f>
        <v>-0.66142979907801036</v>
      </c>
      <c r="M609">
        <v>-6.4596844036486996</v>
      </c>
      <c r="N609">
        <f>(Table2[[#This Row],[1W Return vs Nifty]]-AVERAGE(Table2[1W Return vs Nifty]))/_xlfn.STDEV.P(Table2[1W Return vs Nifty])</f>
        <v>-1.0236964124549497</v>
      </c>
      <c r="O609">
        <v>344.5</v>
      </c>
      <c r="P609">
        <v>364.64011191302598</v>
      </c>
      <c r="Q609">
        <v>363.31982166920301</v>
      </c>
      <c r="R609">
        <v>39.282342564976503</v>
      </c>
      <c r="S609" s="1">
        <f>(Table2[[#This Row],[Close Price]]-Table2[[#This Row],[20D EMA]])/Table2[[#This Row],[20D EMA]]</f>
        <v>-4.3396226415094309E-2</v>
      </c>
      <c r="T609" s="1">
        <f>(Table2[[#This Row],[Close Price]]-Table2[[#This Row],[50D EMA]])/Table2[[#This Row],[50D EMA]]</f>
        <v>-9.6232177334883179E-2</v>
      </c>
      <c r="U609" s="1">
        <f>(Table2[[#This Row],[Close Price]]-Table2[[#This Row],[200D EMA]])/Table2[[#This Row],[200D EMA]]</f>
        <v>-9.2947919863149916E-2</v>
      </c>
      <c r="V609">
        <v>0.369076959011155</v>
      </c>
      <c r="W609">
        <v>328</v>
      </c>
      <c r="X609">
        <v>334.7</v>
      </c>
      <c r="Y609">
        <v>328</v>
      </c>
      <c r="Z609">
        <v>334.7</v>
      </c>
      <c r="AA609">
        <v>328</v>
      </c>
      <c r="AB609">
        <v>354.95</v>
      </c>
      <c r="AC609" s="1">
        <f>(Table2[[#This Row],[Close Price]]/Table2[[#This Row],[Day Low]])-1</f>
        <v>4.725609756097704E-3</v>
      </c>
      <c r="AD609" s="1">
        <f>(Table2[[#This Row],[Day High]]/Table2[[#This Row],[Close Price]])-1</f>
        <v>1.5627370656956296E-2</v>
      </c>
      <c r="AE609" s="1">
        <f>(Table2[[#This Row],[Close Price]]/Table2[[#This Row],[Current Week Low]])-1</f>
        <v>4.725609756097704E-3</v>
      </c>
      <c r="AF609" s="1">
        <f>(Table2[[#This Row],[Current Week High]]/Table2[[#This Row],[Close Price]])-1</f>
        <v>1.5627370656956296E-2</v>
      </c>
      <c r="AG609" s="1">
        <f>(Table2[[#This Row],[Close Price]]/Table2[[#This Row],[Current Month Low]])-1</f>
        <v>4.725609756097704E-3</v>
      </c>
      <c r="AH609" s="1">
        <f>(Table2[[#This Row],[Current Month High]]/Table2[[#This Row],[Close Price]])-1</f>
        <v>7.7074798968290059E-2</v>
      </c>
      <c r="AI609">
        <v>47.519344560764601</v>
      </c>
      <c r="AJ609">
        <v>14.180197489645099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-0.14000000000000001</v>
      </c>
      <c r="AM609" t="s">
        <v>3184</v>
      </c>
      <c r="AN609">
        <v>-4.16</v>
      </c>
      <c r="AO609" t="s">
        <v>3184</v>
      </c>
      <c r="AP609">
        <v>-1.2610413008498E-2</v>
      </c>
      <c r="AQ609">
        <f>(Table2[[#This Row],[Sharpe Ratio]]-AVERAGE(Table2[Sharpe Ratio]))/_xlfn.STDEV.P(Table2[Sharpe Ratio])</f>
        <v>-0.86977032731281523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513</v>
      </c>
      <c r="AT609">
        <f>_xlfn.RANK.AVG(Table2[[#This Row],[6M Return vs Nifty Z-Score]],Table2[6M Return vs Nifty Z-Score])</f>
        <v>553</v>
      </c>
      <c r="AU609">
        <f>_xlfn.RANK.AVG(Table2[[#This Row],[Sharpe Ratio Z-Score]],Table2[Sharpe Ratio Z-Score])</f>
        <v>595</v>
      </c>
      <c r="AV609">
        <f>(Table2[[#This Row],[Rank 1Y]]+Table2[[#This Row],[Rank 6M]]+Table2[[#This Row],[Rank Sharpe]])/3</f>
        <v>553.66666666666663</v>
      </c>
    </row>
    <row r="610" spans="1:48" x14ac:dyDescent="0.3">
      <c r="A610" t="s">
        <v>732</v>
      </c>
      <c r="B610" t="s">
        <v>733</v>
      </c>
      <c r="C610" t="s">
        <v>3148</v>
      </c>
      <c r="D610" t="s">
        <v>258</v>
      </c>
      <c r="E610">
        <v>23568.966400000001</v>
      </c>
      <c r="F610">
        <v>2128.6999999999998</v>
      </c>
      <c r="G610">
        <v>-21.945790863046799</v>
      </c>
      <c r="H610">
        <f>(Table2[[#This Row],[1Y Return vs Nifty]]-AVERAGE(Table2[1Y Return vs Nifty]))/_xlfn.STDEV.P(Table2[1Y Return vs Nifty])</f>
        <v>-0.7488814408708665</v>
      </c>
      <c r="I610">
        <v>-9.09381686656649</v>
      </c>
      <c r="J610">
        <f>(Table2[[#This Row],[1M Return vs Nifty]]-AVERAGE(Table2[1M Return vs Nifty]))/_xlfn.STDEV.P(Table2[1M Return vs Nifty])</f>
        <v>-0.91678322016608504</v>
      </c>
      <c r="K610">
        <v>-14.054618820940499</v>
      </c>
      <c r="L610">
        <f>(Table2[[#This Row],[6M Return vs Nifty]]-AVERAGE(Table2[6M Return vs Nifty]))/_xlfn.STDEV.P(Table2[6M Return vs Nifty])</f>
        <v>-0.67973641138592344</v>
      </c>
      <c r="M610">
        <v>-4.9002498417613003</v>
      </c>
      <c r="N610">
        <f>(Table2[[#This Row],[1W Return vs Nifty]]-AVERAGE(Table2[1W Return vs Nifty]))/_xlfn.STDEV.P(Table2[1W Return vs Nifty])</f>
        <v>-0.69311651522904705</v>
      </c>
      <c r="O610">
        <v>2237.34</v>
      </c>
      <c r="P610">
        <v>2328.78463531536</v>
      </c>
      <c r="Q610">
        <v>2349.9115782889999</v>
      </c>
      <c r="R610">
        <v>34.611064597231099</v>
      </c>
      <c r="S610" s="1">
        <f>(Table2[[#This Row],[Close Price]]-Table2[[#This Row],[20D EMA]])/Table2[[#This Row],[20D EMA]]</f>
        <v>-4.8557662223891011E-2</v>
      </c>
      <c r="T610" s="1">
        <f>(Table2[[#This Row],[Close Price]]-Table2[[#This Row],[50D EMA]])/Table2[[#This Row],[50D EMA]]</f>
        <v>-8.5918050248671898E-2</v>
      </c>
      <c r="U610" s="1">
        <f>(Table2[[#This Row],[Close Price]]-Table2[[#This Row],[200D EMA]])/Table2[[#This Row],[200D EMA]]</f>
        <v>-9.4136128496403668E-2</v>
      </c>
      <c r="V610">
        <v>1.6383598967013899</v>
      </c>
      <c r="W610">
        <v>2102</v>
      </c>
      <c r="X610">
        <v>2164.4</v>
      </c>
      <c r="Y610">
        <v>2102</v>
      </c>
      <c r="Z610">
        <v>2164.4</v>
      </c>
      <c r="AA610">
        <v>2102</v>
      </c>
      <c r="AB610">
        <v>2304.75</v>
      </c>
      <c r="AC610" s="1">
        <f>(Table2[[#This Row],[Close Price]]/Table2[[#This Row],[Day Low]])-1</f>
        <v>1.2702188392007541E-2</v>
      </c>
      <c r="AD610" s="1">
        <f>(Table2[[#This Row],[Day High]]/Table2[[#This Row],[Close Price]])-1</f>
        <v>1.6770799079250276E-2</v>
      </c>
      <c r="AE610" s="1">
        <f>(Table2[[#This Row],[Close Price]]/Table2[[#This Row],[Current Week Low]])-1</f>
        <v>1.2702188392007541E-2</v>
      </c>
      <c r="AF610" s="1">
        <f>(Table2[[#This Row],[Current Week High]]/Table2[[#This Row],[Close Price]])-1</f>
        <v>1.6770799079250276E-2</v>
      </c>
      <c r="AG610" s="1">
        <f>(Table2[[#This Row],[Close Price]]/Table2[[#This Row],[Current Month Low]])-1</f>
        <v>1.2702188392007541E-2</v>
      </c>
      <c r="AH610" s="1">
        <f>(Table2[[#This Row],[Current Month High]]/Table2[[#This Row],[Close Price]])-1</f>
        <v>8.2703058204538049E-2</v>
      </c>
      <c r="AI610">
        <v>39.052003570254101</v>
      </c>
      <c r="AJ610">
        <v>13.5185580204778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-0.08</v>
      </c>
      <c r="AM610" t="s">
        <v>3184</v>
      </c>
      <c r="AN610">
        <v>-1.74</v>
      </c>
      <c r="AO610" t="s">
        <v>3184</v>
      </c>
      <c r="AP610">
        <v>8.9111396997900002E-4</v>
      </c>
      <c r="AQ610">
        <f>(Table2[[#This Row],[Sharpe Ratio]]-AVERAGE(Table2[Sharpe Ratio]))/_xlfn.STDEV.P(Table2[Sharpe Ratio])</f>
        <v>-0.71024582889606513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589</v>
      </c>
      <c r="AT610">
        <f>_xlfn.RANK.AVG(Table2[[#This Row],[6M Return vs Nifty Z-Score]],Table2[6M Return vs Nifty Z-Score])</f>
        <v>558</v>
      </c>
      <c r="AU610">
        <f>_xlfn.RANK.AVG(Table2[[#This Row],[Sharpe Ratio Z-Score]],Table2[Sharpe Ratio Z-Score])</f>
        <v>518</v>
      </c>
      <c r="AV610">
        <f>(Table2[[#This Row],[Rank 1Y]]+Table2[[#This Row],[Rank 6M]]+Table2[[#This Row],[Rank Sharpe]])/3</f>
        <v>555</v>
      </c>
    </row>
    <row r="611" spans="1:48" x14ac:dyDescent="0.3">
      <c r="A611" t="s">
        <v>1691</v>
      </c>
      <c r="B611" t="s">
        <v>1692</v>
      </c>
      <c r="C611" t="s">
        <v>3148</v>
      </c>
      <c r="D611" t="s">
        <v>258</v>
      </c>
      <c r="E611">
        <v>5156.4841824799996</v>
      </c>
      <c r="F611">
        <v>650.20000000000005</v>
      </c>
      <c r="G611">
        <v>-23.666078880286602</v>
      </c>
      <c r="H611">
        <f>(Table2[[#This Row],[1Y Return vs Nifty]]-AVERAGE(Table2[1Y Return vs Nifty]))/_xlfn.STDEV.P(Table2[1Y Return vs Nifty])</f>
        <v>-0.78135742992803825</v>
      </c>
      <c r="I611">
        <v>-2.8816672872708602</v>
      </c>
      <c r="J611">
        <f>(Table2[[#This Row],[1M Return vs Nifty]]-AVERAGE(Table2[1M Return vs Nifty]))/_xlfn.STDEV.P(Table2[1M Return vs Nifty])</f>
        <v>-0.25389687617047235</v>
      </c>
      <c r="K611">
        <v>-11.948042489147999</v>
      </c>
      <c r="L611">
        <f>(Table2[[#This Row],[6M Return vs Nifty]]-AVERAGE(Table2[6M Return vs Nifty]))/_xlfn.STDEV.P(Table2[6M Return vs Nifty])</f>
        <v>-0.60915373177737464</v>
      </c>
      <c r="M611">
        <v>0.60846973329733101</v>
      </c>
      <c r="N611">
        <f>(Table2[[#This Row],[1W Return vs Nifty]]-AVERAGE(Table2[1W Return vs Nifty]))/_xlfn.STDEV.P(Table2[1W Return vs Nifty])</f>
        <v>0.47466057236168774</v>
      </c>
      <c r="O611">
        <v>654.80999999999995</v>
      </c>
      <c r="P611">
        <v>679.75754801305402</v>
      </c>
      <c r="Q611">
        <v>693.38828432164303</v>
      </c>
      <c r="R611">
        <v>50.005703425372801</v>
      </c>
      <c r="S611" s="1">
        <f>(Table2[[#This Row],[Close Price]]-Table2[[#This Row],[20D EMA]])/Table2[[#This Row],[20D EMA]]</f>
        <v>-7.0402101372915816E-3</v>
      </c>
      <c r="T611" s="1">
        <f>(Table2[[#This Row],[Close Price]]-Table2[[#This Row],[50D EMA]])/Table2[[#This Row],[50D EMA]]</f>
        <v>-4.3482485923769916E-2</v>
      </c>
      <c r="U611" s="1">
        <f>(Table2[[#This Row],[Close Price]]-Table2[[#This Row],[200D EMA]])/Table2[[#This Row],[200D EMA]]</f>
        <v>-6.2285858152182405E-2</v>
      </c>
      <c r="V611">
        <v>0.77269427649366895</v>
      </c>
      <c r="W611">
        <v>646.85</v>
      </c>
      <c r="X611">
        <v>663.95</v>
      </c>
      <c r="Y611">
        <v>646.85</v>
      </c>
      <c r="Z611">
        <v>663.95</v>
      </c>
      <c r="AA611">
        <v>625.20000000000005</v>
      </c>
      <c r="AB611">
        <v>668.9</v>
      </c>
      <c r="AC611" s="1">
        <f>(Table2[[#This Row],[Close Price]]/Table2[[#This Row],[Day Low]])-1</f>
        <v>5.178944113782169E-3</v>
      </c>
      <c r="AD611" s="1">
        <f>(Table2[[#This Row],[Day High]]/Table2[[#This Row],[Close Price]])-1</f>
        <v>2.11473392802215E-2</v>
      </c>
      <c r="AE611" s="1">
        <f>(Table2[[#This Row],[Close Price]]/Table2[[#This Row],[Current Week Low]])-1</f>
        <v>5.178944113782169E-3</v>
      </c>
      <c r="AF611" s="1">
        <f>(Table2[[#This Row],[Current Week High]]/Table2[[#This Row],[Close Price]])-1</f>
        <v>2.11473392802215E-2</v>
      </c>
      <c r="AG611" s="1">
        <f>(Table2[[#This Row],[Close Price]]/Table2[[#This Row],[Current Month Low]])-1</f>
        <v>3.9987204094689588E-2</v>
      </c>
      <c r="AH611" s="1">
        <f>(Table2[[#This Row],[Current Month High]]/Table2[[#This Row],[Close Price]])-1</f>
        <v>2.8760381421101044E-2</v>
      </c>
      <c r="AI611">
        <v>35.927406951707098</v>
      </c>
      <c r="AJ611">
        <v>11.9875990354805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-0.13</v>
      </c>
      <c r="AM611" t="s">
        <v>3184</v>
      </c>
      <c r="AN611">
        <v>2.1</v>
      </c>
      <c r="AO611" t="s">
        <v>3185</v>
      </c>
      <c r="AQ611">
        <f>(Table2[[#This Row],[Sharpe Ratio]]-AVERAGE(Table2[Sharpe Ratio]))/_xlfn.STDEV.P(Table2[Sharpe Ratio])</f>
        <v>-0.72077460162819162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596</v>
      </c>
      <c r="AT611">
        <f>_xlfn.RANK.AVG(Table2[[#This Row],[6M Return vs Nifty Z-Score]],Table2[6M Return vs Nifty Z-Score])</f>
        <v>525</v>
      </c>
      <c r="AU611">
        <f>_xlfn.RANK.AVG(Table2[[#This Row],[Sharpe Ratio Z-Score]],Table2[Sharpe Ratio Z-Score])</f>
        <v>544.5</v>
      </c>
      <c r="AV611">
        <f>(Table2[[#This Row],[Rank 1Y]]+Table2[[#This Row],[Rank 6M]]+Table2[[#This Row],[Rank Sharpe]])/3</f>
        <v>555.16666666666663</v>
      </c>
    </row>
    <row r="612" spans="1:48" x14ac:dyDescent="0.3">
      <c r="A612" t="s">
        <v>1061</v>
      </c>
      <c r="B612" t="s">
        <v>1062</v>
      </c>
      <c r="C612" t="s">
        <v>3147</v>
      </c>
      <c r="D612" t="s">
        <v>75</v>
      </c>
      <c r="E612">
        <v>12300.457909319901</v>
      </c>
      <c r="F612">
        <v>344.4</v>
      </c>
      <c r="G612">
        <v>-25.581209184157601</v>
      </c>
      <c r="H612">
        <f>(Table2[[#This Row],[1Y Return vs Nifty]]-AVERAGE(Table2[1Y Return vs Nifty]))/_xlfn.STDEV.P(Table2[1Y Return vs Nifty])</f>
        <v>-0.81751169605573315</v>
      </c>
      <c r="I612">
        <v>1.50454985432473</v>
      </c>
      <c r="J612">
        <f>(Table2[[#This Row],[1M Return vs Nifty]]-AVERAGE(Table2[1M Return vs Nifty]))/_xlfn.STDEV.P(Table2[1M Return vs Nifty])</f>
        <v>0.21414778499701748</v>
      </c>
      <c r="K612">
        <v>1.79973775612736</v>
      </c>
      <c r="L612">
        <f>(Table2[[#This Row],[6M Return vs Nifty]]-AVERAGE(Table2[6M Return vs Nifty]))/_xlfn.STDEV.P(Table2[6M Return vs Nifty])</f>
        <v>-0.14852234912278736</v>
      </c>
      <c r="M612">
        <v>-3.1235291172016999</v>
      </c>
      <c r="N612">
        <f>(Table2[[#This Row],[1W Return vs Nifty]]-AVERAGE(Table2[1W Return vs Nifty]))/_xlfn.STDEV.P(Table2[1W Return vs Nifty])</f>
        <v>-0.31647477027940923</v>
      </c>
      <c r="O612">
        <v>350.47</v>
      </c>
      <c r="P612">
        <v>350.00089910275</v>
      </c>
      <c r="Q612">
        <v>345.92521601607501</v>
      </c>
      <c r="R612">
        <v>39.844673637282099</v>
      </c>
      <c r="S612" s="1">
        <f>(Table2[[#This Row],[Close Price]]-Table2[[#This Row],[20D EMA]])/Table2[[#This Row],[20D EMA]]</f>
        <v>-1.7319599395098154E-2</v>
      </c>
      <c r="T612" s="1">
        <f>(Table2[[#This Row],[Close Price]]-Table2[[#This Row],[50D EMA]])/Table2[[#This Row],[50D EMA]]</f>
        <v>-1.6002527756666593E-2</v>
      </c>
      <c r="U612" s="1">
        <f>(Table2[[#This Row],[Close Price]]-Table2[[#This Row],[200D EMA]])/Table2[[#This Row],[200D EMA]]</f>
        <v>-4.4090917500624145E-3</v>
      </c>
      <c r="V612">
        <v>0.29978198397143602</v>
      </c>
      <c r="W612">
        <v>342</v>
      </c>
      <c r="X612">
        <v>350.75</v>
      </c>
      <c r="Y612">
        <v>342</v>
      </c>
      <c r="Z612">
        <v>350.75</v>
      </c>
      <c r="AA612">
        <v>342</v>
      </c>
      <c r="AB612">
        <v>362.65</v>
      </c>
      <c r="AC612" s="1">
        <f>(Table2[[#This Row],[Close Price]]/Table2[[#This Row],[Day Low]])-1</f>
        <v>7.0175438596491446E-3</v>
      </c>
      <c r="AD612" s="1">
        <f>(Table2[[#This Row],[Day High]]/Table2[[#This Row],[Close Price]])-1</f>
        <v>1.8437862950058115E-2</v>
      </c>
      <c r="AE612" s="1">
        <f>(Table2[[#This Row],[Close Price]]/Table2[[#This Row],[Current Week Low]])-1</f>
        <v>7.0175438596491446E-3</v>
      </c>
      <c r="AF612" s="1">
        <f>(Table2[[#This Row],[Current Week High]]/Table2[[#This Row],[Close Price]])-1</f>
        <v>1.8437862950058115E-2</v>
      </c>
      <c r="AG612" s="1">
        <f>(Table2[[#This Row],[Close Price]]/Table2[[#This Row],[Current Month Low]])-1</f>
        <v>7.0175438596491446E-3</v>
      </c>
      <c r="AH612" s="1">
        <f>(Table2[[#This Row],[Current Month High]]/Table2[[#This Row],[Close Price]])-1</f>
        <v>5.2990708478513282E-2</v>
      </c>
      <c r="AI612">
        <v>15.5632984901277</v>
      </c>
      <c r="AJ612">
        <v>18.2286302780638</v>
      </c>
      <c r="AK612" t="str">
        <f>IF(AND(Table2[[#This Row],[20D EMA]]&gt;Table2[[#This Row],[50D EMA]],Table2[[#This Row],[50D EMA]]&gt;Table2[[#This Row],[200D EMA]]),"Uptrend","Downtrend/NoTrend")</f>
        <v>Uptrend</v>
      </c>
      <c r="AL612">
        <v>0.08</v>
      </c>
      <c r="AM612" t="s">
        <v>3185</v>
      </c>
      <c r="AN612">
        <v>0.69</v>
      </c>
      <c r="AO612" t="s">
        <v>3185</v>
      </c>
      <c r="AP612">
        <v>-8.7907487212131E-2</v>
      </c>
      <c r="AQ612">
        <f>(Table2[[#This Row],[Sharpe Ratio]]-AVERAGE(Table2[Sharpe Ratio]))/_xlfn.STDEV.P(Table2[Sharpe Ratio])</f>
        <v>-1.7594273278677495</v>
      </c>
      <c r="AR6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-2.8277883583286614</v>
      </c>
      <c r="AS612">
        <f>_xlfn.RANK.AVG(Table2[[#This Row],[1Y Return vs Nifty Z-Score]],Table2[1Y Return vs Nifty Z-Score])</f>
        <v>606</v>
      </c>
      <c r="AT612">
        <f>_xlfn.RANK.AVG(Table2[[#This Row],[6M Return vs Nifty Z-Score]],Table2[6M Return vs Nifty Z-Score])</f>
        <v>359</v>
      </c>
      <c r="AU612">
        <f>_xlfn.RANK.AVG(Table2[[#This Row],[Sharpe Ratio Z-Score]],Table2[Sharpe Ratio Z-Score])</f>
        <v>705</v>
      </c>
      <c r="AV612">
        <f>(Table2[[#This Row],[Rank 1Y]]+Table2[[#This Row],[Rank 6M]]+Table2[[#This Row],[Rank Sharpe]])/3</f>
        <v>556.66666666666663</v>
      </c>
    </row>
    <row r="613" spans="1:48" x14ac:dyDescent="0.3">
      <c r="A613" t="s">
        <v>1437</v>
      </c>
      <c r="B613" t="s">
        <v>1438</v>
      </c>
      <c r="C613" t="s">
        <v>3153</v>
      </c>
      <c r="D613" t="s">
        <v>472</v>
      </c>
      <c r="E613">
        <v>7259.8050787499997</v>
      </c>
      <c r="F613">
        <v>262.5</v>
      </c>
      <c r="G613">
        <v>-29.099632474332701</v>
      </c>
      <c r="H613">
        <f>(Table2[[#This Row],[1Y Return vs Nifty]]-AVERAGE(Table2[1Y Return vs Nifty]))/_xlfn.STDEV.P(Table2[1Y Return vs Nifty])</f>
        <v>-0.8839332923960721</v>
      </c>
      <c r="I613">
        <v>-1.7981259991102501</v>
      </c>
      <c r="J613">
        <f>(Table2[[#This Row],[1M Return vs Nifty]]-AVERAGE(Table2[1M Return vs Nifty]))/_xlfn.STDEV.P(Table2[1M Return vs Nifty])</f>
        <v>-0.13827430238844754</v>
      </c>
      <c r="K613">
        <v>3.1299219737174502</v>
      </c>
      <c r="L613">
        <f>(Table2[[#This Row],[6M Return vs Nifty]]-AVERAGE(Table2[6M Return vs Nifty]))/_xlfn.STDEV.P(Table2[6M Return vs Nifty])</f>
        <v>-0.10395336530124236</v>
      </c>
      <c r="M613">
        <v>-3.4338179240304298</v>
      </c>
      <c r="N613">
        <f>(Table2[[#This Row],[1W Return vs Nifty]]-AVERAGE(Table2[1W Return vs Nifty]))/_xlfn.STDEV.P(Table2[1W Return vs Nifty])</f>
        <v>-0.3822519720798116</v>
      </c>
      <c r="O613">
        <v>270.27999999999997</v>
      </c>
      <c r="P613">
        <v>274.786192825733</v>
      </c>
      <c r="Q613">
        <v>270.10444519064703</v>
      </c>
      <c r="R613">
        <v>42.027894430774602</v>
      </c>
      <c r="S613" s="1">
        <f>(Table2[[#This Row],[Close Price]]-Table2[[#This Row],[20D EMA]])/Table2[[#This Row],[20D EMA]]</f>
        <v>-2.8784963741305215E-2</v>
      </c>
      <c r="T613" s="1">
        <f>(Table2[[#This Row],[Close Price]]-Table2[[#This Row],[50D EMA]])/Table2[[#This Row],[50D EMA]]</f>
        <v>-4.4711827400748597E-2</v>
      </c>
      <c r="U613" s="1">
        <f>(Table2[[#This Row],[Close Price]]-Table2[[#This Row],[200D EMA]])/Table2[[#This Row],[200D EMA]]</f>
        <v>-2.8153720999591857E-2</v>
      </c>
      <c r="V613">
        <v>0.54731975299009505</v>
      </c>
      <c r="W613">
        <v>261.8</v>
      </c>
      <c r="X613">
        <v>268.3</v>
      </c>
      <c r="Y613">
        <v>261.8</v>
      </c>
      <c r="Z613">
        <v>268.3</v>
      </c>
      <c r="AA613">
        <v>261.8</v>
      </c>
      <c r="AB613">
        <v>284</v>
      </c>
      <c r="AC613" s="1">
        <f>(Table2[[#This Row],[Close Price]]/Table2[[#This Row],[Day Low]])-1</f>
        <v>2.673796791443861E-3</v>
      </c>
      <c r="AD613" s="1">
        <f>(Table2[[#This Row],[Day High]]/Table2[[#This Row],[Close Price]])-1</f>
        <v>2.2095238095238168E-2</v>
      </c>
      <c r="AE613" s="1">
        <f>(Table2[[#This Row],[Close Price]]/Table2[[#This Row],[Current Week Low]])-1</f>
        <v>2.673796791443861E-3</v>
      </c>
      <c r="AF613" s="1">
        <f>(Table2[[#This Row],[Current Week High]]/Table2[[#This Row],[Close Price]])-1</f>
        <v>2.2095238095238168E-2</v>
      </c>
      <c r="AG613" s="1">
        <f>(Table2[[#This Row],[Close Price]]/Table2[[#This Row],[Current Month Low]])-1</f>
        <v>2.673796791443861E-3</v>
      </c>
      <c r="AH613" s="1">
        <f>(Table2[[#This Row],[Current Month High]]/Table2[[#This Row],[Close Price]])-1</f>
        <v>8.1904761904761925E-2</v>
      </c>
      <c r="AI613">
        <v>24</v>
      </c>
      <c r="AJ613">
        <v>19.318181818181799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0.02</v>
      </c>
      <c r="AM613" t="s">
        <v>3185</v>
      </c>
      <c r="AN613">
        <v>3</v>
      </c>
      <c r="AO613" t="s">
        <v>3185</v>
      </c>
      <c r="AP613">
        <v>-8.4277088362316996E-2</v>
      </c>
      <c r="AQ613">
        <f>(Table2[[#This Row],[Sharpe Ratio]]-AVERAGE(Table2[Sharpe Ratio]))/_xlfn.STDEV.P(Table2[Sharpe Ratio])</f>
        <v>-1.7165331014226564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624</v>
      </c>
      <c r="AT613">
        <f>_xlfn.RANK.AVG(Table2[[#This Row],[6M Return vs Nifty Z-Score]],Table2[6M Return vs Nifty Z-Score])</f>
        <v>344</v>
      </c>
      <c r="AU613">
        <f>_xlfn.RANK.AVG(Table2[[#This Row],[Sharpe Ratio Z-Score]],Table2[Sharpe Ratio Z-Score])</f>
        <v>703</v>
      </c>
      <c r="AV613">
        <f>(Table2[[#This Row],[Rank 1Y]]+Table2[[#This Row],[Rank 6M]]+Table2[[#This Row],[Rank Sharpe]])/3</f>
        <v>557</v>
      </c>
    </row>
    <row r="614" spans="1:48" x14ac:dyDescent="0.3">
      <c r="A614" t="s">
        <v>650</v>
      </c>
      <c r="B614" t="s">
        <v>651</v>
      </c>
      <c r="C614" t="s">
        <v>3139</v>
      </c>
      <c r="D614" t="s">
        <v>54</v>
      </c>
      <c r="E614">
        <v>27891.185102849999</v>
      </c>
      <c r="F614">
        <v>360.95</v>
      </c>
      <c r="G614">
        <v>-32.885982092577699</v>
      </c>
      <c r="H614">
        <f>(Table2[[#This Row],[1Y Return vs Nifty]]-AVERAGE(Table2[1Y Return vs Nifty]))/_xlfn.STDEV.P(Table2[1Y Return vs Nifty])</f>
        <v>-0.95541286298916872</v>
      </c>
      <c r="I614">
        <v>-2.2045190428097299</v>
      </c>
      <c r="J614">
        <f>(Table2[[#This Row],[1M Return vs Nifty]]-AVERAGE(Table2[1M Return vs Nifty]))/_xlfn.STDEV.P(Table2[1M Return vs Nifty])</f>
        <v>-0.18163971005040253</v>
      </c>
      <c r="K614">
        <v>-30.424163336798099</v>
      </c>
      <c r="L614">
        <f>(Table2[[#This Row],[6M Return vs Nifty]]-AVERAGE(Table2[6M Return vs Nifty]))/_xlfn.STDEV.P(Table2[6M Return vs Nifty])</f>
        <v>-1.2282122954368526</v>
      </c>
      <c r="M614">
        <v>-2.1553974279745298</v>
      </c>
      <c r="N614">
        <f>(Table2[[#This Row],[1W Return vs Nifty]]-AVERAGE(Table2[1W Return vs Nifty]))/_xlfn.STDEV.P(Table2[1W Return vs Nifty])</f>
        <v>-0.11124341133190462</v>
      </c>
      <c r="O614">
        <v>368.52</v>
      </c>
      <c r="P614">
        <v>377.27809060881901</v>
      </c>
      <c r="Q614">
        <v>402.96427077924699</v>
      </c>
      <c r="R614">
        <v>44.828948840871803</v>
      </c>
      <c r="S614" s="1">
        <f>(Table2[[#This Row],[Close Price]]-Table2[[#This Row],[20D EMA]])/Table2[[#This Row],[20D EMA]]</f>
        <v>-2.0541625963312694E-2</v>
      </c>
      <c r="T614" s="1">
        <f>(Table2[[#This Row],[Close Price]]-Table2[[#This Row],[50D EMA]])/Table2[[#This Row],[50D EMA]]</f>
        <v>-4.3278661059989336E-2</v>
      </c>
      <c r="U614" s="1">
        <f>(Table2[[#This Row],[Close Price]]-Table2[[#This Row],[200D EMA]])/Table2[[#This Row],[200D EMA]]</f>
        <v>-0.1042630174084674</v>
      </c>
      <c r="V614">
        <v>2.5375551374246199</v>
      </c>
      <c r="W614">
        <v>340.05</v>
      </c>
      <c r="X614">
        <v>367.15</v>
      </c>
      <c r="Y614">
        <v>340.05</v>
      </c>
      <c r="Z614">
        <v>367.15</v>
      </c>
      <c r="AA614">
        <v>340.05</v>
      </c>
      <c r="AB614">
        <v>383.7</v>
      </c>
      <c r="AC614" s="1">
        <f>(Table2[[#This Row],[Close Price]]/Table2[[#This Row],[Day Low]])-1</f>
        <v>6.1461549772092283E-2</v>
      </c>
      <c r="AD614" s="1">
        <f>(Table2[[#This Row],[Day High]]/Table2[[#This Row],[Close Price]])-1</f>
        <v>1.717689430669056E-2</v>
      </c>
      <c r="AE614" s="1">
        <f>(Table2[[#This Row],[Close Price]]/Table2[[#This Row],[Current Week Low]])-1</f>
        <v>6.1461549772092283E-2</v>
      </c>
      <c r="AF614" s="1">
        <f>(Table2[[#This Row],[Current Week High]]/Table2[[#This Row],[Close Price]])-1</f>
        <v>1.717689430669056E-2</v>
      </c>
      <c r="AG614" s="1">
        <f>(Table2[[#This Row],[Close Price]]/Table2[[#This Row],[Current Month Low]])-1</f>
        <v>6.1461549772092283E-2</v>
      </c>
      <c r="AH614" s="1">
        <f>(Table2[[#This Row],[Current Month High]]/Table2[[#This Row],[Close Price]])-1</f>
        <v>6.3028120238260099E-2</v>
      </c>
      <c r="AI614">
        <v>43.981160825599098</v>
      </c>
      <c r="AJ614">
        <v>33.660433253101203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-0.13</v>
      </c>
      <c r="AM614" t="s">
        <v>3184</v>
      </c>
      <c r="AN614">
        <v>0.63</v>
      </c>
      <c r="AO614" t="s">
        <v>3185</v>
      </c>
      <c r="AP614">
        <v>6.7960510088502998E-2</v>
      </c>
      <c r="AQ614">
        <f>(Table2[[#This Row],[Sharpe Ratio]]-AVERAGE(Table2[Sharpe Ratio]))/_xlfn.STDEV.P(Table2[Sharpe Ratio])</f>
        <v>8.2198743631002033E-2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644</v>
      </c>
      <c r="AT614">
        <f>_xlfn.RANK.AVG(Table2[[#This Row],[6M Return vs Nifty Z-Score]],Table2[6M Return vs Nifty Z-Score])</f>
        <v>703</v>
      </c>
      <c r="AU614">
        <f>_xlfn.RANK.AVG(Table2[[#This Row],[Sharpe Ratio Z-Score]],Table2[Sharpe Ratio Z-Score])</f>
        <v>326</v>
      </c>
      <c r="AV614">
        <f>(Table2[[#This Row],[Rank 1Y]]+Table2[[#This Row],[Rank 6M]]+Table2[[#This Row],[Rank Sharpe]])/3</f>
        <v>557.66666666666663</v>
      </c>
    </row>
    <row r="615" spans="1:48" x14ac:dyDescent="0.3">
      <c r="A615" t="s">
        <v>766</v>
      </c>
      <c r="B615" t="s">
        <v>767</v>
      </c>
      <c r="C615" t="s">
        <v>3147</v>
      </c>
      <c r="D615" t="s">
        <v>75</v>
      </c>
      <c r="E615">
        <v>20568.070217100001</v>
      </c>
      <c r="F615">
        <v>870.45</v>
      </c>
      <c r="G615">
        <v>-36.139387363897299</v>
      </c>
      <c r="H615">
        <f>(Table2[[#This Row],[1Y Return vs Nifty]]-AVERAGE(Table2[1Y Return vs Nifty]))/_xlfn.STDEV.P(Table2[1Y Return vs Nifty])</f>
        <v>-1.0168313888005889</v>
      </c>
      <c r="I615">
        <v>3.3774295161396402</v>
      </c>
      <c r="J615">
        <f>(Table2[[#This Row],[1M Return vs Nifty]]-AVERAGE(Table2[1M Return vs Nifty]))/_xlfn.STDEV.P(Table2[1M Return vs Nifty])</f>
        <v>0.41399911438258497</v>
      </c>
      <c r="K615">
        <v>4.7138100826250904</v>
      </c>
      <c r="L615">
        <f>(Table2[[#This Row],[6M Return vs Nifty]]-AVERAGE(Table2[6M Return vs Nifty]))/_xlfn.STDEV.P(Table2[6M Return vs Nifty])</f>
        <v>-5.0883811048873483E-2</v>
      </c>
      <c r="M615">
        <v>-3.9248257616244802</v>
      </c>
      <c r="N615">
        <f>(Table2[[#This Row],[1W Return vs Nifty]]-AVERAGE(Table2[1W Return vs Nifty]))/_xlfn.STDEV.P(Table2[1W Return vs Nifty])</f>
        <v>-0.48633926400984268</v>
      </c>
      <c r="O615">
        <v>867.22</v>
      </c>
      <c r="P615">
        <v>855.14368376934499</v>
      </c>
      <c r="Q615">
        <v>847.81065338670805</v>
      </c>
      <c r="R615">
        <v>50.484905959811897</v>
      </c>
      <c r="S615" s="1">
        <f>(Table2[[#This Row],[Close Price]]-Table2[[#This Row],[20D EMA]])/Table2[[#This Row],[20D EMA]]</f>
        <v>3.7245450981296764E-3</v>
      </c>
      <c r="T615" s="1">
        <f>(Table2[[#This Row],[Close Price]]-Table2[[#This Row],[50D EMA]])/Table2[[#This Row],[50D EMA]]</f>
        <v>1.7899116278549954E-2</v>
      </c>
      <c r="U615" s="1">
        <f>(Table2[[#This Row],[Close Price]]-Table2[[#This Row],[200D EMA]])/Table2[[#This Row],[200D EMA]]</f>
        <v>2.6703305181240283E-2</v>
      </c>
      <c r="V615">
        <v>0.913275386628007</v>
      </c>
      <c r="W615">
        <v>857.35</v>
      </c>
      <c r="X615">
        <v>874.65</v>
      </c>
      <c r="Y615">
        <v>857.35</v>
      </c>
      <c r="Z615">
        <v>874.65</v>
      </c>
      <c r="AA615">
        <v>855.55</v>
      </c>
      <c r="AB615">
        <v>899</v>
      </c>
      <c r="AC615" s="1">
        <f>(Table2[[#This Row],[Close Price]]/Table2[[#This Row],[Day Low]])-1</f>
        <v>1.5279640753484536E-2</v>
      </c>
      <c r="AD615" s="1">
        <f>(Table2[[#This Row],[Day High]]/Table2[[#This Row],[Close Price]])-1</f>
        <v>4.8250904704463249E-3</v>
      </c>
      <c r="AE615" s="1">
        <f>(Table2[[#This Row],[Close Price]]/Table2[[#This Row],[Current Week Low]])-1</f>
        <v>1.5279640753484536E-2</v>
      </c>
      <c r="AF615" s="1">
        <f>(Table2[[#This Row],[Current Week High]]/Table2[[#This Row],[Close Price]])-1</f>
        <v>4.8250904704463249E-3</v>
      </c>
      <c r="AG615" s="1">
        <f>(Table2[[#This Row],[Close Price]]/Table2[[#This Row],[Current Month Low]])-1</f>
        <v>1.7415697504529426E-2</v>
      </c>
      <c r="AH615" s="1">
        <f>(Table2[[#This Row],[Current Month High]]/Table2[[#This Row],[Close Price]])-1</f>
        <v>3.2799126888390928E-2</v>
      </c>
      <c r="AI615">
        <v>21.569303233959399</v>
      </c>
      <c r="AJ615">
        <v>24.35</v>
      </c>
      <c r="AK615" t="str">
        <f>IF(AND(Table2[[#This Row],[20D EMA]]&gt;Table2[[#This Row],[50D EMA]],Table2[[#This Row],[50D EMA]]&gt;Table2[[#This Row],[200D EMA]]),"Uptrend","Downtrend/NoTrend")</f>
        <v>Uptrend</v>
      </c>
      <c r="AL615">
        <v>0.14000000000000001</v>
      </c>
      <c r="AM615" t="s">
        <v>3185</v>
      </c>
      <c r="AN615">
        <v>3.04</v>
      </c>
      <c r="AO615" t="s">
        <v>3185</v>
      </c>
      <c r="AP615">
        <v>-7.0237522829408996E-2</v>
      </c>
      <c r="AQ615">
        <f>(Table2[[#This Row],[Sharpe Ratio]]-AVERAGE(Table2[Sharpe Ratio]))/_xlfn.STDEV.P(Table2[Sharpe Ratio])</f>
        <v>-1.5506515197914446</v>
      </c>
      <c r="AR6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-2.690706869268165</v>
      </c>
      <c r="AS615">
        <f>_xlfn.RANK.AVG(Table2[[#This Row],[1Y Return vs Nifty Z-Score]],Table2[1Y Return vs Nifty Z-Score])</f>
        <v>661</v>
      </c>
      <c r="AT615">
        <f>_xlfn.RANK.AVG(Table2[[#This Row],[6M Return vs Nifty Z-Score]],Table2[6M Return vs Nifty Z-Score])</f>
        <v>323</v>
      </c>
      <c r="AU615">
        <f>_xlfn.RANK.AVG(Table2[[#This Row],[Sharpe Ratio Z-Score]],Table2[Sharpe Ratio Z-Score])</f>
        <v>695</v>
      </c>
      <c r="AV615">
        <f>(Table2[[#This Row],[Rank 1Y]]+Table2[[#This Row],[Rank 6M]]+Table2[[#This Row],[Rank Sharpe]])/3</f>
        <v>559.66666666666663</v>
      </c>
    </row>
    <row r="616" spans="1:48" x14ac:dyDescent="0.3">
      <c r="A616" t="s">
        <v>880</v>
      </c>
      <c r="B616" t="s">
        <v>881</v>
      </c>
      <c r="C616" t="s">
        <v>3153</v>
      </c>
      <c r="D616" t="s">
        <v>472</v>
      </c>
      <c r="E616">
        <v>17164.9164528</v>
      </c>
      <c r="F616">
        <v>3461.4</v>
      </c>
      <c r="G616">
        <v>-28.7772284739209</v>
      </c>
      <c r="H616">
        <f>(Table2[[#This Row],[1Y Return vs Nifty]]-AVERAGE(Table2[1Y Return vs Nifty]))/_xlfn.STDEV.P(Table2[1Y Return vs Nifty])</f>
        <v>-0.87784687623527036</v>
      </c>
      <c r="I616">
        <v>7.3352127055106999</v>
      </c>
      <c r="J616">
        <f>(Table2[[#This Row],[1M Return vs Nifty]]-AVERAGE(Table2[1M Return vs Nifty]))/_xlfn.STDEV.P(Table2[1M Return vs Nifty])</f>
        <v>0.83632642560404979</v>
      </c>
      <c r="K616">
        <v>-2.5146323364884098</v>
      </c>
      <c r="L616">
        <f>(Table2[[#This Row],[6M Return vs Nifty]]-AVERAGE(Table2[6M Return vs Nifty]))/_xlfn.STDEV.P(Table2[6M Return vs Nifty])</f>
        <v>-0.29307908668979793</v>
      </c>
      <c r="M616">
        <v>5.9891308386630797</v>
      </c>
      <c r="N616">
        <f>(Table2[[#This Row],[1W Return vs Nifty]]-AVERAGE(Table2[1W Return vs Nifty]))/_xlfn.STDEV.P(Table2[1W Return vs Nifty])</f>
        <v>1.6152909256266534</v>
      </c>
      <c r="O616">
        <v>3402.26</v>
      </c>
      <c r="P616">
        <v>3387.1802984145902</v>
      </c>
      <c r="Q616">
        <v>3463.60412805739</v>
      </c>
      <c r="R616">
        <v>56.145335925456699</v>
      </c>
      <c r="S616" s="1">
        <f>(Table2[[#This Row],[Close Price]]-Table2[[#This Row],[20D EMA]])/Table2[[#This Row],[20D EMA]]</f>
        <v>1.7382563354946378E-2</v>
      </c>
      <c r="T616" s="1">
        <f>(Table2[[#This Row],[Close Price]]-Table2[[#This Row],[50D EMA]])/Table2[[#This Row],[50D EMA]]</f>
        <v>2.1911942986958591E-2</v>
      </c>
      <c r="U616" s="1">
        <f>(Table2[[#This Row],[Close Price]]-Table2[[#This Row],[200D EMA]])/Table2[[#This Row],[200D EMA]]</f>
        <v>-6.3636835385864259E-4</v>
      </c>
      <c r="V616">
        <v>0.59522941476290003</v>
      </c>
      <c r="W616">
        <v>3447</v>
      </c>
      <c r="X616">
        <v>3539</v>
      </c>
      <c r="Y616">
        <v>3447</v>
      </c>
      <c r="Z616">
        <v>3539</v>
      </c>
      <c r="AA616">
        <v>3266.65</v>
      </c>
      <c r="AB616">
        <v>3560.25</v>
      </c>
      <c r="AC616" s="1">
        <f>(Table2[[#This Row],[Close Price]]/Table2[[#This Row],[Day Low]])-1</f>
        <v>4.1775456919059817E-3</v>
      </c>
      <c r="AD616" s="1">
        <f>(Table2[[#This Row],[Day High]]/Table2[[#This Row],[Close Price]])-1</f>
        <v>2.2418674524758764E-2</v>
      </c>
      <c r="AE616" s="1">
        <f>(Table2[[#This Row],[Close Price]]/Table2[[#This Row],[Current Week Low]])-1</f>
        <v>4.1775456919059817E-3</v>
      </c>
      <c r="AF616" s="1">
        <f>(Table2[[#This Row],[Current Week High]]/Table2[[#This Row],[Close Price]])-1</f>
        <v>2.2418674524758764E-2</v>
      </c>
      <c r="AG616" s="1">
        <f>(Table2[[#This Row],[Close Price]]/Table2[[#This Row],[Current Month Low]])-1</f>
        <v>5.9617651110464909E-2</v>
      </c>
      <c r="AH616" s="1">
        <f>(Table2[[#This Row],[Current Month High]]/Table2[[#This Row],[Close Price]])-1</f>
        <v>2.8557808979025712E-2</v>
      </c>
      <c r="AI616">
        <v>14.9664875483908</v>
      </c>
      <c r="AJ616">
        <v>20.356751682052799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0.14000000000000001</v>
      </c>
      <c r="AM616" t="s">
        <v>3185</v>
      </c>
      <c r="AN616">
        <v>1.46</v>
      </c>
      <c r="AO616" t="s">
        <v>3185</v>
      </c>
      <c r="AP616">
        <v>-3.6578131680641002E-2</v>
      </c>
      <c r="AQ616">
        <f>(Table2[[#This Row],[Sharpe Ratio]]-AVERAGE(Table2[Sharpe Ratio]))/_xlfn.STDEV.P(Table2[Sharpe Ratio])</f>
        <v>-1.1529559481290677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623</v>
      </c>
      <c r="AT616">
        <f>_xlfn.RANK.AVG(Table2[[#This Row],[6M Return vs Nifty Z-Score]],Table2[6M Return vs Nifty Z-Score])</f>
        <v>411</v>
      </c>
      <c r="AU616">
        <f>_xlfn.RANK.AVG(Table2[[#This Row],[Sharpe Ratio Z-Score]],Table2[Sharpe Ratio Z-Score])</f>
        <v>645</v>
      </c>
      <c r="AV616">
        <f>(Table2[[#This Row],[Rank 1Y]]+Table2[[#This Row],[Rank 6M]]+Table2[[#This Row],[Rank Sharpe]])/3</f>
        <v>559.66666666666663</v>
      </c>
    </row>
    <row r="617" spans="1:48" x14ac:dyDescent="0.3">
      <c r="A617" t="s">
        <v>1030</v>
      </c>
      <c r="B617" t="s">
        <v>1031</v>
      </c>
      <c r="C617" t="s">
        <v>3139</v>
      </c>
      <c r="D617" t="s">
        <v>569</v>
      </c>
      <c r="E617">
        <v>13108.2198954</v>
      </c>
      <c r="F617">
        <v>1656.3</v>
      </c>
      <c r="G617">
        <v>-14.3446654508104</v>
      </c>
      <c r="H617">
        <f>(Table2[[#This Row],[1Y Return vs Nifty]]-AVERAGE(Table2[1Y Return vs Nifty]))/_xlfn.STDEV.P(Table2[1Y Return vs Nifty])</f>
        <v>-0.60538566386367954</v>
      </c>
      <c r="I617">
        <v>2.9224730470224398E-2</v>
      </c>
      <c r="J617">
        <f>(Table2[[#This Row],[1M Return vs Nifty]]-AVERAGE(Table2[1M Return vs Nifty]))/_xlfn.STDEV.P(Table2[1M Return vs Nifty])</f>
        <v>5.6718723595106407E-2</v>
      </c>
      <c r="K617">
        <v>-4.6857915519173501</v>
      </c>
      <c r="L617">
        <f>(Table2[[#This Row],[6M Return vs Nifty]]-AVERAGE(Table2[6M Return vs Nifty]))/_xlfn.STDEV.P(Table2[6M Return vs Nifty])</f>
        <v>-0.3658256722129396</v>
      </c>
      <c r="M617">
        <v>-1.3634441843251199</v>
      </c>
      <c r="N617">
        <f>(Table2[[#This Row],[1W Return vs Nifty]]-AVERAGE(Table2[1W Return vs Nifty]))/_xlfn.STDEV.P(Table2[1W Return vs Nifty])</f>
        <v>5.6640402642615995E-2</v>
      </c>
      <c r="O617">
        <v>1693.85</v>
      </c>
      <c r="P617">
        <v>1723.58395049155</v>
      </c>
      <c r="Q617">
        <v>1682.6988102727501</v>
      </c>
      <c r="R617">
        <v>36.334732990254601</v>
      </c>
      <c r="S617" s="1">
        <f>(Table2[[#This Row],[Close Price]]-Table2[[#This Row],[20D EMA]])/Table2[[#This Row],[20D EMA]]</f>
        <v>-2.2168432860052517E-2</v>
      </c>
      <c r="T617" s="1">
        <f>(Table2[[#This Row],[Close Price]]-Table2[[#This Row],[50D EMA]])/Table2[[#This Row],[50D EMA]]</f>
        <v>-3.9037234288681617E-2</v>
      </c>
      <c r="U617" s="1">
        <f>(Table2[[#This Row],[Close Price]]-Table2[[#This Row],[200D EMA]])/Table2[[#This Row],[200D EMA]]</f>
        <v>-1.568837519322373E-2</v>
      </c>
      <c r="V617">
        <v>0.459020798458183</v>
      </c>
      <c r="W617">
        <v>1651.35</v>
      </c>
      <c r="X617">
        <v>1668.55</v>
      </c>
      <c r="Y617">
        <v>1651.35</v>
      </c>
      <c r="Z617">
        <v>1668.55</v>
      </c>
      <c r="AA617">
        <v>1650.15</v>
      </c>
      <c r="AB617">
        <v>1730</v>
      </c>
      <c r="AC617" s="1">
        <f>(Table2[[#This Row],[Close Price]]/Table2[[#This Row],[Day Low]])-1</f>
        <v>2.997547461168093E-3</v>
      </c>
      <c r="AD617" s="1">
        <f>(Table2[[#This Row],[Day High]]/Table2[[#This Row],[Close Price]])-1</f>
        <v>7.3960031395279291E-3</v>
      </c>
      <c r="AE617" s="1">
        <f>(Table2[[#This Row],[Close Price]]/Table2[[#This Row],[Current Week Low]])-1</f>
        <v>2.997547461168093E-3</v>
      </c>
      <c r="AF617" s="1">
        <f>(Table2[[#This Row],[Current Week High]]/Table2[[#This Row],[Close Price]])-1</f>
        <v>7.3960031395279291E-3</v>
      </c>
      <c r="AG617" s="1">
        <f>(Table2[[#This Row],[Close Price]]/Table2[[#This Row],[Current Month Low]])-1</f>
        <v>3.7269339150984848E-3</v>
      </c>
      <c r="AH617" s="1">
        <f>(Table2[[#This Row],[Current Month High]]/Table2[[#This Row],[Close Price]])-1</f>
        <v>4.4496769908833E-2</v>
      </c>
      <c r="AI617">
        <v>19.480166636478899</v>
      </c>
      <c r="AJ617">
        <v>26.725325172149901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-0.05</v>
      </c>
      <c r="AM617" t="s">
        <v>3184</v>
      </c>
      <c r="AN617">
        <v>-0.76</v>
      </c>
      <c r="AO617" t="s">
        <v>3184</v>
      </c>
      <c r="AP617">
        <v>-9.7151911497486004E-2</v>
      </c>
      <c r="AQ617">
        <f>(Table2[[#This Row],[Sharpe Ratio]]-AVERAGE(Table2[Sharpe Ratio]))/_xlfn.STDEV.P(Table2[Sharpe Ratio])</f>
        <v>-1.8686529102499307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540</v>
      </c>
      <c r="AT617">
        <f>_xlfn.RANK.AVG(Table2[[#This Row],[6M Return vs Nifty Z-Score]],Table2[6M Return vs Nifty Z-Score])</f>
        <v>431</v>
      </c>
      <c r="AU617">
        <f>_xlfn.RANK.AVG(Table2[[#This Row],[Sharpe Ratio Z-Score]],Table2[Sharpe Ratio Z-Score])</f>
        <v>714</v>
      </c>
      <c r="AV617">
        <f>(Table2[[#This Row],[Rank 1Y]]+Table2[[#This Row],[Rank 6M]]+Table2[[#This Row],[Rank Sharpe]])/3</f>
        <v>561.66666666666663</v>
      </c>
    </row>
    <row r="618" spans="1:48" x14ac:dyDescent="0.3">
      <c r="A618" t="s">
        <v>975</v>
      </c>
      <c r="B618" t="s">
        <v>976</v>
      </c>
      <c r="C618" t="s">
        <v>3153</v>
      </c>
      <c r="D618" t="s">
        <v>472</v>
      </c>
      <c r="E618">
        <v>14807.923655549999</v>
      </c>
      <c r="F618">
        <v>1393.5</v>
      </c>
      <c r="G618">
        <v>-23.306353314469</v>
      </c>
      <c r="H618">
        <f>(Table2[[#This Row],[1Y Return vs Nifty]]-AVERAGE(Table2[1Y Return vs Nifty]))/_xlfn.STDEV.P(Table2[1Y Return vs Nifty])</f>
        <v>-0.77456644875395453</v>
      </c>
      <c r="I618">
        <v>-1.81730451653912</v>
      </c>
      <c r="J618">
        <f>(Table2[[#This Row],[1M Return vs Nifty]]-AVERAGE(Table2[1M Return vs Nifty]))/_xlfn.STDEV.P(Table2[1M Return vs Nifty])</f>
        <v>-0.140320804511328</v>
      </c>
      <c r="K618">
        <v>-0.48067224223084998</v>
      </c>
      <c r="L618">
        <f>(Table2[[#This Row],[6M Return vs Nifty]]-AVERAGE(Table2[6M Return vs Nifty]))/_xlfn.STDEV.P(Table2[6M Return vs Nifty])</f>
        <v>-0.22492947753350542</v>
      </c>
      <c r="M618">
        <v>-4.4050116927428702</v>
      </c>
      <c r="N618">
        <f>(Table2[[#This Row],[1W Return vs Nifty]]-AVERAGE(Table2[1W Return vs Nifty]))/_xlfn.STDEV.P(Table2[1W Return vs Nifty])</f>
        <v>-0.58813245215511334</v>
      </c>
      <c r="O618">
        <v>1509.19</v>
      </c>
      <c r="P618">
        <v>1526.28696478646</v>
      </c>
      <c r="Q618">
        <v>1477.8300425325001</v>
      </c>
      <c r="R618">
        <v>25.451345214706699</v>
      </c>
      <c r="S618" s="1">
        <f>(Table2[[#This Row],[Close Price]]-Table2[[#This Row],[20D EMA]])/Table2[[#This Row],[20D EMA]]</f>
        <v>-7.6657014689999303E-2</v>
      </c>
      <c r="T618" s="1">
        <f>(Table2[[#This Row],[Close Price]]-Table2[[#This Row],[50D EMA]])/Table2[[#This Row],[50D EMA]]</f>
        <v>-8.6999999246562362E-2</v>
      </c>
      <c r="U618" s="1">
        <f>(Table2[[#This Row],[Close Price]]-Table2[[#This Row],[200D EMA]])/Table2[[#This Row],[200D EMA]]</f>
        <v>-5.7063424145842222E-2</v>
      </c>
      <c r="V618">
        <v>0.73842749805545105</v>
      </c>
      <c r="W618">
        <v>1389</v>
      </c>
      <c r="X618">
        <v>1479.75</v>
      </c>
      <c r="Y618">
        <v>1389</v>
      </c>
      <c r="Z618">
        <v>1479.75</v>
      </c>
      <c r="AA618">
        <v>1389</v>
      </c>
      <c r="AB618">
        <v>1585.2</v>
      </c>
      <c r="AC618" s="1">
        <f>(Table2[[#This Row],[Close Price]]/Table2[[#This Row],[Day Low]])-1</f>
        <v>3.2397408207343048E-3</v>
      </c>
      <c r="AD618" s="1">
        <f>(Table2[[#This Row],[Day High]]/Table2[[#This Row],[Close Price]])-1</f>
        <v>6.1894510226049526E-2</v>
      </c>
      <c r="AE618" s="1">
        <f>(Table2[[#This Row],[Close Price]]/Table2[[#This Row],[Current Week Low]])-1</f>
        <v>3.2397408207343048E-3</v>
      </c>
      <c r="AF618" s="1">
        <f>(Table2[[#This Row],[Current Week High]]/Table2[[#This Row],[Close Price]])-1</f>
        <v>6.1894510226049526E-2</v>
      </c>
      <c r="AG618" s="1">
        <f>(Table2[[#This Row],[Close Price]]/Table2[[#This Row],[Current Month Low]])-1</f>
        <v>3.2397408207343048E-3</v>
      </c>
      <c r="AH618" s="1">
        <f>(Table2[[#This Row],[Current Month High]]/Table2[[#This Row],[Close Price]])-1</f>
        <v>0.13756727664155011</v>
      </c>
      <c r="AI618">
        <v>21.277359167563599</v>
      </c>
      <c r="AJ618">
        <v>12.107803700724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-0.03</v>
      </c>
      <c r="AM618" t="s">
        <v>3184</v>
      </c>
      <c r="AN618">
        <v>-8.1199999999999992</v>
      </c>
      <c r="AO618" t="s">
        <v>3184</v>
      </c>
      <c r="AP618">
        <v>-9.1023820869794006E-2</v>
      </c>
      <c r="AQ618">
        <f>(Table2[[#This Row],[Sharpe Ratio]]-AVERAGE(Table2[Sharpe Ratio]))/_xlfn.STDEV.P(Table2[Sharpe Ratio])</f>
        <v>-1.796247723400078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594</v>
      </c>
      <c r="AT618">
        <f>_xlfn.RANK.AVG(Table2[[#This Row],[6M Return vs Nifty Z-Score]],Table2[6M Return vs Nifty Z-Score])</f>
        <v>387</v>
      </c>
      <c r="AU618">
        <f>_xlfn.RANK.AVG(Table2[[#This Row],[Sharpe Ratio Z-Score]],Table2[Sharpe Ratio Z-Score])</f>
        <v>707</v>
      </c>
      <c r="AV618">
        <f>(Table2[[#This Row],[Rank 1Y]]+Table2[[#This Row],[Rank 6M]]+Table2[[#This Row],[Rank Sharpe]])/3</f>
        <v>562.66666666666663</v>
      </c>
    </row>
    <row r="619" spans="1:48" x14ac:dyDescent="0.3">
      <c r="A619" t="s">
        <v>2117</v>
      </c>
      <c r="B619" t="s">
        <v>2118</v>
      </c>
      <c r="C619" t="s">
        <v>3143</v>
      </c>
      <c r="D619" t="s">
        <v>165</v>
      </c>
      <c r="E619">
        <v>2912.40277272</v>
      </c>
      <c r="F619">
        <v>185.76</v>
      </c>
      <c r="G619">
        <v>-11.1125091455709</v>
      </c>
      <c r="H619">
        <f>(Table2[[#This Row],[1Y Return vs Nifty]]-AVERAGE(Table2[1Y Return vs Nifty]))/_xlfn.STDEV.P(Table2[1Y Return vs Nifty])</f>
        <v>-0.54436828087426237</v>
      </c>
      <c r="I619">
        <v>7.0752653841543296</v>
      </c>
      <c r="J619">
        <f>(Table2[[#This Row],[1M Return vs Nifty]]-AVERAGE(Table2[1M Return vs Nifty]))/_xlfn.STDEV.P(Table2[1M Return vs Nifty])</f>
        <v>0.80858795484029289</v>
      </c>
      <c r="K619">
        <v>-16.158691067619198</v>
      </c>
      <c r="L619">
        <f>(Table2[[#This Row],[6M Return vs Nifty]]-AVERAGE(Table2[6M Return vs Nifty]))/_xlfn.STDEV.P(Table2[6M Return vs Nifty])</f>
        <v>-0.75023518943598977</v>
      </c>
      <c r="M619">
        <v>-1.04432754205504</v>
      </c>
      <c r="N619">
        <f>(Table2[[#This Row],[1W Return vs Nifty]]-AVERAGE(Table2[1W Return vs Nifty]))/_xlfn.STDEV.P(Table2[1W Return vs Nifty])</f>
        <v>0.12428899103675695</v>
      </c>
      <c r="O619">
        <v>186.8</v>
      </c>
      <c r="P619">
        <v>186.257336186777</v>
      </c>
      <c r="Q619">
        <v>185.82564922920201</v>
      </c>
      <c r="R619">
        <v>47.0095221822273</v>
      </c>
      <c r="S619" s="1">
        <f>(Table2[[#This Row],[Close Price]]-Table2[[#This Row],[20D EMA]])/Table2[[#This Row],[20D EMA]]</f>
        <v>-5.5674518201285885E-3</v>
      </c>
      <c r="T619" s="1">
        <f>(Table2[[#This Row],[Close Price]]-Table2[[#This Row],[50D EMA]])/Table2[[#This Row],[50D EMA]]</f>
        <v>-2.6701562309378321E-3</v>
      </c>
      <c r="U619" s="1">
        <f>(Table2[[#This Row],[Close Price]]-Table2[[#This Row],[200D EMA]])/Table2[[#This Row],[200D EMA]]</f>
        <v>-3.5328400290451727E-4</v>
      </c>
      <c r="V619">
        <v>0.48379030034218501</v>
      </c>
      <c r="W619">
        <v>183.5</v>
      </c>
      <c r="X619">
        <v>191.37</v>
      </c>
      <c r="Y619">
        <v>183.5</v>
      </c>
      <c r="Z619">
        <v>191.37</v>
      </c>
      <c r="AA619">
        <v>181.5</v>
      </c>
      <c r="AB619">
        <v>200.79</v>
      </c>
      <c r="AC619" s="1">
        <f>(Table2[[#This Row],[Close Price]]/Table2[[#This Row],[Day Low]])-1</f>
        <v>1.2316076294277778E-2</v>
      </c>
      <c r="AD619" s="1">
        <f>(Table2[[#This Row],[Day High]]/Table2[[#This Row],[Close Price]])-1</f>
        <v>3.0200258397932833E-2</v>
      </c>
      <c r="AE619" s="1">
        <f>(Table2[[#This Row],[Close Price]]/Table2[[#This Row],[Current Week Low]])-1</f>
        <v>1.2316076294277778E-2</v>
      </c>
      <c r="AF619" s="1">
        <f>(Table2[[#This Row],[Current Week High]]/Table2[[#This Row],[Close Price]])-1</f>
        <v>3.0200258397932833E-2</v>
      </c>
      <c r="AG619" s="1">
        <f>(Table2[[#This Row],[Close Price]]/Table2[[#This Row],[Current Month Low]])-1</f>
        <v>2.3471074380165158E-2</v>
      </c>
      <c r="AH619" s="1">
        <f>(Table2[[#This Row],[Current Month High]]/Table2[[#This Row],[Close Price]])-1</f>
        <v>8.0910852713178327E-2</v>
      </c>
      <c r="AI619">
        <v>52.347114556416898</v>
      </c>
      <c r="AJ619">
        <v>39.669172932330802</v>
      </c>
      <c r="AK619" t="str">
        <f>IF(AND(Table2[[#This Row],[20D EMA]]&gt;Table2[[#This Row],[50D EMA]],Table2[[#This Row],[50D EMA]]&gt;Table2[[#This Row],[200D EMA]]),"Uptrend","Downtrend/NoTrend")</f>
        <v>Uptrend</v>
      </c>
      <c r="AL619">
        <v>-0.02</v>
      </c>
      <c r="AM619" t="s">
        <v>3184</v>
      </c>
      <c r="AN619">
        <v>5.59</v>
      </c>
      <c r="AO619" t="s">
        <v>3185</v>
      </c>
      <c r="AP619">
        <v>-1.5122755783755999E-2</v>
      </c>
      <c r="AQ619">
        <f>(Table2[[#This Row],[Sharpe Ratio]]-AVERAGE(Table2[Sharpe Ratio]))/_xlfn.STDEV.P(Table2[Sharpe Ratio])</f>
        <v>-0.89945439354568435</v>
      </c>
      <c r="AR6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-1.2611809179788867</v>
      </c>
      <c r="AS619">
        <f>_xlfn.RANK.AVG(Table2[[#This Row],[1Y Return vs Nifty Z-Score]],Table2[1Y Return vs Nifty Z-Score])</f>
        <v>511</v>
      </c>
      <c r="AT619">
        <f>_xlfn.RANK.AVG(Table2[[#This Row],[6M Return vs Nifty Z-Score]],Table2[6M Return vs Nifty Z-Score])</f>
        <v>579</v>
      </c>
      <c r="AU619">
        <f>_xlfn.RANK.AVG(Table2[[#This Row],[Sharpe Ratio Z-Score]],Table2[Sharpe Ratio Z-Score])</f>
        <v>600</v>
      </c>
      <c r="AV619">
        <f>(Table2[[#This Row],[Rank 1Y]]+Table2[[#This Row],[Rank 6M]]+Table2[[#This Row],[Rank Sharpe]])/3</f>
        <v>563.33333333333337</v>
      </c>
    </row>
    <row r="620" spans="1:48" x14ac:dyDescent="0.3">
      <c r="A620" t="s">
        <v>38</v>
      </c>
      <c r="B620" t="s">
        <v>39</v>
      </c>
      <c r="C620" t="s">
        <v>3141</v>
      </c>
      <c r="D620" t="s">
        <v>40</v>
      </c>
      <c r="E620">
        <v>585294.93132050999</v>
      </c>
      <c r="F620">
        <v>2491.0500000000002</v>
      </c>
      <c r="G620">
        <v>-24.297365278214901</v>
      </c>
      <c r="H620">
        <f>(Table2[[#This Row],[1Y Return vs Nifty]]-AVERAGE(Table2[1Y Return vs Nifty]))/_xlfn.STDEV.P(Table2[1Y Return vs Nifty])</f>
        <v>-0.79327499835007231</v>
      </c>
      <c r="I620">
        <v>-6.0025311238473797</v>
      </c>
      <c r="J620">
        <f>(Table2[[#This Row],[1M Return vs Nifty]]-AVERAGE(Table2[1M Return vs Nifty]))/_xlfn.STDEV.P(Table2[1M Return vs Nifty])</f>
        <v>-0.58691815847045536</v>
      </c>
      <c r="K620">
        <v>-3.9346380745276299</v>
      </c>
      <c r="L620">
        <f>(Table2[[#This Row],[6M Return vs Nifty]]-AVERAGE(Table2[6M Return vs Nifty]))/_xlfn.STDEV.P(Table2[6M Return vs Nifty])</f>
        <v>-0.3406576189925124</v>
      </c>
      <c r="M620">
        <v>-2.0777332403563999</v>
      </c>
      <c r="N620">
        <f>(Table2[[#This Row],[1W Return vs Nifty]]-AVERAGE(Table2[1W Return vs Nifty]))/_xlfn.STDEV.P(Table2[1W Return vs Nifty])</f>
        <v>-9.4779611061978034E-2</v>
      </c>
      <c r="O620">
        <v>2588.86</v>
      </c>
      <c r="P620">
        <v>2681.4296688954901</v>
      </c>
      <c r="Q620">
        <v>2613.6150980983102</v>
      </c>
      <c r="R620">
        <v>31.52125983206</v>
      </c>
      <c r="S620" s="1">
        <f>(Table2[[#This Row],[Close Price]]-Table2[[#This Row],[20D EMA]])/Table2[[#This Row],[20D EMA]]</f>
        <v>-3.7781108287045242E-2</v>
      </c>
      <c r="T620" s="1">
        <f>(Table2[[#This Row],[Close Price]]-Table2[[#This Row],[50D EMA]])/Table2[[#This Row],[50D EMA]]</f>
        <v>-7.0999314695398788E-2</v>
      </c>
      <c r="U620" s="1">
        <f>(Table2[[#This Row],[Close Price]]-Table2[[#This Row],[200D EMA]])/Table2[[#This Row],[200D EMA]]</f>
        <v>-4.6894853870215823E-2</v>
      </c>
      <c r="V620">
        <v>0.70506656355583897</v>
      </c>
      <c r="W620">
        <v>2475.0500000000002</v>
      </c>
      <c r="X620">
        <v>2514.9</v>
      </c>
      <c r="Y620">
        <v>2475.0500000000002</v>
      </c>
      <c r="Z620">
        <v>2514.9</v>
      </c>
      <c r="AA620">
        <v>2466.1</v>
      </c>
      <c r="AB620">
        <v>2547</v>
      </c>
      <c r="AC620" s="1">
        <f>(Table2[[#This Row],[Close Price]]/Table2[[#This Row],[Day Low]])-1</f>
        <v>6.4645158683662718E-3</v>
      </c>
      <c r="AD620" s="1">
        <f>(Table2[[#This Row],[Day High]]/Table2[[#This Row],[Close Price]])-1</f>
        <v>9.5742759077497297E-3</v>
      </c>
      <c r="AE620" s="1">
        <f>(Table2[[#This Row],[Close Price]]/Table2[[#This Row],[Current Week Low]])-1</f>
        <v>6.4645158683662718E-3</v>
      </c>
      <c r="AF620" s="1">
        <f>(Table2[[#This Row],[Current Week High]]/Table2[[#This Row],[Close Price]])-1</f>
        <v>9.5742759077497297E-3</v>
      </c>
      <c r="AG620" s="1">
        <f>(Table2[[#This Row],[Close Price]]/Table2[[#This Row],[Current Month Low]])-1</f>
        <v>1.011718908397885E-2</v>
      </c>
      <c r="AH620" s="1">
        <f>(Table2[[#This Row],[Current Month High]]/Table2[[#This Row],[Close Price]])-1</f>
        <v>2.246040826157647E-2</v>
      </c>
      <c r="AI620">
        <v>21.836173501133999</v>
      </c>
      <c r="AJ620">
        <v>14.686586404548599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-0.03</v>
      </c>
      <c r="AM620" t="s">
        <v>3184</v>
      </c>
      <c r="AN620">
        <v>-0.56000000000000005</v>
      </c>
      <c r="AO620" t="s">
        <v>3184</v>
      </c>
      <c r="AP620">
        <v>-4.8088533458054E-2</v>
      </c>
      <c r="AQ620">
        <f>(Table2[[#This Row],[Sharpe Ratio]]-AVERAGE(Table2[Sharpe Ratio]))/_xlfn.STDEV.P(Table2[Sharpe Ratio])</f>
        <v>-1.288954718715845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598</v>
      </c>
      <c r="AT620">
        <f>_xlfn.RANK.AVG(Table2[[#This Row],[6M Return vs Nifty Z-Score]],Table2[6M Return vs Nifty Z-Score])</f>
        <v>423</v>
      </c>
      <c r="AU620">
        <f>_xlfn.RANK.AVG(Table2[[#This Row],[Sharpe Ratio Z-Score]],Table2[Sharpe Ratio Z-Score])</f>
        <v>669</v>
      </c>
      <c r="AV620">
        <f>(Table2[[#This Row],[Rank 1Y]]+Table2[[#This Row],[Rank 6M]]+Table2[[#This Row],[Rank Sharpe]])/3</f>
        <v>563.33333333333337</v>
      </c>
    </row>
    <row r="621" spans="1:48" x14ac:dyDescent="0.3">
      <c r="A621" t="s">
        <v>625</v>
      </c>
      <c r="B621" t="s">
        <v>626</v>
      </c>
      <c r="C621" t="s">
        <v>3143</v>
      </c>
      <c r="D621" t="s">
        <v>51</v>
      </c>
      <c r="E621">
        <v>29953.51075863</v>
      </c>
      <c r="F621">
        <v>1818.1</v>
      </c>
      <c r="G621">
        <v>-13.207592518901301</v>
      </c>
      <c r="H621">
        <f>(Table2[[#This Row],[1Y Return vs Nifty]]-AVERAGE(Table2[1Y Return vs Nifty]))/_xlfn.STDEV.P(Table2[1Y Return vs Nifty])</f>
        <v>-0.58391974203906782</v>
      </c>
      <c r="I621">
        <v>7.3714554670321304</v>
      </c>
      <c r="J621">
        <f>(Table2[[#This Row],[1M Return vs Nifty]]-AVERAGE(Table2[1M Return vs Nifty]))/_xlfn.STDEV.P(Table2[1M Return vs Nifty])</f>
        <v>0.84019381987306707</v>
      </c>
      <c r="K621">
        <v>-6.4150128447935604</v>
      </c>
      <c r="L621">
        <f>(Table2[[#This Row],[6M Return vs Nifty]]-AVERAGE(Table2[6M Return vs Nifty]))/_xlfn.STDEV.P(Table2[6M Return vs Nifty])</f>
        <v>-0.42376474170941797</v>
      </c>
      <c r="M621">
        <v>6.8970489582099397</v>
      </c>
      <c r="N621">
        <f>(Table2[[#This Row],[1W Return vs Nifty]]-AVERAGE(Table2[1W Return vs Nifty]))/_xlfn.STDEV.P(Table2[1W Return vs Nifty])</f>
        <v>1.8077577889274605</v>
      </c>
      <c r="O621">
        <v>1724.93</v>
      </c>
      <c r="P621">
        <v>1759.8305923246301</v>
      </c>
      <c r="Q621">
        <v>1802.92504853844</v>
      </c>
      <c r="R621">
        <v>65.520107477748596</v>
      </c>
      <c r="S621" s="1">
        <f>(Table2[[#This Row],[Close Price]]-Table2[[#This Row],[20D EMA]])/Table2[[#This Row],[20D EMA]]</f>
        <v>5.4013786066680877E-2</v>
      </c>
      <c r="T621" s="1">
        <f>(Table2[[#This Row],[Close Price]]-Table2[[#This Row],[50D EMA]])/Table2[[#This Row],[50D EMA]]</f>
        <v>3.3110805056752353E-2</v>
      </c>
      <c r="U621" s="1">
        <f>(Table2[[#This Row],[Close Price]]-Table2[[#This Row],[200D EMA]])/Table2[[#This Row],[200D EMA]]</f>
        <v>8.4168509799459595E-3</v>
      </c>
      <c r="V621">
        <v>1.91822350248479</v>
      </c>
      <c r="W621">
        <v>1777.6</v>
      </c>
      <c r="X621">
        <v>1858.3</v>
      </c>
      <c r="Y621">
        <v>1777.6</v>
      </c>
      <c r="Z621">
        <v>1858.3</v>
      </c>
      <c r="AA621">
        <v>1600</v>
      </c>
      <c r="AB621">
        <v>1871.7</v>
      </c>
      <c r="AC621" s="1">
        <f>(Table2[[#This Row],[Close Price]]/Table2[[#This Row],[Day Low]])-1</f>
        <v>2.2783528352835258E-2</v>
      </c>
      <c r="AD621" s="1">
        <f>(Table2[[#This Row],[Day High]]/Table2[[#This Row],[Close Price]])-1</f>
        <v>2.2110994994774869E-2</v>
      </c>
      <c r="AE621" s="1">
        <f>(Table2[[#This Row],[Close Price]]/Table2[[#This Row],[Current Week Low]])-1</f>
        <v>2.2783528352835258E-2</v>
      </c>
      <c r="AF621" s="1">
        <f>(Table2[[#This Row],[Current Week High]]/Table2[[#This Row],[Close Price]])-1</f>
        <v>2.2110994994774869E-2</v>
      </c>
      <c r="AG621" s="1">
        <f>(Table2[[#This Row],[Close Price]]/Table2[[#This Row],[Current Month Low]])-1</f>
        <v>0.13631249999999984</v>
      </c>
      <c r="AH621" s="1">
        <f>(Table2[[#This Row],[Current Month High]]/Table2[[#This Row],[Close Price]])-1</f>
        <v>2.9481326659699825E-2</v>
      </c>
      <c r="AI621">
        <v>22.157747098619399</v>
      </c>
      <c r="AJ621">
        <v>14.655987891782701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-0.02</v>
      </c>
      <c r="AM621" t="s">
        <v>3184</v>
      </c>
      <c r="AN621">
        <v>10.73</v>
      </c>
      <c r="AO621" t="s">
        <v>3185</v>
      </c>
      <c r="AP621">
        <v>-9.4188454034664998E-2</v>
      </c>
      <c r="AQ621">
        <f>(Table2[[#This Row],[Sharpe Ratio]]-AVERAGE(Table2[Sharpe Ratio]))/_xlfn.STDEV.P(Table2[Sharpe Ratio])</f>
        <v>-1.8336387917661841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527</v>
      </c>
      <c r="AT621">
        <f>_xlfn.RANK.AVG(Table2[[#This Row],[6M Return vs Nifty Z-Score]],Table2[6M Return vs Nifty Z-Score])</f>
        <v>453</v>
      </c>
      <c r="AU621">
        <f>_xlfn.RANK.AVG(Table2[[#This Row],[Sharpe Ratio Z-Score]],Table2[Sharpe Ratio Z-Score])</f>
        <v>711</v>
      </c>
      <c r="AV621">
        <f>(Table2[[#This Row],[Rank 1Y]]+Table2[[#This Row],[Rank 6M]]+Table2[[#This Row],[Rank Sharpe]])/3</f>
        <v>563.66666666666663</v>
      </c>
    </row>
    <row r="622" spans="1:48" x14ac:dyDescent="0.3">
      <c r="A622" t="s">
        <v>462</v>
      </c>
      <c r="B622" t="s">
        <v>463</v>
      </c>
      <c r="C622" t="s">
        <v>3146</v>
      </c>
      <c r="D622" t="s">
        <v>114</v>
      </c>
      <c r="E622">
        <v>47868.657574220997</v>
      </c>
      <c r="F622">
        <v>115.89</v>
      </c>
      <c r="G622">
        <v>5.2087360706010504</v>
      </c>
      <c r="H622">
        <f>(Table2[[#This Row],[1Y Return vs Nifty]]-AVERAGE(Table2[1Y Return vs Nifty]))/_xlfn.STDEV.P(Table2[1Y Return vs Nifty])</f>
        <v>-0.23625209583550552</v>
      </c>
      <c r="I622">
        <v>-6.0516454941609501</v>
      </c>
      <c r="J622">
        <f>(Table2[[#This Row],[1M Return vs Nifty]]-AVERAGE(Table2[1M Return vs Nifty]))/_xlfn.STDEV.P(Table2[1M Return vs Nifty])</f>
        <v>-0.59215905696448368</v>
      </c>
      <c r="K622">
        <v>-35.6667543341716</v>
      </c>
      <c r="L622">
        <f>(Table2[[#This Row],[6M Return vs Nifty]]-AVERAGE(Table2[6M Return vs Nifty]))/_xlfn.STDEV.P(Table2[6M Return vs Nifty])</f>
        <v>-1.4038698850060898</v>
      </c>
      <c r="M622">
        <v>-0.47270705713209599</v>
      </c>
      <c r="N622">
        <f>(Table2[[#This Row],[1W Return vs Nifty]]-AVERAGE(Table2[1W Return vs Nifty]))/_xlfn.STDEV.P(Table2[1W Return vs Nifty])</f>
        <v>0.24546511844625835</v>
      </c>
      <c r="O622">
        <v>120.97</v>
      </c>
      <c r="P622">
        <v>126.796318978537</v>
      </c>
      <c r="Q622">
        <v>130.967507545345</v>
      </c>
      <c r="R622">
        <v>40.167089073452402</v>
      </c>
      <c r="S622" s="1">
        <f>(Table2[[#This Row],[Close Price]]-Table2[[#This Row],[20D EMA]])/Table2[[#This Row],[20D EMA]]</f>
        <v>-4.1993882780854745E-2</v>
      </c>
      <c r="T622" s="1">
        <f>(Table2[[#This Row],[Close Price]]-Table2[[#This Row],[50D EMA]])/Table2[[#This Row],[50D EMA]]</f>
        <v>-8.6014476338095669E-2</v>
      </c>
      <c r="U622" s="1">
        <f>(Table2[[#This Row],[Close Price]]-Table2[[#This Row],[200D EMA]])/Table2[[#This Row],[200D EMA]]</f>
        <v>-0.11512403212014019</v>
      </c>
      <c r="V622">
        <v>1.0074270545774</v>
      </c>
      <c r="W622">
        <v>115.5</v>
      </c>
      <c r="X622">
        <v>119.2</v>
      </c>
      <c r="Y622">
        <v>115.5</v>
      </c>
      <c r="Z622">
        <v>119.2</v>
      </c>
      <c r="AA622">
        <v>112.6</v>
      </c>
      <c r="AB622">
        <v>126.85</v>
      </c>
      <c r="AC622" s="1">
        <f>(Table2[[#This Row],[Close Price]]/Table2[[#This Row],[Day Low]])-1</f>
        <v>3.3766233766234777E-3</v>
      </c>
      <c r="AD622" s="1">
        <f>(Table2[[#This Row],[Day High]]/Table2[[#This Row],[Close Price]])-1</f>
        <v>2.8561567003192678E-2</v>
      </c>
      <c r="AE622" s="1">
        <f>(Table2[[#This Row],[Close Price]]/Table2[[#This Row],[Current Week Low]])-1</f>
        <v>3.3766233766234777E-3</v>
      </c>
      <c r="AF622" s="1">
        <f>(Table2[[#This Row],[Current Week High]]/Table2[[#This Row],[Close Price]])-1</f>
        <v>2.8561567003192678E-2</v>
      </c>
      <c r="AG622" s="1">
        <f>(Table2[[#This Row],[Close Price]]/Table2[[#This Row],[Current Month Low]])-1</f>
        <v>2.9218472468916623E-2</v>
      </c>
      <c r="AH622" s="1">
        <f>(Table2[[#This Row],[Current Month High]]/Table2[[#This Row],[Close Price]])-1</f>
        <v>9.4572439382172746E-2</v>
      </c>
      <c r="AI622">
        <v>51.3072741392699</v>
      </c>
      <c r="AJ622">
        <v>32.370074243289501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-0.11</v>
      </c>
      <c r="AM622" t="s">
        <v>3184</v>
      </c>
      <c r="AN622">
        <v>-1.06</v>
      </c>
      <c r="AO622" t="s">
        <v>3184</v>
      </c>
      <c r="AP622">
        <v>-7.3238583984289998E-3</v>
      </c>
      <c r="AQ622">
        <f>(Table2[[#This Row],[Sharpe Ratio]]-AVERAGE(Table2[Sharpe Ratio]))/_xlfn.STDEV.P(Table2[Sharpe Ratio])</f>
        <v>-0.80730813515718802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388</v>
      </c>
      <c r="AT622">
        <f>_xlfn.RANK.AVG(Table2[[#This Row],[6M Return vs Nifty Z-Score]],Table2[6M Return vs Nifty Z-Score])</f>
        <v>723</v>
      </c>
      <c r="AU622">
        <f>_xlfn.RANK.AVG(Table2[[#This Row],[Sharpe Ratio Z-Score]],Table2[Sharpe Ratio Z-Score])</f>
        <v>584</v>
      </c>
      <c r="AV622">
        <f>(Table2[[#This Row],[Rank 1Y]]+Table2[[#This Row],[Rank 6M]]+Table2[[#This Row],[Rank Sharpe]])/3</f>
        <v>565</v>
      </c>
    </row>
    <row r="623" spans="1:48" x14ac:dyDescent="0.3">
      <c r="A623" t="s">
        <v>990</v>
      </c>
      <c r="B623" t="s">
        <v>991</v>
      </c>
      <c r="C623" t="s">
        <v>3157</v>
      </c>
      <c r="D623" t="s">
        <v>992</v>
      </c>
      <c r="E623">
        <v>14375.4985344</v>
      </c>
      <c r="F623">
        <v>1464</v>
      </c>
      <c r="G623">
        <v>-36.270083742910501</v>
      </c>
      <c r="H623">
        <f>(Table2[[#This Row],[1Y Return vs Nifty]]-AVERAGE(Table2[1Y Return vs Nifty]))/_xlfn.STDEV.P(Table2[1Y Return vs Nifty])</f>
        <v>-1.01929870481518</v>
      </c>
      <c r="I623">
        <v>-5.8551887713361896</v>
      </c>
      <c r="J623">
        <f>(Table2[[#This Row],[1M Return vs Nifty]]-AVERAGE(Table2[1M Return vs Nifty]))/_xlfn.STDEV.P(Table2[1M Return vs Nifty])</f>
        <v>-0.5711955439189027</v>
      </c>
      <c r="K623">
        <v>1.8214839339346001</v>
      </c>
      <c r="L623">
        <f>(Table2[[#This Row],[6M Return vs Nifty]]-AVERAGE(Table2[6M Return vs Nifty]))/_xlfn.STDEV.P(Table2[6M Return vs Nifty])</f>
        <v>-0.14779372444505118</v>
      </c>
      <c r="M623">
        <v>-6.8873868904882096</v>
      </c>
      <c r="N623">
        <f>(Table2[[#This Row],[1W Return vs Nifty]]-AVERAGE(Table2[1W Return vs Nifty]))/_xlfn.STDEV.P(Table2[1W Return vs Nifty])</f>
        <v>-1.1143637912589328</v>
      </c>
      <c r="O623">
        <v>1534.31</v>
      </c>
      <c r="P623">
        <v>1553.4704768229701</v>
      </c>
      <c r="Q623">
        <v>1514.0085103091401</v>
      </c>
      <c r="R623">
        <v>28.955994257633101</v>
      </c>
      <c r="S623" s="1">
        <f>(Table2[[#This Row],[Close Price]]-Table2[[#This Row],[20D EMA]])/Table2[[#This Row],[20D EMA]]</f>
        <v>-4.5825159192079794E-2</v>
      </c>
      <c r="T623" s="1">
        <f>(Table2[[#This Row],[Close Price]]-Table2[[#This Row],[50D EMA]])/Table2[[#This Row],[50D EMA]]</f>
        <v>-5.7593934456963584E-2</v>
      </c>
      <c r="U623" s="1">
        <f>(Table2[[#This Row],[Close Price]]-Table2[[#This Row],[200D EMA]])/Table2[[#This Row],[200D EMA]]</f>
        <v>-3.3030534484201166E-2</v>
      </c>
      <c r="V623">
        <v>0.90086724414060104</v>
      </c>
      <c r="W623">
        <v>1452.5</v>
      </c>
      <c r="X623">
        <v>1486.1</v>
      </c>
      <c r="Y623">
        <v>1452.5</v>
      </c>
      <c r="Z623">
        <v>1486.1</v>
      </c>
      <c r="AA623">
        <v>1441</v>
      </c>
      <c r="AB623">
        <v>1588</v>
      </c>
      <c r="AC623" s="1">
        <f>(Table2[[#This Row],[Close Price]]/Table2[[#This Row],[Day Low]])-1</f>
        <v>7.9173838209982694E-3</v>
      </c>
      <c r="AD623" s="1">
        <f>(Table2[[#This Row],[Day High]]/Table2[[#This Row],[Close Price]])-1</f>
        <v>1.5095628415300544E-2</v>
      </c>
      <c r="AE623" s="1">
        <f>(Table2[[#This Row],[Close Price]]/Table2[[#This Row],[Current Week Low]])-1</f>
        <v>7.9173838209982694E-3</v>
      </c>
      <c r="AF623" s="1">
        <f>(Table2[[#This Row],[Current Week High]]/Table2[[#This Row],[Close Price]])-1</f>
        <v>1.5095628415300544E-2</v>
      </c>
      <c r="AG623" s="1">
        <f>(Table2[[#This Row],[Close Price]]/Table2[[#This Row],[Current Month Low]])-1</f>
        <v>1.5961138098542715E-2</v>
      </c>
      <c r="AH623" s="1">
        <f>(Table2[[#This Row],[Current Month High]]/Table2[[#This Row],[Close Price]])-1</f>
        <v>8.4699453551912551E-2</v>
      </c>
      <c r="AI623">
        <v>25.027322404371599</v>
      </c>
      <c r="AJ623">
        <v>21.574489287493702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0.05</v>
      </c>
      <c r="AM623" t="s">
        <v>3185</v>
      </c>
      <c r="AN623">
        <v>-2.97</v>
      </c>
      <c r="AO623" t="s">
        <v>3184</v>
      </c>
      <c r="AP623">
        <v>-5.1391434115749E-2</v>
      </c>
      <c r="AQ623">
        <f>(Table2[[#This Row],[Sharpe Ratio]]-AVERAGE(Table2[Sharpe Ratio]))/_xlfn.STDEV.P(Table2[Sharpe Ratio])</f>
        <v>-1.3279794580345219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663</v>
      </c>
      <c r="AT623">
        <f>_xlfn.RANK.AVG(Table2[[#This Row],[6M Return vs Nifty Z-Score]],Table2[6M Return vs Nifty Z-Score])</f>
        <v>358</v>
      </c>
      <c r="AU623">
        <f>_xlfn.RANK.AVG(Table2[[#This Row],[Sharpe Ratio Z-Score]],Table2[Sharpe Ratio Z-Score])</f>
        <v>674</v>
      </c>
      <c r="AV623">
        <f>(Table2[[#This Row],[Rank 1Y]]+Table2[[#This Row],[Rank 6M]]+Table2[[#This Row],[Rank Sharpe]])/3</f>
        <v>565</v>
      </c>
    </row>
    <row r="624" spans="1:48" x14ac:dyDescent="0.3">
      <c r="A624" t="s">
        <v>1085</v>
      </c>
      <c r="B624" t="s">
        <v>1086</v>
      </c>
      <c r="C624" t="s">
        <v>3148</v>
      </c>
      <c r="D624" t="s">
        <v>75</v>
      </c>
      <c r="E624">
        <v>11582.664984339999</v>
      </c>
      <c r="F624">
        <v>560.9</v>
      </c>
      <c r="G624">
        <v>-43.722938695541103</v>
      </c>
      <c r="H624">
        <f>(Table2[[#This Row],[1Y Return vs Nifty]]-AVERAGE(Table2[1Y Return vs Nifty]))/_xlfn.STDEV.P(Table2[1Y Return vs Nifty])</f>
        <v>-1.1599953983111153</v>
      </c>
      <c r="I624">
        <v>1.18515695731973</v>
      </c>
      <c r="J624">
        <f>(Table2[[#This Row],[1M Return vs Nifty]]-AVERAGE(Table2[1M Return vs Nifty]))/_xlfn.STDEV.P(Table2[1M Return vs Nifty])</f>
        <v>0.18006599300355777</v>
      </c>
      <c r="K624">
        <v>-19.592322333011001</v>
      </c>
      <c r="L624">
        <f>(Table2[[#This Row],[6M Return vs Nifty]]-AVERAGE(Table2[6M Return vs Nifty]))/_xlfn.STDEV.P(Table2[6M Return vs Nifty])</f>
        <v>-0.86528200347325968</v>
      </c>
      <c r="M624">
        <v>-4.1404183651319997</v>
      </c>
      <c r="N624">
        <f>(Table2[[#This Row],[1W Return vs Nifty]]-AVERAGE(Table2[1W Return vs Nifty]))/_xlfn.STDEV.P(Table2[1W Return vs Nifty])</f>
        <v>-0.53204209916050216</v>
      </c>
      <c r="O624">
        <v>585.48</v>
      </c>
      <c r="P624">
        <v>594.22925519206797</v>
      </c>
      <c r="Q624">
        <v>624.77713296649097</v>
      </c>
      <c r="R624">
        <v>32.583097993298601</v>
      </c>
      <c r="S624" s="1">
        <f>(Table2[[#This Row],[Close Price]]-Table2[[#This Row],[20D EMA]])/Table2[[#This Row],[20D EMA]]</f>
        <v>-4.1982646717223543E-2</v>
      </c>
      <c r="T624" s="1">
        <f>(Table2[[#This Row],[Close Price]]-Table2[[#This Row],[50D EMA]])/Table2[[#This Row],[50D EMA]]</f>
        <v>-5.6088209896860836E-2</v>
      </c>
      <c r="U624" s="1">
        <f>(Table2[[#This Row],[Close Price]]-Table2[[#This Row],[200D EMA]])/Table2[[#This Row],[200D EMA]]</f>
        <v>-0.10223987018090329</v>
      </c>
      <c r="V624">
        <v>0.36144786912534899</v>
      </c>
      <c r="W624">
        <v>552.20000000000005</v>
      </c>
      <c r="X624">
        <v>569.75</v>
      </c>
      <c r="Y624">
        <v>552.20000000000005</v>
      </c>
      <c r="Z624">
        <v>569.75</v>
      </c>
      <c r="AA624">
        <v>552.20000000000005</v>
      </c>
      <c r="AB624">
        <v>602.75</v>
      </c>
      <c r="AC624" s="1">
        <f>(Table2[[#This Row],[Close Price]]/Table2[[#This Row],[Day Low]])-1</f>
        <v>1.5755161173487853E-2</v>
      </c>
      <c r="AD624" s="1">
        <f>(Table2[[#This Row],[Day High]]/Table2[[#This Row],[Close Price]])-1</f>
        <v>1.5778213585309286E-2</v>
      </c>
      <c r="AE624" s="1">
        <f>(Table2[[#This Row],[Close Price]]/Table2[[#This Row],[Current Week Low]])-1</f>
        <v>1.5755161173487853E-2</v>
      </c>
      <c r="AF624" s="1">
        <f>(Table2[[#This Row],[Current Week High]]/Table2[[#This Row],[Close Price]])-1</f>
        <v>1.5778213585309286E-2</v>
      </c>
      <c r="AG624" s="1">
        <f>(Table2[[#This Row],[Close Price]]/Table2[[#This Row],[Current Month Low]])-1</f>
        <v>1.5755161173487853E-2</v>
      </c>
      <c r="AH624" s="1">
        <f>(Table2[[#This Row],[Current Month High]]/Table2[[#This Row],[Close Price]])-1</f>
        <v>7.4612230344089925E-2</v>
      </c>
      <c r="AI624">
        <v>46.906756997682201</v>
      </c>
      <c r="AJ624">
        <v>11.2345066931085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-0.05</v>
      </c>
      <c r="AM624" t="s">
        <v>3184</v>
      </c>
      <c r="AN624">
        <v>-2.61</v>
      </c>
      <c r="AO624" t="s">
        <v>3184</v>
      </c>
      <c r="AP624">
        <v>5.3268597831682002E-2</v>
      </c>
      <c r="AQ624">
        <f>(Table2[[#This Row],[Sharpe Ratio]]-AVERAGE(Table2[Sharpe Ratio]))/_xlfn.STDEV.P(Table2[Sharpe Ratio])</f>
        <v>-9.1390505739712455E-2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691</v>
      </c>
      <c r="AT624">
        <f>_xlfn.RANK.AVG(Table2[[#This Row],[6M Return vs Nifty Z-Score]],Table2[6M Return vs Nifty Z-Score])</f>
        <v>630</v>
      </c>
      <c r="AU624">
        <f>_xlfn.RANK.AVG(Table2[[#This Row],[Sharpe Ratio Z-Score]],Table2[Sharpe Ratio Z-Score])</f>
        <v>377</v>
      </c>
      <c r="AV624">
        <f>(Table2[[#This Row],[Rank 1Y]]+Table2[[#This Row],[Rank 6M]]+Table2[[#This Row],[Rank Sharpe]])/3</f>
        <v>566</v>
      </c>
    </row>
    <row r="625" spans="1:48" x14ac:dyDescent="0.3">
      <c r="A625" t="s">
        <v>529</v>
      </c>
      <c r="B625" t="s">
        <v>530</v>
      </c>
      <c r="C625" t="s">
        <v>3148</v>
      </c>
      <c r="D625" t="s">
        <v>128</v>
      </c>
      <c r="E625">
        <v>38591.435382784999</v>
      </c>
      <c r="F625">
        <v>43647.95</v>
      </c>
      <c r="G625">
        <v>-7.8894370196166399</v>
      </c>
      <c r="H625">
        <f>(Table2[[#This Row],[1Y Return vs Nifty]]-AVERAGE(Table2[1Y Return vs Nifty]))/_xlfn.STDEV.P(Table2[1Y Return vs Nifty])</f>
        <v>-0.48352239109069456</v>
      </c>
      <c r="I625">
        <v>-10.0597598738083</v>
      </c>
      <c r="J625">
        <f>(Table2[[#This Row],[1M Return vs Nifty]]-AVERAGE(Table2[1M Return vs Nifty]))/_xlfn.STDEV.P(Table2[1M Return vs Nifty])</f>
        <v>-1.0198571111607144</v>
      </c>
      <c r="K625">
        <v>-17.1355618871318</v>
      </c>
      <c r="L625">
        <f>(Table2[[#This Row],[6M Return vs Nifty]]-AVERAGE(Table2[6M Return vs Nifty]))/_xlfn.STDEV.P(Table2[6M Return vs Nifty])</f>
        <v>-0.78296609931663408</v>
      </c>
      <c r="M625">
        <v>-4.7116525854046003</v>
      </c>
      <c r="N625">
        <f>(Table2[[#This Row],[1W Return vs Nifty]]-AVERAGE(Table2[1W Return vs Nifty]))/_xlfn.STDEV.P(Table2[1W Return vs Nifty])</f>
        <v>-0.65313634347498095</v>
      </c>
      <c r="O625">
        <v>46840.46</v>
      </c>
      <c r="P625">
        <v>48674.992118161499</v>
      </c>
      <c r="Q625">
        <v>47711.8372457609</v>
      </c>
      <c r="R625">
        <v>19.422692235531901</v>
      </c>
      <c r="S625" s="1">
        <f>(Table2[[#This Row],[Close Price]]-Table2[[#This Row],[20D EMA]])/Table2[[#This Row],[20D EMA]]</f>
        <v>-6.8157101787642602E-2</v>
      </c>
      <c r="T625" s="1">
        <f>(Table2[[#This Row],[Close Price]]-Table2[[#This Row],[50D EMA]])/Table2[[#This Row],[50D EMA]]</f>
        <v>-0.1032777181752398</v>
      </c>
      <c r="U625" s="1">
        <f>(Table2[[#This Row],[Close Price]]-Table2[[#This Row],[200D EMA]])/Table2[[#This Row],[200D EMA]]</f>
        <v>-8.5175660388596156E-2</v>
      </c>
      <c r="V625">
        <v>1.9313167149622601</v>
      </c>
      <c r="W625">
        <v>43511.45</v>
      </c>
      <c r="X625">
        <v>44099.95</v>
      </c>
      <c r="Y625">
        <v>43511.45</v>
      </c>
      <c r="Z625">
        <v>44099.95</v>
      </c>
      <c r="AA625">
        <v>43511.45</v>
      </c>
      <c r="AB625">
        <v>46599</v>
      </c>
      <c r="AC625" s="1">
        <f>(Table2[[#This Row],[Close Price]]/Table2[[#This Row],[Day Low]])-1</f>
        <v>3.1371052906763452E-3</v>
      </c>
      <c r="AD625" s="1">
        <f>(Table2[[#This Row],[Day High]]/Table2[[#This Row],[Close Price]])-1</f>
        <v>1.0355583710117022E-2</v>
      </c>
      <c r="AE625" s="1">
        <f>(Table2[[#This Row],[Close Price]]/Table2[[#This Row],[Current Week Low]])-1</f>
        <v>3.1371052906763452E-3</v>
      </c>
      <c r="AF625" s="1">
        <f>(Table2[[#This Row],[Current Week High]]/Table2[[#This Row],[Close Price]])-1</f>
        <v>1.0355583710117022E-2</v>
      </c>
      <c r="AG625" s="1">
        <f>(Table2[[#This Row],[Close Price]]/Table2[[#This Row],[Current Month Low]])-1</f>
        <v>3.1371052906763452E-3</v>
      </c>
      <c r="AH625" s="1">
        <f>(Table2[[#This Row],[Current Month High]]/Table2[[#This Row],[Close Price]])-1</f>
        <v>6.7610277229514848E-2</v>
      </c>
      <c r="AI625">
        <v>37.449754226716202</v>
      </c>
      <c r="AJ625">
        <v>24.7879363137084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-0.12</v>
      </c>
      <c r="AM625" t="s">
        <v>3184</v>
      </c>
      <c r="AN625">
        <v>-13.61</v>
      </c>
      <c r="AO625" t="s">
        <v>3184</v>
      </c>
      <c r="AP625">
        <v>-2.37138463247E-2</v>
      </c>
      <c r="AQ625">
        <f>(Table2[[#This Row],[Sharpe Ratio]]-AVERAGE(Table2[Sharpe Ratio]))/_xlfn.STDEV.P(Table2[Sharpe Ratio])</f>
        <v>-1.0009606462518927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487</v>
      </c>
      <c r="AT625">
        <f>_xlfn.RANK.AVG(Table2[[#This Row],[6M Return vs Nifty Z-Score]],Table2[6M Return vs Nifty Z-Score])</f>
        <v>593</v>
      </c>
      <c r="AU625">
        <f>_xlfn.RANK.AVG(Table2[[#This Row],[Sharpe Ratio Z-Score]],Table2[Sharpe Ratio Z-Score])</f>
        <v>619</v>
      </c>
      <c r="AV625">
        <f>(Table2[[#This Row],[Rank 1Y]]+Table2[[#This Row],[Rank 6M]]+Table2[[#This Row],[Rank Sharpe]])/3</f>
        <v>566.33333333333337</v>
      </c>
    </row>
    <row r="626" spans="1:48" x14ac:dyDescent="0.3">
      <c r="A626" t="s">
        <v>1550</v>
      </c>
      <c r="B626" t="s">
        <v>1551</v>
      </c>
      <c r="C626" t="s">
        <v>3141</v>
      </c>
      <c r="D626" t="s">
        <v>362</v>
      </c>
      <c r="E626">
        <v>6312.7832213599904</v>
      </c>
      <c r="F626">
        <v>275.8</v>
      </c>
      <c r="G626">
        <v>-46.652754808929501</v>
      </c>
      <c r="H626">
        <f>(Table2[[#This Row],[1Y Return vs Nifty]]-AVERAGE(Table2[1Y Return vs Nifty]))/_xlfn.STDEV.P(Table2[1Y Return vs Nifty])</f>
        <v>-1.2153051342881132</v>
      </c>
      <c r="I626">
        <v>1.1986119171394101</v>
      </c>
      <c r="J626">
        <f>(Table2[[#This Row],[1M Return vs Nifty]]-AVERAGE(Table2[1M Return vs Nifty]))/_xlfn.STDEV.P(Table2[1M Return vs Nifty])</f>
        <v>0.18150174547693704</v>
      </c>
      <c r="K626">
        <v>-9.5491036933172992</v>
      </c>
      <c r="L626">
        <f>(Table2[[#This Row],[6M Return vs Nifty]]-AVERAGE(Table2[6M Return vs Nifty]))/_xlfn.STDEV.P(Table2[6M Return vs Nifty])</f>
        <v>-0.52877519249958937</v>
      </c>
      <c r="M626">
        <v>-4.8817471205558904</v>
      </c>
      <c r="N626">
        <f>(Table2[[#This Row],[1W Return vs Nifty]]-AVERAGE(Table2[1W Return vs Nifty]))/_xlfn.STDEV.P(Table2[1W Return vs Nifty])</f>
        <v>-0.68919417836158603</v>
      </c>
      <c r="O626">
        <v>283.58</v>
      </c>
      <c r="P626">
        <v>289.35020887420001</v>
      </c>
      <c r="Q626">
        <v>306.65534833162098</v>
      </c>
      <c r="R626">
        <v>39.3750802377835</v>
      </c>
      <c r="S626" s="1">
        <f>(Table2[[#This Row],[Close Price]]-Table2[[#This Row],[20D EMA]])/Table2[[#This Row],[20D EMA]]</f>
        <v>-2.7434938994287231E-2</v>
      </c>
      <c r="T626" s="1">
        <f>(Table2[[#This Row],[Close Price]]-Table2[[#This Row],[50D EMA]])/Table2[[#This Row],[50D EMA]]</f>
        <v>-4.6829787774893855E-2</v>
      </c>
      <c r="U626" s="1">
        <f>(Table2[[#This Row],[Close Price]]-Table2[[#This Row],[200D EMA]])/Table2[[#This Row],[200D EMA]]</f>
        <v>-0.10061897990526357</v>
      </c>
      <c r="V626">
        <v>0.43338738905256902</v>
      </c>
      <c r="W626">
        <v>273.25</v>
      </c>
      <c r="X626">
        <v>279.64999999999998</v>
      </c>
      <c r="Y626">
        <v>273.25</v>
      </c>
      <c r="Z626">
        <v>279.64999999999998</v>
      </c>
      <c r="AA626">
        <v>273.25</v>
      </c>
      <c r="AB626">
        <v>296.5</v>
      </c>
      <c r="AC626" s="1">
        <f>(Table2[[#This Row],[Close Price]]/Table2[[#This Row],[Day Low]])-1</f>
        <v>9.3321134492223567E-3</v>
      </c>
      <c r="AD626" s="1">
        <f>(Table2[[#This Row],[Day High]]/Table2[[#This Row],[Close Price]])-1</f>
        <v>1.3959390862944066E-2</v>
      </c>
      <c r="AE626" s="1">
        <f>(Table2[[#This Row],[Close Price]]/Table2[[#This Row],[Current Week Low]])-1</f>
        <v>9.3321134492223567E-3</v>
      </c>
      <c r="AF626" s="1">
        <f>(Table2[[#This Row],[Current Week High]]/Table2[[#This Row],[Close Price]])-1</f>
        <v>1.3959390862944066E-2</v>
      </c>
      <c r="AG626" s="1">
        <f>(Table2[[#This Row],[Close Price]]/Table2[[#This Row],[Current Month Low]])-1</f>
        <v>9.3321134492223567E-3</v>
      </c>
      <c r="AH626" s="1">
        <f>(Table2[[#This Row],[Current Month High]]/Table2[[#This Row],[Close Price]])-1</f>
        <v>7.5054387237128317E-2</v>
      </c>
      <c r="AI626">
        <v>40.0290065264684</v>
      </c>
      <c r="AJ626">
        <v>6.8371102072438603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0.01</v>
      </c>
      <c r="AM626" t="s">
        <v>3185</v>
      </c>
      <c r="AN626">
        <v>1.53</v>
      </c>
      <c r="AO626" t="s">
        <v>3185</v>
      </c>
      <c r="AP626">
        <v>2.3860485928980002E-3</v>
      </c>
      <c r="AQ626">
        <f>(Table2[[#This Row],[Sharpe Ratio]]-AVERAGE(Table2[Sharpe Ratio]))/_xlfn.STDEV.P(Table2[Sharpe Ratio])</f>
        <v>-0.69258273817550065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700</v>
      </c>
      <c r="AT626">
        <f>_xlfn.RANK.AVG(Table2[[#This Row],[6M Return vs Nifty Z-Score]],Table2[6M Return vs Nifty Z-Score])</f>
        <v>492</v>
      </c>
      <c r="AU626">
        <f>_xlfn.RANK.AVG(Table2[[#This Row],[Sharpe Ratio Z-Score]],Table2[Sharpe Ratio Z-Score])</f>
        <v>512</v>
      </c>
      <c r="AV626">
        <f>(Table2[[#This Row],[Rank 1Y]]+Table2[[#This Row],[Rank 6M]]+Table2[[#This Row],[Rank Sharpe]])/3</f>
        <v>568</v>
      </c>
    </row>
    <row r="627" spans="1:48" x14ac:dyDescent="0.3">
      <c r="A627" t="s">
        <v>446</v>
      </c>
      <c r="B627" t="s">
        <v>447</v>
      </c>
      <c r="C627" t="s">
        <v>3149</v>
      </c>
      <c r="D627" t="s">
        <v>448</v>
      </c>
      <c r="E627">
        <v>50565.337940520003</v>
      </c>
      <c r="F627">
        <v>829.9</v>
      </c>
      <c r="G627">
        <v>-12.1665240615828</v>
      </c>
      <c r="H627">
        <f>(Table2[[#This Row],[1Y Return vs Nifty]]-AVERAGE(Table2[1Y Return vs Nifty]))/_xlfn.STDEV.P(Table2[1Y Return vs Nifty])</f>
        <v>-0.56426621455482151</v>
      </c>
      <c r="I627">
        <v>-3.8832032835898498</v>
      </c>
      <c r="J627">
        <f>(Table2[[#This Row],[1M Return vs Nifty]]-AVERAGE(Table2[1M Return vs Nifty]))/_xlfn.STDEV.P(Table2[1M Return vs Nifty])</f>
        <v>-0.36076882548615125</v>
      </c>
      <c r="K627">
        <v>-27.549736599595601</v>
      </c>
      <c r="L627">
        <f>(Table2[[#This Row],[6M Return vs Nifty]]-AVERAGE(Table2[6M Return vs Nifty]))/_xlfn.STDEV.P(Table2[6M Return vs Nifty])</f>
        <v>-1.1319021174536157</v>
      </c>
      <c r="M627">
        <v>-2.3130245518333199</v>
      </c>
      <c r="N627">
        <f>(Table2[[#This Row],[1W Return vs Nifty]]-AVERAGE(Table2[1W Return vs Nifty]))/_xlfn.STDEV.P(Table2[1W Return vs Nifty])</f>
        <v>-0.14465831675902699</v>
      </c>
      <c r="O627">
        <v>845.66</v>
      </c>
      <c r="P627">
        <v>883.62169423615399</v>
      </c>
      <c r="Q627">
        <v>920.93515489496997</v>
      </c>
      <c r="R627">
        <v>43.8253696038893</v>
      </c>
      <c r="S627" s="1">
        <f>(Table2[[#This Row],[Close Price]]-Table2[[#This Row],[20D EMA]])/Table2[[#This Row],[20D EMA]]</f>
        <v>-1.8636331386136261E-2</v>
      </c>
      <c r="T627" s="1">
        <f>(Table2[[#This Row],[Close Price]]-Table2[[#This Row],[50D EMA]])/Table2[[#This Row],[50D EMA]]</f>
        <v>-6.0797165332833615E-2</v>
      </c>
      <c r="U627" s="1">
        <f>(Table2[[#This Row],[Close Price]]-Table2[[#This Row],[200D EMA]])/Table2[[#This Row],[200D EMA]]</f>
        <v>-9.8850776204055635E-2</v>
      </c>
      <c r="V627">
        <v>0.84445007168020803</v>
      </c>
      <c r="W627">
        <v>813.05</v>
      </c>
      <c r="X627">
        <v>831.55</v>
      </c>
      <c r="Y627">
        <v>813.05</v>
      </c>
      <c r="Z627">
        <v>831.55</v>
      </c>
      <c r="AA627">
        <v>810.05</v>
      </c>
      <c r="AB627">
        <v>868</v>
      </c>
      <c r="AC627" s="1">
        <f>(Table2[[#This Row],[Close Price]]/Table2[[#This Row],[Day Low]])-1</f>
        <v>2.0724432691716421E-2</v>
      </c>
      <c r="AD627" s="1">
        <f>(Table2[[#This Row],[Day High]]/Table2[[#This Row],[Close Price]])-1</f>
        <v>1.9881913483552616E-3</v>
      </c>
      <c r="AE627" s="1">
        <f>(Table2[[#This Row],[Close Price]]/Table2[[#This Row],[Current Week Low]])-1</f>
        <v>2.0724432691716421E-2</v>
      </c>
      <c r="AF627" s="1">
        <f>(Table2[[#This Row],[Current Week High]]/Table2[[#This Row],[Close Price]])-1</f>
        <v>1.9881913483552616E-3</v>
      </c>
      <c r="AG627" s="1">
        <f>(Table2[[#This Row],[Close Price]]/Table2[[#This Row],[Current Month Low]])-1</f>
        <v>2.4504660206160045E-2</v>
      </c>
      <c r="AH627" s="1">
        <f>(Table2[[#This Row],[Current Month High]]/Table2[[#This Row],[Close Price]])-1</f>
        <v>4.5909145680202545E-2</v>
      </c>
      <c r="AI627">
        <v>42.185805518737197</v>
      </c>
      <c r="AJ627">
        <v>13.5915685737749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-0.1</v>
      </c>
      <c r="AM627" t="s">
        <v>3184</v>
      </c>
      <c r="AN627">
        <v>1.98</v>
      </c>
      <c r="AO627" t="s">
        <v>3185</v>
      </c>
      <c r="AP627">
        <v>1.143262676207E-2</v>
      </c>
      <c r="AQ627">
        <f>(Table2[[#This Row],[Sharpe Ratio]]-AVERAGE(Table2[Sharpe Ratio]))/_xlfn.STDEV.P(Table2[Sharpe Ratio])</f>
        <v>-0.58569476564279133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522</v>
      </c>
      <c r="AT627">
        <f>_xlfn.RANK.AVG(Table2[[#This Row],[6M Return vs Nifty Z-Score]],Table2[6M Return vs Nifty Z-Score])</f>
        <v>695</v>
      </c>
      <c r="AU627">
        <f>_xlfn.RANK.AVG(Table2[[#This Row],[Sharpe Ratio Z-Score]],Table2[Sharpe Ratio Z-Score])</f>
        <v>490</v>
      </c>
      <c r="AV627">
        <f>(Table2[[#This Row],[Rank 1Y]]+Table2[[#This Row],[Rank 6M]]+Table2[[#This Row],[Rank Sharpe]])/3</f>
        <v>569</v>
      </c>
    </row>
    <row r="628" spans="1:48" x14ac:dyDescent="0.3">
      <c r="A628" t="s">
        <v>1285</v>
      </c>
      <c r="B628" t="s">
        <v>1286</v>
      </c>
      <c r="C628" t="s">
        <v>3150</v>
      </c>
      <c r="D628" t="s">
        <v>811</v>
      </c>
      <c r="E628">
        <v>8930.3822020499993</v>
      </c>
      <c r="F628">
        <v>6924.9</v>
      </c>
      <c r="G628">
        <v>-44.900628222326901</v>
      </c>
      <c r="H628">
        <f>(Table2[[#This Row],[1Y Return vs Nifty]]-AVERAGE(Table2[1Y Return vs Nifty]))/_xlfn.STDEV.P(Table2[1Y Return vs Nifty])</f>
        <v>-1.1822280894659416</v>
      </c>
      <c r="I628">
        <v>-8.0448198379693601</v>
      </c>
      <c r="J628">
        <f>(Table2[[#This Row],[1M Return vs Nifty]]-AVERAGE(Table2[1M Return vs Nifty]))/_xlfn.STDEV.P(Table2[1M Return vs Nifty])</f>
        <v>-0.80484679682776339</v>
      </c>
      <c r="K628">
        <v>-12.190512184944</v>
      </c>
      <c r="L628">
        <f>(Table2[[#This Row],[6M Return vs Nifty]]-AVERAGE(Table2[6M Return vs Nifty]))/_xlfn.STDEV.P(Table2[6M Return vs Nifty])</f>
        <v>-0.61727789067675276</v>
      </c>
      <c r="M628">
        <v>-4.1431265679818399</v>
      </c>
      <c r="N628">
        <f>(Table2[[#This Row],[1W Return vs Nifty]]-AVERAGE(Table2[1W Return vs Nifty]))/_xlfn.STDEV.P(Table2[1W Return vs Nifty])</f>
        <v>-0.53261620303228208</v>
      </c>
      <c r="O628">
        <v>7325.63</v>
      </c>
      <c r="P628">
        <v>7828.4655353683202</v>
      </c>
      <c r="Q628">
        <v>8077.4432451092098</v>
      </c>
      <c r="R628">
        <v>25.425275441652101</v>
      </c>
      <c r="S628" s="1">
        <f>(Table2[[#This Row],[Close Price]]-Table2[[#This Row],[20D EMA]])/Table2[[#This Row],[20D EMA]]</f>
        <v>-5.4702462450328566E-2</v>
      </c>
      <c r="T628" s="1">
        <f>(Table2[[#This Row],[Close Price]]-Table2[[#This Row],[50D EMA]])/Table2[[#This Row],[50D EMA]]</f>
        <v>-0.11542051648386147</v>
      </c>
      <c r="U628" s="1">
        <f>(Table2[[#This Row],[Close Price]]-Table2[[#This Row],[200D EMA]])/Table2[[#This Row],[200D EMA]]</f>
        <v>-0.14268664107383985</v>
      </c>
      <c r="V628">
        <v>0.48846562469094101</v>
      </c>
      <c r="W628">
        <v>6900</v>
      </c>
      <c r="X628">
        <v>7086.45</v>
      </c>
      <c r="Y628">
        <v>6900</v>
      </c>
      <c r="Z628">
        <v>7086.45</v>
      </c>
      <c r="AA628">
        <v>6900</v>
      </c>
      <c r="AB628">
        <v>7380</v>
      </c>
      <c r="AC628" s="1">
        <f>(Table2[[#This Row],[Close Price]]/Table2[[#This Row],[Day Low]])-1</f>
        <v>3.6086956521739211E-3</v>
      </c>
      <c r="AD628" s="1">
        <f>(Table2[[#This Row],[Day High]]/Table2[[#This Row],[Close Price]])-1</f>
        <v>2.3328856734393222E-2</v>
      </c>
      <c r="AE628" s="1">
        <f>(Table2[[#This Row],[Close Price]]/Table2[[#This Row],[Current Week Low]])-1</f>
        <v>3.6086956521739211E-3</v>
      </c>
      <c r="AF628" s="1">
        <f>(Table2[[#This Row],[Current Week High]]/Table2[[#This Row],[Close Price]])-1</f>
        <v>2.3328856734393222E-2</v>
      </c>
      <c r="AG628" s="1">
        <f>(Table2[[#This Row],[Close Price]]/Table2[[#This Row],[Current Month Low]])-1</f>
        <v>3.6086956521739211E-3</v>
      </c>
      <c r="AH628" s="1">
        <f>(Table2[[#This Row],[Current Month High]]/Table2[[#This Row],[Close Price]])-1</f>
        <v>6.5719360568383678E-2</v>
      </c>
      <c r="AI628">
        <v>55.8138023653771</v>
      </c>
      <c r="AJ628">
        <v>5.0628110207549399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-0.24</v>
      </c>
      <c r="AM628" t="s">
        <v>3184</v>
      </c>
      <c r="AN628">
        <v>-2.09</v>
      </c>
      <c r="AO628" t="s">
        <v>3184</v>
      </c>
      <c r="AP628">
        <v>1.5695903270210001E-2</v>
      </c>
      <c r="AQ628">
        <f>(Table2[[#This Row],[Sharpe Ratio]]-AVERAGE(Table2[Sharpe Ratio]))/_xlfn.STDEV.P(Table2[Sharpe Ratio])</f>
        <v>-0.53532290417429951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697</v>
      </c>
      <c r="AT628">
        <f>_xlfn.RANK.AVG(Table2[[#This Row],[6M Return vs Nifty Z-Score]],Table2[6M Return vs Nifty Z-Score])</f>
        <v>534</v>
      </c>
      <c r="AU628">
        <f>_xlfn.RANK.AVG(Table2[[#This Row],[Sharpe Ratio Z-Score]],Table2[Sharpe Ratio Z-Score])</f>
        <v>476</v>
      </c>
      <c r="AV628">
        <f>(Table2[[#This Row],[Rank 1Y]]+Table2[[#This Row],[Rank 6M]]+Table2[[#This Row],[Rank Sharpe]])/3</f>
        <v>569</v>
      </c>
    </row>
    <row r="629" spans="1:48" x14ac:dyDescent="0.3">
      <c r="A629" t="s">
        <v>1143</v>
      </c>
      <c r="B629" t="s">
        <v>1144</v>
      </c>
      <c r="C629" t="s">
        <v>576</v>
      </c>
      <c r="D629" t="s">
        <v>576</v>
      </c>
      <c r="E629">
        <v>10595.823015734</v>
      </c>
      <c r="F629">
        <v>21.34</v>
      </c>
      <c r="G629">
        <v>-11.067748377333899</v>
      </c>
      <c r="H629">
        <f>(Table2[[#This Row],[1Y Return vs Nifty]]-AVERAGE(Table2[1Y Return vs Nifty]))/_xlfn.STDEV.P(Table2[1Y Return vs Nifty])</f>
        <v>-0.54352327689534274</v>
      </c>
      <c r="I629">
        <v>-9.4431025983770098</v>
      </c>
      <c r="J629">
        <f>(Table2[[#This Row],[1M Return vs Nifty]]-AVERAGE(Table2[1M Return vs Nifty]))/_xlfn.STDEV.P(Table2[1M Return vs Nifty])</f>
        <v>-0.95405481815551407</v>
      </c>
      <c r="K629">
        <v>-25.772265879763999</v>
      </c>
      <c r="L629">
        <f>(Table2[[#This Row],[6M Return vs Nifty]]-AVERAGE(Table2[6M Return vs Nifty]))/_xlfn.STDEV.P(Table2[6M Return vs Nifty])</f>
        <v>-1.0723464087721755</v>
      </c>
      <c r="M629">
        <v>-3.54027305584771</v>
      </c>
      <c r="N629">
        <f>(Table2[[#This Row],[1W Return vs Nifty]]-AVERAGE(Table2[1W Return vs Nifty]))/_xlfn.STDEV.P(Table2[1W Return vs Nifty])</f>
        <v>-0.40481907902704589</v>
      </c>
      <c r="O629">
        <v>22.61</v>
      </c>
      <c r="P629">
        <v>23.958778446440601</v>
      </c>
      <c r="Q629">
        <v>25.117561750318401</v>
      </c>
      <c r="R629">
        <v>33.181803684658597</v>
      </c>
      <c r="S629" s="1">
        <f>(Table2[[#This Row],[Close Price]]-Table2[[#This Row],[20D EMA]])/Table2[[#This Row],[20D EMA]]</f>
        <v>-5.6169836355594853E-2</v>
      </c>
      <c r="T629" s="1">
        <f>(Table2[[#This Row],[Close Price]]-Table2[[#This Row],[50D EMA]])/Table2[[#This Row],[50D EMA]]</f>
        <v>-0.10930350444597293</v>
      </c>
      <c r="U629" s="1">
        <f>(Table2[[#This Row],[Close Price]]-Table2[[#This Row],[200D EMA]])/Table2[[#This Row],[200D EMA]]</f>
        <v>-0.15039524090233461</v>
      </c>
      <c r="V629">
        <v>0.28437938196395302</v>
      </c>
      <c r="W629">
        <v>21.3</v>
      </c>
      <c r="X629">
        <v>21.82</v>
      </c>
      <c r="Y629">
        <v>21.3</v>
      </c>
      <c r="Z629">
        <v>21.82</v>
      </c>
      <c r="AA629">
        <v>21.3</v>
      </c>
      <c r="AB629">
        <v>23.1</v>
      </c>
      <c r="AC629" s="1">
        <f>(Table2[[#This Row],[Close Price]]/Table2[[#This Row],[Day Low]])-1</f>
        <v>1.877934272300319E-3</v>
      </c>
      <c r="AD629" s="1">
        <f>(Table2[[#This Row],[Day High]]/Table2[[#This Row],[Close Price]])-1</f>
        <v>2.2492970946579316E-2</v>
      </c>
      <c r="AE629" s="1">
        <f>(Table2[[#This Row],[Close Price]]/Table2[[#This Row],[Current Week Low]])-1</f>
        <v>1.877934272300319E-3</v>
      </c>
      <c r="AF629" s="1">
        <f>(Table2[[#This Row],[Current Week High]]/Table2[[#This Row],[Close Price]])-1</f>
        <v>2.2492970946579316E-2</v>
      </c>
      <c r="AG629" s="1">
        <f>(Table2[[#This Row],[Close Price]]/Table2[[#This Row],[Current Month Low]])-1</f>
        <v>1.877934272300319E-3</v>
      </c>
      <c r="AH629" s="1">
        <f>(Table2[[#This Row],[Current Month High]]/Table2[[#This Row],[Close Price]])-1</f>
        <v>8.2474226804123862E-2</v>
      </c>
      <c r="AI629">
        <v>82.989690721649396</v>
      </c>
      <c r="AJ629">
        <v>14.4235924932975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-0.2</v>
      </c>
      <c r="AM629" t="s">
        <v>3184</v>
      </c>
      <c r="AN629">
        <v>-1.98</v>
      </c>
      <c r="AO629" t="s">
        <v>3184</v>
      </c>
      <c r="AP629">
        <v>3.6014783402099999E-3</v>
      </c>
      <c r="AQ629">
        <f>(Table2[[#This Row],[Sharpe Ratio]]-AVERAGE(Table2[Sharpe Ratio]))/_xlfn.STDEV.P(Table2[Sharpe Ratio])</f>
        <v>-0.67822207948038959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510</v>
      </c>
      <c r="AT629">
        <f>_xlfn.RANK.AVG(Table2[[#This Row],[6M Return vs Nifty Z-Score]],Table2[6M Return vs Nifty Z-Score])</f>
        <v>688</v>
      </c>
      <c r="AU629">
        <f>_xlfn.RANK.AVG(Table2[[#This Row],[Sharpe Ratio Z-Score]],Table2[Sharpe Ratio Z-Score])</f>
        <v>510</v>
      </c>
      <c r="AV629">
        <f>(Table2[[#This Row],[Rank 1Y]]+Table2[[#This Row],[Rank 6M]]+Table2[[#This Row],[Rank Sharpe]])/3</f>
        <v>569.33333333333337</v>
      </c>
    </row>
    <row r="630" spans="1:48" x14ac:dyDescent="0.3">
      <c r="A630" t="s">
        <v>356</v>
      </c>
      <c r="B630" t="s">
        <v>357</v>
      </c>
      <c r="C630" t="s">
        <v>3153</v>
      </c>
      <c r="D630" t="s">
        <v>160</v>
      </c>
      <c r="E630">
        <v>68005.783351499995</v>
      </c>
      <c r="F630">
        <v>2294.1999999999998</v>
      </c>
      <c r="G630">
        <v>-26.570689838381501</v>
      </c>
      <c r="H630">
        <f>(Table2[[#This Row],[1Y Return vs Nifty]]-AVERAGE(Table2[1Y Return vs Nifty]))/_xlfn.STDEV.P(Table2[1Y Return vs Nifty])</f>
        <v>-0.83619133724187455</v>
      </c>
      <c r="I630">
        <v>1.63126881248286</v>
      </c>
      <c r="J630">
        <f>(Table2[[#This Row],[1M Return vs Nifty]]-AVERAGE(Table2[1M Return vs Nifty]))/_xlfn.STDEV.P(Table2[1M Return vs Nifty])</f>
        <v>0.22766971743218276</v>
      </c>
      <c r="K630">
        <v>-6.4178936345713602</v>
      </c>
      <c r="L630">
        <f>(Table2[[#This Row],[6M Return vs Nifty]]-AVERAGE(Table2[6M Return vs Nifty]))/_xlfn.STDEV.P(Table2[6M Return vs Nifty])</f>
        <v>-0.42386126508663313</v>
      </c>
      <c r="M630">
        <v>1.99927267122545</v>
      </c>
      <c r="N630">
        <f>(Table2[[#This Row],[1W Return vs Nifty]]-AVERAGE(Table2[1W Return vs Nifty]))/_xlfn.STDEV.P(Table2[1W Return vs Nifty])</f>
        <v>0.76949275289595465</v>
      </c>
      <c r="O630">
        <v>2301.77</v>
      </c>
      <c r="P630">
        <v>2352.4645683375002</v>
      </c>
      <c r="Q630">
        <v>2398.48055709136</v>
      </c>
      <c r="R630">
        <v>49.581555446212299</v>
      </c>
      <c r="S630" s="1">
        <f>(Table2[[#This Row],[Close Price]]-Table2[[#This Row],[20D EMA]])/Table2[[#This Row],[20D EMA]]</f>
        <v>-3.2887734221925579E-3</v>
      </c>
      <c r="T630" s="1">
        <f>(Table2[[#This Row],[Close Price]]-Table2[[#This Row],[50D EMA]])/Table2[[#This Row],[50D EMA]]</f>
        <v>-2.4767458401584449E-2</v>
      </c>
      <c r="U630" s="1">
        <f>(Table2[[#This Row],[Close Price]]-Table2[[#This Row],[200D EMA]])/Table2[[#This Row],[200D EMA]]</f>
        <v>-4.3477757942645696E-2</v>
      </c>
      <c r="V630">
        <v>0.53177142207291805</v>
      </c>
      <c r="W630">
        <v>2258.15</v>
      </c>
      <c r="X630">
        <v>2301.6999999999998</v>
      </c>
      <c r="Y630">
        <v>2258.15</v>
      </c>
      <c r="Z630">
        <v>2301.6999999999998</v>
      </c>
      <c r="AA630">
        <v>2220.25</v>
      </c>
      <c r="AB630">
        <v>2389</v>
      </c>
      <c r="AC630" s="1">
        <f>(Table2[[#This Row],[Close Price]]/Table2[[#This Row],[Day Low]])-1</f>
        <v>1.5964395633593753E-2</v>
      </c>
      <c r="AD630" s="1">
        <f>(Table2[[#This Row],[Day High]]/Table2[[#This Row],[Close Price]])-1</f>
        <v>3.2691134164415381E-3</v>
      </c>
      <c r="AE630" s="1">
        <f>(Table2[[#This Row],[Close Price]]/Table2[[#This Row],[Current Week Low]])-1</f>
        <v>1.5964395633593753E-2</v>
      </c>
      <c r="AF630" s="1">
        <f>(Table2[[#This Row],[Current Week High]]/Table2[[#This Row],[Close Price]])-1</f>
        <v>3.2691134164415381E-3</v>
      </c>
      <c r="AG630" s="1">
        <f>(Table2[[#This Row],[Close Price]]/Table2[[#This Row],[Current Month Low]])-1</f>
        <v>3.330706001576389E-2</v>
      </c>
      <c r="AH630" s="1">
        <f>(Table2[[#This Row],[Current Month High]]/Table2[[#This Row],[Close Price]])-1</f>
        <v>4.132159358382026E-2</v>
      </c>
      <c r="AI630">
        <v>17.424374509632901</v>
      </c>
      <c r="AJ630">
        <v>9.8176248145134206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0</v>
      </c>
      <c r="AM630" t="s">
        <v>3186</v>
      </c>
      <c r="AN630">
        <v>1.63</v>
      </c>
      <c r="AO630" t="s">
        <v>3185</v>
      </c>
      <c r="AP630">
        <v>-3.7950403678455001E-2</v>
      </c>
      <c r="AQ630">
        <f>(Table2[[#This Row],[Sharpe Ratio]]-AVERAGE(Table2[Sharpe Ratio]))/_xlfn.STDEV.P(Table2[Sharpe Ratio])</f>
        <v>-1.1691697439827957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611</v>
      </c>
      <c r="AT630">
        <f>_xlfn.RANK.AVG(Table2[[#This Row],[6M Return vs Nifty Z-Score]],Table2[6M Return vs Nifty Z-Score])</f>
        <v>454</v>
      </c>
      <c r="AU630">
        <f>_xlfn.RANK.AVG(Table2[[#This Row],[Sharpe Ratio Z-Score]],Table2[Sharpe Ratio Z-Score])</f>
        <v>646</v>
      </c>
      <c r="AV630">
        <f>(Table2[[#This Row],[Rank 1Y]]+Table2[[#This Row],[Rank 6M]]+Table2[[#This Row],[Rank Sharpe]])/3</f>
        <v>570.33333333333337</v>
      </c>
    </row>
    <row r="631" spans="1:48" x14ac:dyDescent="0.3">
      <c r="A631" t="s">
        <v>1796</v>
      </c>
      <c r="B631" t="s">
        <v>1797</v>
      </c>
      <c r="C631" t="s">
        <v>3143</v>
      </c>
      <c r="D631" t="s">
        <v>51</v>
      </c>
      <c r="E631">
        <v>4365.9004500000001</v>
      </c>
      <c r="F631">
        <v>478.35</v>
      </c>
      <c r="G631">
        <v>-26.043392530582501</v>
      </c>
      <c r="H631">
        <f>(Table2[[#This Row],[1Y Return vs Nifty]]-AVERAGE(Table2[1Y Return vs Nifty]))/_xlfn.STDEV.P(Table2[1Y Return vs Nifty])</f>
        <v>-0.82623689855117644</v>
      </c>
      <c r="I631">
        <v>-0.97231474338381196</v>
      </c>
      <c r="J631">
        <f>(Table2[[#This Row],[1M Return vs Nifty]]-AVERAGE(Table2[1M Return vs Nifty]))/_xlfn.STDEV.P(Table2[1M Return vs Nifty])</f>
        <v>-5.0153596801542737E-2</v>
      </c>
      <c r="K631">
        <v>-8.0594942846395199</v>
      </c>
      <c r="L631">
        <f>(Table2[[#This Row],[6M Return vs Nifty]]-AVERAGE(Table2[6M Return vs Nifty]))/_xlfn.STDEV.P(Table2[6M Return vs Nifty])</f>
        <v>-0.47886452842926885</v>
      </c>
      <c r="M631">
        <v>-0.39349696301439402</v>
      </c>
      <c r="N631">
        <f>(Table2[[#This Row],[1W Return vs Nifty]]-AVERAGE(Table2[1W Return vs Nifty]))/_xlfn.STDEV.P(Table2[1W Return vs Nifty])</f>
        <v>0.26225663083969386</v>
      </c>
      <c r="O631">
        <v>492.22</v>
      </c>
      <c r="P631">
        <v>505.63182111989698</v>
      </c>
      <c r="Q631">
        <v>509.61900497011698</v>
      </c>
      <c r="R631">
        <v>32.612253717060597</v>
      </c>
      <c r="S631" s="1">
        <f>(Table2[[#This Row],[Close Price]]-Table2[[#This Row],[20D EMA]])/Table2[[#This Row],[20D EMA]]</f>
        <v>-2.81784567876153E-2</v>
      </c>
      <c r="T631" s="1">
        <f>(Table2[[#This Row],[Close Price]]-Table2[[#This Row],[50D EMA]])/Table2[[#This Row],[50D EMA]]</f>
        <v>-5.3955902260011859E-2</v>
      </c>
      <c r="U631" s="1">
        <f>(Table2[[#This Row],[Close Price]]-Table2[[#This Row],[200D EMA]])/Table2[[#This Row],[200D EMA]]</f>
        <v>-6.1357611598394972E-2</v>
      </c>
      <c r="V631">
        <v>0.28070181355000501</v>
      </c>
      <c r="W631">
        <v>476.2</v>
      </c>
      <c r="X631">
        <v>493.1</v>
      </c>
      <c r="Y631">
        <v>476.2</v>
      </c>
      <c r="Z631">
        <v>493.1</v>
      </c>
      <c r="AA631">
        <v>476.2</v>
      </c>
      <c r="AB631">
        <v>502</v>
      </c>
      <c r="AC631" s="1">
        <f>(Table2[[#This Row],[Close Price]]/Table2[[#This Row],[Day Low]])-1</f>
        <v>4.5149097018060136E-3</v>
      </c>
      <c r="AD631" s="1">
        <f>(Table2[[#This Row],[Day High]]/Table2[[#This Row],[Close Price]])-1</f>
        <v>3.0835162537890648E-2</v>
      </c>
      <c r="AE631" s="1">
        <f>(Table2[[#This Row],[Close Price]]/Table2[[#This Row],[Current Week Low]])-1</f>
        <v>4.5149097018060136E-3</v>
      </c>
      <c r="AF631" s="1">
        <f>(Table2[[#This Row],[Current Week High]]/Table2[[#This Row],[Close Price]])-1</f>
        <v>3.0835162537890648E-2</v>
      </c>
      <c r="AG631" s="1">
        <f>(Table2[[#This Row],[Close Price]]/Table2[[#This Row],[Current Month Low]])-1</f>
        <v>4.5149097018060136E-3</v>
      </c>
      <c r="AH631" s="1">
        <f>(Table2[[#This Row],[Current Month High]]/Table2[[#This Row],[Close Price]])-1</f>
        <v>4.9440786035329642E-2</v>
      </c>
      <c r="AI631">
        <v>32.747987874986897</v>
      </c>
      <c r="AJ631">
        <v>10.9732049646212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-0.14000000000000001</v>
      </c>
      <c r="AM631" t="s">
        <v>3184</v>
      </c>
      <c r="AN631">
        <v>-1.35</v>
      </c>
      <c r="AO631" t="s">
        <v>3184</v>
      </c>
      <c r="AP631">
        <v>-2.7114073584743E-2</v>
      </c>
      <c r="AQ631">
        <f>(Table2[[#This Row],[Sharpe Ratio]]-AVERAGE(Table2[Sharpe Ratio]))/_xlfn.STDEV.P(Table2[Sharpe Ratio])</f>
        <v>-1.0411353279027906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608</v>
      </c>
      <c r="AT631">
        <f>_xlfn.RANK.AVG(Table2[[#This Row],[6M Return vs Nifty Z-Score]],Table2[6M Return vs Nifty Z-Score])</f>
        <v>475</v>
      </c>
      <c r="AU631">
        <f>_xlfn.RANK.AVG(Table2[[#This Row],[Sharpe Ratio Z-Score]],Table2[Sharpe Ratio Z-Score])</f>
        <v>628</v>
      </c>
      <c r="AV631">
        <f>(Table2[[#This Row],[Rank 1Y]]+Table2[[#This Row],[Rank 6M]]+Table2[[#This Row],[Rank Sharpe]])/3</f>
        <v>570.33333333333337</v>
      </c>
    </row>
    <row r="632" spans="1:48" x14ac:dyDescent="0.3">
      <c r="A632" t="s">
        <v>1586</v>
      </c>
      <c r="B632" t="s">
        <v>1587</v>
      </c>
      <c r="C632" t="s">
        <v>576</v>
      </c>
      <c r="D632" t="s">
        <v>576</v>
      </c>
      <c r="E632">
        <v>6030.65103</v>
      </c>
      <c r="F632">
        <v>300.75</v>
      </c>
      <c r="G632">
        <v>-36.531126770615003</v>
      </c>
      <c r="H632">
        <f>(Table2[[#This Row],[1Y Return vs Nifty]]-AVERAGE(Table2[1Y Return vs Nifty]))/_xlfn.STDEV.P(Table2[1Y Return vs Nifty])</f>
        <v>-1.0242267345556793</v>
      </c>
      <c r="I632">
        <v>-2.17002698401599</v>
      </c>
      <c r="J632">
        <f>(Table2[[#This Row],[1M Return vs Nifty]]-AVERAGE(Table2[1M Return vs Nifty]))/_xlfn.STDEV.P(Table2[1M Return vs Nifty])</f>
        <v>-0.1779591298488459</v>
      </c>
      <c r="K632">
        <v>-26.744018937422702</v>
      </c>
      <c r="L632">
        <f>(Table2[[#This Row],[6M Return vs Nifty]]-AVERAGE(Table2[6M Return vs Nifty]))/_xlfn.STDEV.P(Table2[6M Return vs Nifty])</f>
        <v>-1.1049058435727124</v>
      </c>
      <c r="M632">
        <v>-3.5750277551457899</v>
      </c>
      <c r="N632">
        <f>(Table2[[#This Row],[1W Return vs Nifty]]-AVERAGE(Table2[1W Return vs Nifty]))/_xlfn.STDEV.P(Table2[1W Return vs Nifty])</f>
        <v>-0.41218662442001891</v>
      </c>
      <c r="O632">
        <v>305.33</v>
      </c>
      <c r="P632">
        <v>321.706492477464</v>
      </c>
      <c r="Q632">
        <v>339.10753310023699</v>
      </c>
      <c r="R632">
        <v>46.6157255333572</v>
      </c>
      <c r="S632" s="1">
        <f>(Table2[[#This Row],[Close Price]]-Table2[[#This Row],[20D EMA]])/Table2[[#This Row],[20D EMA]]</f>
        <v>-1.5000163757246207E-2</v>
      </c>
      <c r="T632" s="1">
        <f>(Table2[[#This Row],[Close Price]]-Table2[[#This Row],[50D EMA]])/Table2[[#This Row],[50D EMA]]</f>
        <v>-6.5141652305733391E-2</v>
      </c>
      <c r="U632" s="1">
        <f>(Table2[[#This Row],[Close Price]]-Table2[[#This Row],[200D EMA]])/Table2[[#This Row],[200D EMA]]</f>
        <v>-0.11311318492266836</v>
      </c>
      <c r="V632">
        <v>0.48482842589105002</v>
      </c>
      <c r="W632">
        <v>293.5</v>
      </c>
      <c r="X632">
        <v>303.89999999999998</v>
      </c>
      <c r="Y632">
        <v>293.5</v>
      </c>
      <c r="Z632">
        <v>303.89999999999998</v>
      </c>
      <c r="AA632">
        <v>293.5</v>
      </c>
      <c r="AB632">
        <v>313.25</v>
      </c>
      <c r="AC632" s="1">
        <f>(Table2[[#This Row],[Close Price]]/Table2[[#This Row],[Day Low]])-1</f>
        <v>2.4701873935264018E-2</v>
      </c>
      <c r="AD632" s="1">
        <f>(Table2[[#This Row],[Day High]]/Table2[[#This Row],[Close Price]])-1</f>
        <v>1.0473815461346625E-2</v>
      </c>
      <c r="AE632" s="1">
        <f>(Table2[[#This Row],[Close Price]]/Table2[[#This Row],[Current Week Low]])-1</f>
        <v>2.4701873935264018E-2</v>
      </c>
      <c r="AF632" s="1">
        <f>(Table2[[#This Row],[Current Week High]]/Table2[[#This Row],[Close Price]])-1</f>
        <v>1.0473815461346625E-2</v>
      </c>
      <c r="AG632" s="1">
        <f>(Table2[[#This Row],[Close Price]]/Table2[[#This Row],[Current Month Low]])-1</f>
        <v>2.4701873935264018E-2</v>
      </c>
      <c r="AH632" s="1">
        <f>(Table2[[#This Row],[Current Month High]]/Table2[[#This Row],[Close Price]])-1</f>
        <v>4.1562759767248547E-2</v>
      </c>
      <c r="AI632">
        <v>45.286783042393999</v>
      </c>
      <c r="AJ632">
        <v>12.3249299719887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-0.15</v>
      </c>
      <c r="AM632" t="s">
        <v>3184</v>
      </c>
      <c r="AN632">
        <v>4.88</v>
      </c>
      <c r="AO632" t="s">
        <v>3185</v>
      </c>
      <c r="AP632">
        <v>5.7119304578787E-2</v>
      </c>
      <c r="AQ632">
        <f>(Table2[[#This Row],[Sharpe Ratio]]-AVERAGE(Table2[Sharpe Ratio]))/_xlfn.STDEV.P(Table2[Sharpe Ratio])</f>
        <v>-4.5893276918027526E-2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665</v>
      </c>
      <c r="AT632">
        <f>_xlfn.RANK.AVG(Table2[[#This Row],[6M Return vs Nifty Z-Score]],Table2[6M Return vs Nifty Z-Score])</f>
        <v>692</v>
      </c>
      <c r="AU632">
        <f>_xlfn.RANK.AVG(Table2[[#This Row],[Sharpe Ratio Z-Score]],Table2[Sharpe Ratio Z-Score])</f>
        <v>361</v>
      </c>
      <c r="AV632">
        <f>(Table2[[#This Row],[Rank 1Y]]+Table2[[#This Row],[Rank 6M]]+Table2[[#This Row],[Rank Sharpe]])/3</f>
        <v>572.66666666666663</v>
      </c>
    </row>
    <row r="633" spans="1:48" x14ac:dyDescent="0.3">
      <c r="A633" t="s">
        <v>809</v>
      </c>
      <c r="B633" t="s">
        <v>810</v>
      </c>
      <c r="C633" t="s">
        <v>3150</v>
      </c>
      <c r="D633" t="s">
        <v>811</v>
      </c>
      <c r="E633">
        <v>18985.256968000002</v>
      </c>
      <c r="F633">
        <v>1192</v>
      </c>
      <c r="G633">
        <v>-32.2877928957802</v>
      </c>
      <c r="H633">
        <f>(Table2[[#This Row],[1Y Return vs Nifty]]-AVERAGE(Table2[1Y Return vs Nifty]))/_xlfn.STDEV.P(Table2[1Y Return vs Nifty])</f>
        <v>-0.944120111069357</v>
      </c>
      <c r="I633">
        <v>-10.445314876561101</v>
      </c>
      <c r="J633">
        <f>(Table2[[#This Row],[1M Return vs Nifty]]-AVERAGE(Table2[1M Return vs Nifty]))/_xlfn.STDEV.P(Table2[1M Return vs Nifty])</f>
        <v>-1.0609989321876643</v>
      </c>
      <c r="K633">
        <v>-6.7176336493507796</v>
      </c>
      <c r="L633">
        <f>(Table2[[#This Row],[6M Return vs Nifty]]-AVERAGE(Table2[6M Return vs Nifty]))/_xlfn.STDEV.P(Table2[6M Return vs Nifty])</f>
        <v>-0.43390431603605456</v>
      </c>
      <c r="M633">
        <v>-2.1779793116608301</v>
      </c>
      <c r="N633">
        <f>(Table2[[#This Row],[1W Return vs Nifty]]-AVERAGE(Table2[1W Return vs Nifty]))/_xlfn.STDEV.P(Table2[1W Return vs Nifty])</f>
        <v>-0.11603047772804075</v>
      </c>
      <c r="O633">
        <v>1264.03</v>
      </c>
      <c r="P633">
        <v>1331.9711407766399</v>
      </c>
      <c r="Q633">
        <v>1338.2942056382501</v>
      </c>
      <c r="R633">
        <v>25.5701812312969</v>
      </c>
      <c r="S633" s="1">
        <f>(Table2[[#This Row],[Close Price]]-Table2[[#This Row],[20D EMA]])/Table2[[#This Row],[20D EMA]]</f>
        <v>-5.6984407015656255E-2</v>
      </c>
      <c r="T633" s="1">
        <f>(Table2[[#This Row],[Close Price]]-Table2[[#This Row],[50D EMA]])/Table2[[#This Row],[50D EMA]]</f>
        <v>-0.10508571581740589</v>
      </c>
      <c r="U633" s="1">
        <f>(Table2[[#This Row],[Close Price]]-Table2[[#This Row],[200D EMA]])/Table2[[#This Row],[200D EMA]]</f>
        <v>-0.10931393487464176</v>
      </c>
      <c r="V633">
        <v>0.43159540917460099</v>
      </c>
      <c r="W633">
        <v>1187.95</v>
      </c>
      <c r="X633">
        <v>1208.55</v>
      </c>
      <c r="Y633">
        <v>1187.95</v>
      </c>
      <c r="Z633">
        <v>1208.55</v>
      </c>
      <c r="AA633">
        <v>1187.95</v>
      </c>
      <c r="AB633">
        <v>1243</v>
      </c>
      <c r="AC633" s="1">
        <f>(Table2[[#This Row],[Close Price]]/Table2[[#This Row],[Day Low]])-1</f>
        <v>3.4092343953868731E-3</v>
      </c>
      <c r="AD633" s="1">
        <f>(Table2[[#This Row],[Day High]]/Table2[[#This Row],[Close Price]])-1</f>
        <v>1.3884228187919456E-2</v>
      </c>
      <c r="AE633" s="1">
        <f>(Table2[[#This Row],[Close Price]]/Table2[[#This Row],[Current Week Low]])-1</f>
        <v>3.4092343953868731E-3</v>
      </c>
      <c r="AF633" s="1">
        <f>(Table2[[#This Row],[Current Week High]]/Table2[[#This Row],[Close Price]])-1</f>
        <v>1.3884228187919456E-2</v>
      </c>
      <c r="AG633" s="1">
        <f>(Table2[[#This Row],[Close Price]]/Table2[[#This Row],[Current Month Low]])-1</f>
        <v>3.4092343953868731E-3</v>
      </c>
      <c r="AH633" s="1">
        <f>(Table2[[#This Row],[Current Month High]]/Table2[[#This Row],[Close Price]])-1</f>
        <v>4.278523489932895E-2</v>
      </c>
      <c r="AI633">
        <v>32.4412751677852</v>
      </c>
      <c r="AJ633">
        <v>7.35353717296349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-0.05</v>
      </c>
      <c r="AM633" t="s">
        <v>3184</v>
      </c>
      <c r="AN633">
        <v>-1.86</v>
      </c>
      <c r="AO633" t="s">
        <v>3184</v>
      </c>
      <c r="AP633">
        <v>-2.4236687387865E-2</v>
      </c>
      <c r="AQ633">
        <f>(Table2[[#This Row],[Sharpe Ratio]]-AVERAGE(Table2[Sharpe Ratio]))/_xlfn.STDEV.P(Table2[Sharpe Ratio])</f>
        <v>-1.0071381666528101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637</v>
      </c>
      <c r="AT633">
        <f>_xlfn.RANK.AVG(Table2[[#This Row],[6M Return vs Nifty Z-Score]],Table2[6M Return vs Nifty Z-Score])</f>
        <v>461</v>
      </c>
      <c r="AU633">
        <f>_xlfn.RANK.AVG(Table2[[#This Row],[Sharpe Ratio Z-Score]],Table2[Sharpe Ratio Z-Score])</f>
        <v>621</v>
      </c>
      <c r="AV633">
        <f>(Table2[[#This Row],[Rank 1Y]]+Table2[[#This Row],[Rank 6M]]+Table2[[#This Row],[Rank Sharpe]])/3</f>
        <v>573</v>
      </c>
    </row>
    <row r="634" spans="1:48" x14ac:dyDescent="0.3">
      <c r="A634" t="s">
        <v>1872</v>
      </c>
      <c r="B634" t="s">
        <v>1873</v>
      </c>
      <c r="C634" t="s">
        <v>3139</v>
      </c>
      <c r="D634" t="s">
        <v>54</v>
      </c>
      <c r="E634">
        <v>3969.3543915999999</v>
      </c>
      <c r="F634">
        <v>44.2</v>
      </c>
      <c r="G634">
        <v>-6.3320005843756304</v>
      </c>
      <c r="H634">
        <f>(Table2[[#This Row],[1Y Return vs Nifty]]-AVERAGE(Table2[1Y Return vs Nifty]))/_xlfn.STDEV.P(Table2[1Y Return vs Nifty])</f>
        <v>-0.45412075129477147</v>
      </c>
      <c r="I634">
        <v>-10.9320574135299</v>
      </c>
      <c r="J634">
        <f>(Table2[[#This Row],[1M Return vs Nifty]]-AVERAGE(Table2[1M Return vs Nifty]))/_xlfn.STDEV.P(Table2[1M Return vs Nifty])</f>
        <v>-1.1129382772854979</v>
      </c>
      <c r="K634">
        <v>-38.454524325310899</v>
      </c>
      <c r="L634">
        <f>(Table2[[#This Row],[6M Return vs Nifty]]-AVERAGE(Table2[6M Return vs Nifty]))/_xlfn.STDEV.P(Table2[6M Return vs Nifty])</f>
        <v>-1.4972765530376635</v>
      </c>
      <c r="M634">
        <v>-5.3268209257651096</v>
      </c>
      <c r="N634">
        <f>(Table2[[#This Row],[1W Return vs Nifty]]-AVERAGE(Table2[1W Return vs Nifty]))/_xlfn.STDEV.P(Table2[1W Return vs Nifty])</f>
        <v>-0.78354405130907878</v>
      </c>
      <c r="O634">
        <v>47.45</v>
      </c>
      <c r="P634">
        <v>52.897361200687698</v>
      </c>
      <c r="Q634">
        <v>58.765608854221199</v>
      </c>
      <c r="R634">
        <v>35.232571379781497</v>
      </c>
      <c r="S634" s="1">
        <f>(Table2[[#This Row],[Close Price]]-Table2[[#This Row],[20D EMA]])/Table2[[#This Row],[20D EMA]]</f>
        <v>-6.8493150684931503E-2</v>
      </c>
      <c r="T634" s="1">
        <f>(Table2[[#This Row],[Close Price]]-Table2[[#This Row],[50D EMA]])/Table2[[#This Row],[50D EMA]]</f>
        <v>-0.16441956655816367</v>
      </c>
      <c r="U634" s="1">
        <f>(Table2[[#This Row],[Close Price]]-Table2[[#This Row],[200D EMA]])/Table2[[#This Row],[200D EMA]]</f>
        <v>-0.24785940515572369</v>
      </c>
      <c r="V634">
        <v>0.56862844543319202</v>
      </c>
      <c r="W634">
        <v>43.73</v>
      </c>
      <c r="X634">
        <v>45.04</v>
      </c>
      <c r="Y634">
        <v>43.73</v>
      </c>
      <c r="Z634">
        <v>45.04</v>
      </c>
      <c r="AA634">
        <v>43.73</v>
      </c>
      <c r="AB634">
        <v>47.86</v>
      </c>
      <c r="AC634" s="1">
        <f>(Table2[[#This Row],[Close Price]]/Table2[[#This Row],[Day Low]])-1</f>
        <v>1.0747770409330171E-2</v>
      </c>
      <c r="AD634" s="1">
        <f>(Table2[[#This Row],[Day High]]/Table2[[#This Row],[Close Price]])-1</f>
        <v>1.9004524886877761E-2</v>
      </c>
      <c r="AE634" s="1">
        <f>(Table2[[#This Row],[Close Price]]/Table2[[#This Row],[Current Week Low]])-1</f>
        <v>1.0747770409330171E-2</v>
      </c>
      <c r="AF634" s="1">
        <f>(Table2[[#This Row],[Current Week High]]/Table2[[#This Row],[Close Price]])-1</f>
        <v>1.9004524886877761E-2</v>
      </c>
      <c r="AG634" s="1">
        <f>(Table2[[#This Row],[Close Price]]/Table2[[#This Row],[Current Month Low]])-1</f>
        <v>1.0747770409330171E-2</v>
      </c>
      <c r="AH634" s="1">
        <f>(Table2[[#This Row],[Current Month High]]/Table2[[#This Row],[Close Price]])-1</f>
        <v>8.2805429864253322E-2</v>
      </c>
      <c r="AI634">
        <v>125.407239819004</v>
      </c>
      <c r="AJ634">
        <v>19.2982456140351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-0.32</v>
      </c>
      <c r="AM634" t="s">
        <v>3184</v>
      </c>
      <c r="AN634">
        <v>3.27</v>
      </c>
      <c r="AO634" t="s">
        <v>3185</v>
      </c>
      <c r="AP634">
        <v>1.8444001401609999E-3</v>
      </c>
      <c r="AQ634">
        <f>(Table2[[#This Row],[Sharpe Ratio]]-AVERAGE(Table2[Sharpe Ratio]))/_xlfn.STDEV.P(Table2[Sharpe Ratio])</f>
        <v>-0.6989824733964739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479</v>
      </c>
      <c r="AT634">
        <f>_xlfn.RANK.AVG(Table2[[#This Row],[6M Return vs Nifty Z-Score]],Table2[6M Return vs Nifty Z-Score])</f>
        <v>727</v>
      </c>
      <c r="AU634">
        <f>_xlfn.RANK.AVG(Table2[[#This Row],[Sharpe Ratio Z-Score]],Table2[Sharpe Ratio Z-Score])</f>
        <v>514</v>
      </c>
      <c r="AV634">
        <f>(Table2[[#This Row],[Rank 1Y]]+Table2[[#This Row],[Rank 6M]]+Table2[[#This Row],[Rank Sharpe]])/3</f>
        <v>573.33333333333337</v>
      </c>
    </row>
    <row r="635" spans="1:48" x14ac:dyDescent="0.3">
      <c r="A635" t="s">
        <v>1459</v>
      </c>
      <c r="B635" t="s">
        <v>1460</v>
      </c>
      <c r="C635" t="s">
        <v>3150</v>
      </c>
      <c r="D635" t="s">
        <v>111</v>
      </c>
      <c r="E635">
        <v>7079.2319808049997</v>
      </c>
      <c r="F635">
        <v>1486.15</v>
      </c>
      <c r="G635">
        <v>-27.168698389882401</v>
      </c>
      <c r="H635">
        <f>(Table2[[#This Row],[1Y Return vs Nifty]]-AVERAGE(Table2[1Y Return vs Nifty]))/_xlfn.STDEV.P(Table2[1Y Return vs Nifty])</f>
        <v>-0.84748067889862766</v>
      </c>
      <c r="I635">
        <v>8.1373175132650797</v>
      </c>
      <c r="J635">
        <f>(Table2[[#This Row],[1M Return vs Nifty]]-AVERAGE(Table2[1M Return vs Nifty]))/_xlfn.STDEV.P(Table2[1M Return vs Nifty])</f>
        <v>0.92191746244670947</v>
      </c>
      <c r="K635">
        <v>-0.99231406398319599</v>
      </c>
      <c r="L635">
        <f>(Table2[[#This Row],[6M Return vs Nifty]]-AVERAGE(Table2[6M Return vs Nifty]))/_xlfn.STDEV.P(Table2[6M Return vs Nifty])</f>
        <v>-0.24207248357323971</v>
      </c>
      <c r="M635">
        <v>-9.3724013629715799</v>
      </c>
      <c r="N635">
        <f>(Table2[[#This Row],[1W Return vs Nifty]]-AVERAGE(Table2[1W Return vs Nifty]))/_xlfn.STDEV.P(Table2[1W Return vs Nifty])</f>
        <v>-1.6411546223690043</v>
      </c>
      <c r="O635">
        <v>1589.37</v>
      </c>
      <c r="P635">
        <v>1546.7133989690001</v>
      </c>
      <c r="Q635">
        <v>1468.0561267323901</v>
      </c>
      <c r="R635">
        <v>28.061237589458901</v>
      </c>
      <c r="S635" s="1">
        <f>(Table2[[#This Row],[Close Price]]-Table2[[#This Row],[20D EMA]])/Table2[[#This Row],[20D EMA]]</f>
        <v>-6.4943971510724258E-2</v>
      </c>
      <c r="T635" s="1">
        <f>(Table2[[#This Row],[Close Price]]-Table2[[#This Row],[50D EMA]])/Table2[[#This Row],[50D EMA]]</f>
        <v>-3.9156186924720518E-2</v>
      </c>
      <c r="U635" s="1">
        <f>(Table2[[#This Row],[Close Price]]-Table2[[#This Row],[200D EMA]])/Table2[[#This Row],[200D EMA]]</f>
        <v>1.2325055519425849E-2</v>
      </c>
      <c r="V635">
        <v>0.40142095884020801</v>
      </c>
      <c r="W635">
        <v>1480</v>
      </c>
      <c r="X635">
        <v>1532.35</v>
      </c>
      <c r="Y635">
        <v>1480</v>
      </c>
      <c r="Z635">
        <v>1532.35</v>
      </c>
      <c r="AA635">
        <v>1480</v>
      </c>
      <c r="AB635">
        <v>1686.05</v>
      </c>
      <c r="AC635" s="1">
        <f>(Table2[[#This Row],[Close Price]]/Table2[[#This Row],[Day Low]])-1</f>
        <v>4.1554054054053768E-3</v>
      </c>
      <c r="AD635" s="1">
        <f>(Table2[[#This Row],[Day High]]/Table2[[#This Row],[Close Price]])-1</f>
        <v>3.108703697473314E-2</v>
      </c>
      <c r="AE635" s="1">
        <f>(Table2[[#This Row],[Close Price]]/Table2[[#This Row],[Current Week Low]])-1</f>
        <v>4.1554054054053768E-3</v>
      </c>
      <c r="AF635" s="1">
        <f>(Table2[[#This Row],[Current Week High]]/Table2[[#This Row],[Close Price]])-1</f>
        <v>3.108703697473314E-2</v>
      </c>
      <c r="AG635" s="1">
        <f>(Table2[[#This Row],[Close Price]]/Table2[[#This Row],[Current Month Low]])-1</f>
        <v>4.1554054054053768E-3</v>
      </c>
      <c r="AH635" s="1">
        <f>(Table2[[#This Row],[Current Month High]]/Table2[[#This Row],[Close Price]])-1</f>
        <v>0.13450862968071853</v>
      </c>
      <c r="AI635">
        <v>15.7554755576489</v>
      </c>
      <c r="AJ635">
        <v>18.8919999999999</v>
      </c>
      <c r="AK635" t="str">
        <f>IF(AND(Table2[[#This Row],[20D EMA]]&gt;Table2[[#This Row],[50D EMA]],Table2[[#This Row],[50D EMA]]&gt;Table2[[#This Row],[200D EMA]]),"Uptrend","Downtrend/NoTrend")</f>
        <v>Uptrend</v>
      </c>
      <c r="AL635">
        <v>0.11</v>
      </c>
      <c r="AM635" t="s">
        <v>3185</v>
      </c>
      <c r="AN635">
        <v>-10.57</v>
      </c>
      <c r="AO635" t="s">
        <v>3184</v>
      </c>
      <c r="AP635">
        <v>-9.6702477948526003E-2</v>
      </c>
      <c r="AQ635">
        <f>(Table2[[#This Row],[Sharpe Ratio]]-AVERAGE(Table2[Sharpe Ratio]))/_xlfn.STDEV.P(Table2[Sharpe Ratio])</f>
        <v>-1.8633427211443727</v>
      </c>
      <c r="AR6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-3.6721330435385351</v>
      </c>
      <c r="AS635">
        <f>_xlfn.RANK.AVG(Table2[[#This Row],[1Y Return vs Nifty Z-Score]],Table2[1Y Return vs Nifty Z-Score])</f>
        <v>614</v>
      </c>
      <c r="AT635">
        <f>_xlfn.RANK.AVG(Table2[[#This Row],[6M Return vs Nifty Z-Score]],Table2[6M Return vs Nifty Z-Score])</f>
        <v>395</v>
      </c>
      <c r="AU635">
        <f>_xlfn.RANK.AVG(Table2[[#This Row],[Sharpe Ratio Z-Score]],Table2[Sharpe Ratio Z-Score])</f>
        <v>713</v>
      </c>
      <c r="AV635">
        <f>(Table2[[#This Row],[Rank 1Y]]+Table2[[#This Row],[Rank 6M]]+Table2[[#This Row],[Rank Sharpe]])/3</f>
        <v>574</v>
      </c>
    </row>
    <row r="636" spans="1:48" x14ac:dyDescent="0.3">
      <c r="A636" t="s">
        <v>1169</v>
      </c>
      <c r="B636" t="s">
        <v>1170</v>
      </c>
      <c r="C636" t="s">
        <v>3138</v>
      </c>
      <c r="D636" t="s">
        <v>241</v>
      </c>
      <c r="E636">
        <v>10292.943294999999</v>
      </c>
      <c r="F636">
        <v>744.5</v>
      </c>
      <c r="G636">
        <v>-13.6450067884274</v>
      </c>
      <c r="H636">
        <f>(Table2[[#This Row],[1Y Return vs Nifty]]-AVERAGE(Table2[1Y Return vs Nifty]))/_xlfn.STDEV.P(Table2[1Y Return vs Nifty])</f>
        <v>-0.59217734825862001</v>
      </c>
      <c r="I636">
        <v>-11.923442162271799</v>
      </c>
      <c r="J636">
        <f>(Table2[[#This Row],[1M Return vs Nifty]]-AVERAGE(Table2[1M Return vs Nifty]))/_xlfn.STDEV.P(Table2[1M Return vs Nifty])</f>
        <v>-1.2187270068062446</v>
      </c>
      <c r="K636">
        <v>-24.942704312828202</v>
      </c>
      <c r="L636">
        <f>(Table2[[#This Row],[6M Return vs Nifty]]-AVERAGE(Table2[6M Return vs Nifty]))/_xlfn.STDEV.P(Table2[6M Return vs Nifty])</f>
        <v>-1.044551224040003</v>
      </c>
      <c r="M636">
        <v>0.93270325347997896</v>
      </c>
      <c r="N636">
        <f>(Table2[[#This Row],[1W Return vs Nifty]]-AVERAGE(Table2[1W Return vs Nifty]))/_xlfn.STDEV.P(Table2[1W Return vs Nifty])</f>
        <v>0.54339387249416993</v>
      </c>
      <c r="O636">
        <v>791.07</v>
      </c>
      <c r="P636">
        <v>860.80742743299595</v>
      </c>
      <c r="Q636">
        <v>909.43019864941698</v>
      </c>
      <c r="R636">
        <v>37.048832045551499</v>
      </c>
      <c r="S636" s="1">
        <f>(Table2[[#This Row],[Close Price]]-Table2[[#This Row],[20D EMA]])/Table2[[#This Row],[20D EMA]]</f>
        <v>-5.8869632270216347E-2</v>
      </c>
      <c r="T636" s="1">
        <f>(Table2[[#This Row],[Close Price]]-Table2[[#This Row],[50D EMA]])/Table2[[#This Row],[50D EMA]]</f>
        <v>-0.1351143400096291</v>
      </c>
      <c r="U636" s="1">
        <f>(Table2[[#This Row],[Close Price]]-Table2[[#This Row],[200D EMA]])/Table2[[#This Row],[200D EMA]]</f>
        <v>-0.18135553327166029</v>
      </c>
      <c r="V636">
        <v>1.42682907385503</v>
      </c>
      <c r="W636">
        <v>741.3</v>
      </c>
      <c r="X636">
        <v>755.4</v>
      </c>
      <c r="Y636">
        <v>741.3</v>
      </c>
      <c r="Z636">
        <v>755.4</v>
      </c>
      <c r="AA636">
        <v>729.5</v>
      </c>
      <c r="AB636">
        <v>799.8</v>
      </c>
      <c r="AC636" s="1">
        <f>(Table2[[#This Row],[Close Price]]/Table2[[#This Row],[Day Low]])-1</f>
        <v>4.3167408606503699E-3</v>
      </c>
      <c r="AD636" s="1">
        <f>(Table2[[#This Row],[Day High]]/Table2[[#This Row],[Close Price]])-1</f>
        <v>1.4640698455339107E-2</v>
      </c>
      <c r="AE636" s="1">
        <f>(Table2[[#This Row],[Close Price]]/Table2[[#This Row],[Current Week Low]])-1</f>
        <v>4.3167408606503699E-3</v>
      </c>
      <c r="AF636" s="1">
        <f>(Table2[[#This Row],[Current Week High]]/Table2[[#This Row],[Close Price]])-1</f>
        <v>1.4640698455339107E-2</v>
      </c>
      <c r="AG636" s="1">
        <f>(Table2[[#This Row],[Close Price]]/Table2[[#This Row],[Current Month Low]])-1</f>
        <v>2.0562028786840214E-2</v>
      </c>
      <c r="AH636" s="1">
        <f>(Table2[[#This Row],[Current Month High]]/Table2[[#This Row],[Close Price]])-1</f>
        <v>7.4278038952316994E-2</v>
      </c>
      <c r="AI636">
        <v>61.047683008730601</v>
      </c>
      <c r="AJ636">
        <v>12.2926093514328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-0.27</v>
      </c>
      <c r="AM636" t="s">
        <v>3184</v>
      </c>
      <c r="AN636">
        <v>-6.11</v>
      </c>
      <c r="AO636" t="s">
        <v>3184</v>
      </c>
      <c r="AP636">
        <v>4.6752915152379997E-3</v>
      </c>
      <c r="AQ636">
        <f>(Table2[[#This Row],[Sharpe Ratio]]-AVERAGE(Table2[Sharpe Ratio]))/_xlfn.STDEV.P(Table2[Sharpe Ratio])</f>
        <v>-0.66553466209325163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533</v>
      </c>
      <c r="AT636">
        <f>_xlfn.RANK.AVG(Table2[[#This Row],[6M Return vs Nifty Z-Score]],Table2[6M Return vs Nifty Z-Score])</f>
        <v>682</v>
      </c>
      <c r="AU636">
        <f>_xlfn.RANK.AVG(Table2[[#This Row],[Sharpe Ratio Z-Score]],Table2[Sharpe Ratio Z-Score])</f>
        <v>507</v>
      </c>
      <c r="AV636">
        <f>(Table2[[#This Row],[Rank 1Y]]+Table2[[#This Row],[Rank 6M]]+Table2[[#This Row],[Rank Sharpe]])/3</f>
        <v>574</v>
      </c>
    </row>
    <row r="637" spans="1:48" x14ac:dyDescent="0.3">
      <c r="A637" t="s">
        <v>2401</v>
      </c>
      <c r="B637" t="s">
        <v>2402</v>
      </c>
      <c r="C637" t="s">
        <v>3147</v>
      </c>
      <c r="D637" t="s">
        <v>75</v>
      </c>
      <c r="E637">
        <v>2141.5225399999999</v>
      </c>
      <c r="F637">
        <v>82.9</v>
      </c>
      <c r="G637">
        <v>-51.8755507240611</v>
      </c>
      <c r="H637">
        <f>(Table2[[#This Row],[1Y Return vs Nifty]]-AVERAGE(Table2[1Y Return vs Nifty]))/_xlfn.STDEV.P(Table2[1Y Return vs Nifty])</f>
        <v>-1.3139022652847019</v>
      </c>
      <c r="I637">
        <v>6.67746639599389</v>
      </c>
      <c r="J637">
        <f>(Table2[[#This Row],[1M Return vs Nifty]]-AVERAGE(Table2[1M Return vs Nifty]))/_xlfn.STDEV.P(Table2[1M Return vs Nifty])</f>
        <v>0.76613960205340981</v>
      </c>
      <c r="K637">
        <v>-16.832842065545599</v>
      </c>
      <c r="L637">
        <f>(Table2[[#This Row],[6M Return vs Nifty]]-AVERAGE(Table2[6M Return vs Nifty]))/_xlfn.STDEV.P(Table2[6M Return vs Nifty])</f>
        <v>-0.77282320733797272</v>
      </c>
      <c r="M637">
        <v>-0.21517926323658601</v>
      </c>
      <c r="N637">
        <f>(Table2[[#This Row],[1W Return vs Nifty]]-AVERAGE(Table2[1W Return vs Nifty]))/_xlfn.STDEV.P(Table2[1W Return vs Nifty])</f>
        <v>0.3000576699514354</v>
      </c>
      <c r="O637">
        <v>83.73</v>
      </c>
      <c r="P637">
        <v>84.822570667412194</v>
      </c>
      <c r="Q637">
        <v>92.777346820579197</v>
      </c>
      <c r="R637">
        <v>44.223985725910097</v>
      </c>
      <c r="S637" s="1">
        <f>(Table2[[#This Row],[Close Price]]-Table2[[#This Row],[20D EMA]])/Table2[[#This Row],[20D EMA]]</f>
        <v>-9.9128150005971371E-3</v>
      </c>
      <c r="T637" s="1">
        <f>(Table2[[#This Row],[Close Price]]-Table2[[#This Row],[50D EMA]])/Table2[[#This Row],[50D EMA]]</f>
        <v>-2.2665791101174636E-2</v>
      </c>
      <c r="U637" s="1">
        <f>(Table2[[#This Row],[Close Price]]-Table2[[#This Row],[200D EMA]])/Table2[[#This Row],[200D EMA]]</f>
        <v>-0.10646291534592871</v>
      </c>
      <c r="V637">
        <v>1.4901789035203199</v>
      </c>
      <c r="W637">
        <v>82.1</v>
      </c>
      <c r="X637">
        <v>86.91</v>
      </c>
      <c r="Y637">
        <v>82.1</v>
      </c>
      <c r="Z637">
        <v>86.91</v>
      </c>
      <c r="AA637">
        <v>82.1</v>
      </c>
      <c r="AB637">
        <v>90.99</v>
      </c>
      <c r="AC637" s="1">
        <f>(Table2[[#This Row],[Close Price]]/Table2[[#This Row],[Day Low]])-1</f>
        <v>9.7442143727164421E-3</v>
      </c>
      <c r="AD637" s="1">
        <f>(Table2[[#This Row],[Day High]]/Table2[[#This Row],[Close Price]])-1</f>
        <v>4.8371531966224346E-2</v>
      </c>
      <c r="AE637" s="1">
        <f>(Table2[[#This Row],[Close Price]]/Table2[[#This Row],[Current Week Low]])-1</f>
        <v>9.7442143727164421E-3</v>
      </c>
      <c r="AF637" s="1">
        <f>(Table2[[#This Row],[Current Week High]]/Table2[[#This Row],[Close Price]])-1</f>
        <v>4.8371531966224346E-2</v>
      </c>
      <c r="AG637" s="1">
        <f>(Table2[[#This Row],[Close Price]]/Table2[[#This Row],[Current Month Low]])-1</f>
        <v>9.7442143727164421E-3</v>
      </c>
      <c r="AH637" s="1">
        <f>(Table2[[#This Row],[Current Month High]]/Table2[[#This Row],[Close Price]])-1</f>
        <v>9.7587454764776593E-2</v>
      </c>
      <c r="AI637">
        <v>88.178528347406498</v>
      </c>
      <c r="AJ637">
        <v>13.7798517705188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-0.05</v>
      </c>
      <c r="AM637" t="s">
        <v>3184</v>
      </c>
      <c r="AN637">
        <v>7.29</v>
      </c>
      <c r="AO637" t="s">
        <v>3185</v>
      </c>
      <c r="AP637">
        <v>3.5402257506750003E-2</v>
      </c>
      <c r="AQ637">
        <f>(Table2[[#This Row],[Sharpe Ratio]]-AVERAGE(Table2[Sharpe Ratio]))/_xlfn.STDEV.P(Table2[Sharpe Ratio])</f>
        <v>-0.30248655312910439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718</v>
      </c>
      <c r="AT637">
        <f>_xlfn.RANK.AVG(Table2[[#This Row],[6M Return vs Nifty Z-Score]],Table2[6M Return vs Nifty Z-Score])</f>
        <v>588</v>
      </c>
      <c r="AU637">
        <f>_xlfn.RANK.AVG(Table2[[#This Row],[Sharpe Ratio Z-Score]],Table2[Sharpe Ratio Z-Score])</f>
        <v>420</v>
      </c>
      <c r="AV637">
        <f>(Table2[[#This Row],[Rank 1Y]]+Table2[[#This Row],[Rank 6M]]+Table2[[#This Row],[Rank Sharpe]])/3</f>
        <v>575.33333333333337</v>
      </c>
    </row>
    <row r="638" spans="1:48" x14ac:dyDescent="0.3">
      <c r="A638" t="s">
        <v>1584</v>
      </c>
      <c r="B638" t="s">
        <v>1585</v>
      </c>
      <c r="C638" t="s">
        <v>3139</v>
      </c>
      <c r="D638" t="s">
        <v>509</v>
      </c>
      <c r="E638">
        <v>6080.689571975</v>
      </c>
      <c r="F638">
        <v>278.64999999999998</v>
      </c>
      <c r="G638">
        <v>-35.791551428959401</v>
      </c>
      <c r="H638">
        <f>(Table2[[#This Row],[1Y Return vs Nifty]]-AVERAGE(Table2[1Y Return vs Nifty]))/_xlfn.STDEV.P(Table2[1Y Return vs Nifty])</f>
        <v>-1.0102648627866142</v>
      </c>
      <c r="I638">
        <v>-1.1034859849584799</v>
      </c>
      <c r="J638">
        <f>(Table2[[#This Row],[1M Return vs Nifty]]-AVERAGE(Table2[1M Return vs Nifty]))/_xlfn.STDEV.P(Table2[1M Return vs Nifty])</f>
        <v>-6.4150623700990977E-2</v>
      </c>
      <c r="K638">
        <v>-24.226227662072802</v>
      </c>
      <c r="L638">
        <f>(Table2[[#This Row],[6M Return vs Nifty]]-AVERAGE(Table2[6M Return vs Nifty]))/_xlfn.STDEV.P(Table2[6M Return vs Nifty])</f>
        <v>-1.0205450481782228</v>
      </c>
      <c r="M638">
        <v>-4.3666321087965798</v>
      </c>
      <c r="N638">
        <f>(Table2[[#This Row],[1W Return vs Nifty]]-AVERAGE(Table2[1W Return vs Nifty]))/_xlfn.STDEV.P(Table2[1W Return vs Nifty])</f>
        <v>-0.57999647824083655</v>
      </c>
      <c r="O638">
        <v>295.01</v>
      </c>
      <c r="P638">
        <v>300.46426996817502</v>
      </c>
      <c r="Q638">
        <v>309.15841169697302</v>
      </c>
      <c r="R638">
        <v>28.8546895331455</v>
      </c>
      <c r="S638" s="1">
        <f>(Table2[[#This Row],[Close Price]]-Table2[[#This Row],[20D EMA]])/Table2[[#This Row],[20D EMA]]</f>
        <v>-5.5455747262804701E-2</v>
      </c>
      <c r="T638" s="1">
        <f>(Table2[[#This Row],[Close Price]]-Table2[[#This Row],[50D EMA]])/Table2[[#This Row],[50D EMA]]</f>
        <v>-7.2601876990184541E-2</v>
      </c>
      <c r="U638" s="1">
        <f>(Table2[[#This Row],[Close Price]]-Table2[[#This Row],[200D EMA]])/Table2[[#This Row],[200D EMA]]</f>
        <v>-9.8682133633408595E-2</v>
      </c>
      <c r="V638">
        <v>0.72392400353695197</v>
      </c>
      <c r="W638">
        <v>278.05</v>
      </c>
      <c r="X638">
        <v>287.5</v>
      </c>
      <c r="Y638">
        <v>278.05</v>
      </c>
      <c r="Z638">
        <v>287.5</v>
      </c>
      <c r="AA638">
        <v>278.05</v>
      </c>
      <c r="AB638">
        <v>299.64999999999998</v>
      </c>
      <c r="AC638" s="1">
        <f>(Table2[[#This Row],[Close Price]]/Table2[[#This Row],[Day Low]])-1</f>
        <v>2.1578852724328801E-3</v>
      </c>
      <c r="AD638" s="1">
        <f>(Table2[[#This Row],[Day High]]/Table2[[#This Row],[Close Price]])-1</f>
        <v>3.1760272743585283E-2</v>
      </c>
      <c r="AE638" s="1">
        <f>(Table2[[#This Row],[Close Price]]/Table2[[#This Row],[Current Week Low]])-1</f>
        <v>2.1578852724328801E-3</v>
      </c>
      <c r="AF638" s="1">
        <f>(Table2[[#This Row],[Current Week High]]/Table2[[#This Row],[Close Price]])-1</f>
        <v>3.1760272743585283E-2</v>
      </c>
      <c r="AG638" s="1">
        <f>(Table2[[#This Row],[Close Price]]/Table2[[#This Row],[Current Month Low]])-1</f>
        <v>2.1578852724328801E-3</v>
      </c>
      <c r="AH638" s="1">
        <f>(Table2[[#This Row],[Current Month High]]/Table2[[#This Row],[Close Price]])-1</f>
        <v>7.5363359052574852E-2</v>
      </c>
      <c r="AI638">
        <v>45.444105508702698</v>
      </c>
      <c r="AJ638">
        <v>3.3759970320904999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-0.08</v>
      </c>
      <c r="AM638" t="s">
        <v>3184</v>
      </c>
      <c r="AN638">
        <v>-5.46</v>
      </c>
      <c r="AO638" t="s">
        <v>3184</v>
      </c>
      <c r="AP638">
        <v>4.8450491411731002E-2</v>
      </c>
      <c r="AQ638">
        <f>(Table2[[#This Row],[Sharpe Ratio]]-AVERAGE(Table2[Sharpe Ratio]))/_xlfn.STDEV.P(Table2[Sharpe Ratio])</f>
        <v>-0.14831784523149397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659</v>
      </c>
      <c r="AT638">
        <f>_xlfn.RANK.AVG(Table2[[#This Row],[6M Return vs Nifty Z-Score]],Table2[6M Return vs Nifty Z-Score])</f>
        <v>678</v>
      </c>
      <c r="AU638">
        <f>_xlfn.RANK.AVG(Table2[[#This Row],[Sharpe Ratio Z-Score]],Table2[Sharpe Ratio Z-Score])</f>
        <v>391</v>
      </c>
      <c r="AV638">
        <f>(Table2[[#This Row],[Rank 1Y]]+Table2[[#This Row],[Rank 6M]]+Table2[[#This Row],[Rank Sharpe]])/3</f>
        <v>576</v>
      </c>
    </row>
    <row r="639" spans="1:48" x14ac:dyDescent="0.3">
      <c r="A639" t="s">
        <v>1582</v>
      </c>
      <c r="B639" t="s">
        <v>1583</v>
      </c>
      <c r="C639" t="s">
        <v>3148</v>
      </c>
      <c r="D639" t="s">
        <v>149</v>
      </c>
      <c r="E639">
        <v>6099.7903999999999</v>
      </c>
      <c r="F639">
        <v>325.60000000000002</v>
      </c>
      <c r="G639">
        <v>-34.629720356440998</v>
      </c>
      <c r="H639">
        <f>(Table2[[#This Row],[1Y Return vs Nifty]]-AVERAGE(Table2[1Y Return vs Nifty]))/_xlfn.STDEV.P(Table2[1Y Return vs Nifty])</f>
        <v>-0.9883315511438755</v>
      </c>
      <c r="I639">
        <v>-8.6463506853949408</v>
      </c>
      <c r="J639">
        <f>(Table2[[#This Row],[1M Return vs Nifty]]-AVERAGE(Table2[1M Return vs Nifty]))/_xlfn.STDEV.P(Table2[1M Return vs Nifty])</f>
        <v>-0.86903497825525211</v>
      </c>
      <c r="K639">
        <v>-32.810706114615002</v>
      </c>
      <c r="L639">
        <f>(Table2[[#This Row],[6M Return vs Nifty]]-AVERAGE(Table2[6M Return vs Nifty]))/_xlfn.STDEV.P(Table2[6M Return vs Nifty])</f>
        <v>-1.3081754953060036</v>
      </c>
      <c r="M639">
        <v>-2.69647814116927</v>
      </c>
      <c r="N639">
        <f>(Table2[[#This Row],[1W Return vs Nifty]]-AVERAGE(Table2[1W Return vs Nifty]))/_xlfn.STDEV.P(Table2[1W Return vs Nifty])</f>
        <v>-0.22594550331474914</v>
      </c>
      <c r="O639">
        <v>344.11</v>
      </c>
      <c r="P639">
        <v>369.90509043989601</v>
      </c>
      <c r="Q639">
        <v>402.43538742056802</v>
      </c>
      <c r="R639">
        <v>36.088883120912698</v>
      </c>
      <c r="S639" s="1">
        <f>(Table2[[#This Row],[Close Price]]-Table2[[#This Row],[20D EMA]])/Table2[[#This Row],[20D EMA]]</f>
        <v>-5.3790938943942317E-2</v>
      </c>
      <c r="T639" s="1">
        <f>(Table2[[#This Row],[Close Price]]-Table2[[#This Row],[50D EMA]])/Table2[[#This Row],[50D EMA]]</f>
        <v>-0.11977421123674668</v>
      </c>
      <c r="U639" s="1">
        <f>(Table2[[#This Row],[Close Price]]-Table2[[#This Row],[200D EMA]])/Table2[[#This Row],[200D EMA]]</f>
        <v>-0.19092602147402762</v>
      </c>
      <c r="V639">
        <v>0.78086706193488797</v>
      </c>
      <c r="W639">
        <v>324.55</v>
      </c>
      <c r="X639">
        <v>332.75</v>
      </c>
      <c r="Y639">
        <v>324.55</v>
      </c>
      <c r="Z639">
        <v>332.75</v>
      </c>
      <c r="AA639">
        <v>324.35000000000002</v>
      </c>
      <c r="AB639">
        <v>350.95</v>
      </c>
      <c r="AC639" s="1">
        <f>(Table2[[#This Row],[Close Price]]/Table2[[#This Row],[Day Low]])-1</f>
        <v>3.2352488060392037E-3</v>
      </c>
      <c r="AD639" s="1">
        <f>(Table2[[#This Row],[Day High]]/Table2[[#This Row],[Close Price]])-1</f>
        <v>2.1959459459459429E-2</v>
      </c>
      <c r="AE639" s="1">
        <f>(Table2[[#This Row],[Close Price]]/Table2[[#This Row],[Current Week Low]])-1</f>
        <v>3.2352488060392037E-3</v>
      </c>
      <c r="AF639" s="1">
        <f>(Table2[[#This Row],[Current Week High]]/Table2[[#This Row],[Close Price]])-1</f>
        <v>2.1959459459459429E-2</v>
      </c>
      <c r="AG639" s="1">
        <f>(Table2[[#This Row],[Close Price]]/Table2[[#This Row],[Current Month Low]])-1</f>
        <v>3.8538615692924605E-3</v>
      </c>
      <c r="AH639" s="1">
        <f>(Table2[[#This Row],[Current Month High]]/Table2[[#This Row],[Close Price]])-1</f>
        <v>7.7856265356265331E-2</v>
      </c>
      <c r="AI639">
        <v>68.151105651105595</v>
      </c>
      <c r="AJ639">
        <v>4.1586692258477296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-0.21</v>
      </c>
      <c r="AM639" t="s">
        <v>3184</v>
      </c>
      <c r="AN639">
        <v>-2.83</v>
      </c>
      <c r="AO639" t="s">
        <v>3184</v>
      </c>
      <c r="AP639">
        <v>5.6244866840554998E-2</v>
      </c>
      <c r="AQ639">
        <f>(Table2[[#This Row],[Sharpe Ratio]]-AVERAGE(Table2[Sharpe Ratio]))/_xlfn.STDEV.P(Table2[Sharpe Ratio])</f>
        <v>-5.6225015084422153E-2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654</v>
      </c>
      <c r="AT639">
        <f>_xlfn.RANK.AVG(Table2[[#This Row],[6M Return vs Nifty Z-Score]],Table2[6M Return vs Nifty Z-Score])</f>
        <v>714</v>
      </c>
      <c r="AU639">
        <f>_xlfn.RANK.AVG(Table2[[#This Row],[Sharpe Ratio Z-Score]],Table2[Sharpe Ratio Z-Score])</f>
        <v>364</v>
      </c>
      <c r="AV639">
        <f>(Table2[[#This Row],[Rank 1Y]]+Table2[[#This Row],[Rank 6M]]+Table2[[#This Row],[Rank Sharpe]])/3</f>
        <v>577.33333333333337</v>
      </c>
    </row>
    <row r="640" spans="1:48" x14ac:dyDescent="0.3">
      <c r="A640" t="s">
        <v>328</v>
      </c>
      <c r="B640" t="s">
        <v>329</v>
      </c>
      <c r="C640" t="s">
        <v>3137</v>
      </c>
      <c r="D640" t="s">
        <v>191</v>
      </c>
      <c r="E640">
        <v>77184.671624940005</v>
      </c>
      <c r="F640">
        <v>701.8</v>
      </c>
      <c r="G640">
        <v>4.0811844897768204</v>
      </c>
      <c r="H640">
        <f>(Table2[[#This Row],[1Y Return vs Nifty]]-AVERAGE(Table2[1Y Return vs Nifty]))/_xlfn.STDEV.P(Table2[1Y Return vs Nifty])</f>
        <v>-0.25753827142545022</v>
      </c>
      <c r="I640">
        <v>-2.4442267256992198</v>
      </c>
      <c r="J640">
        <f>(Table2[[#This Row],[1M Return vs Nifty]]-AVERAGE(Table2[1M Return vs Nifty]))/_xlfn.STDEV.P(Table2[1M Return vs Nifty])</f>
        <v>-0.2072184485385847</v>
      </c>
      <c r="K640">
        <v>-28.0290573008634</v>
      </c>
      <c r="L640">
        <f>(Table2[[#This Row],[6M Return vs Nifty]]-AVERAGE(Table2[6M Return vs Nifty]))/_xlfn.STDEV.P(Table2[6M Return vs Nifty])</f>
        <v>-1.1479621761264205</v>
      </c>
      <c r="M640">
        <v>-1.3534200878065401</v>
      </c>
      <c r="N640">
        <f>(Table2[[#This Row],[1W Return vs Nifty]]-AVERAGE(Table2[1W Return vs Nifty]))/_xlfn.STDEV.P(Table2[1W Return vs Nifty])</f>
        <v>5.8765381066131224E-2</v>
      </c>
      <c r="O640">
        <v>727.78</v>
      </c>
      <c r="P640">
        <v>763.39045793327898</v>
      </c>
      <c r="Q640">
        <v>866.59021240232903</v>
      </c>
      <c r="R640">
        <v>37.8785147018855</v>
      </c>
      <c r="S640" s="1">
        <f>(Table2[[#This Row],[Close Price]]-Table2[[#This Row],[20D EMA]])/Table2[[#This Row],[20D EMA]]</f>
        <v>-3.5697600923355985E-2</v>
      </c>
      <c r="T640" s="1">
        <f>(Table2[[#This Row],[Close Price]]-Table2[[#This Row],[50D EMA]])/Table2[[#This Row],[50D EMA]]</f>
        <v>-8.0680151674966422E-2</v>
      </c>
      <c r="U640" s="1">
        <f>(Table2[[#This Row],[Close Price]]-Table2[[#This Row],[200D EMA]])/Table2[[#This Row],[200D EMA]]</f>
        <v>-0.19015932795444782</v>
      </c>
      <c r="V640">
        <v>0.237060369403016</v>
      </c>
      <c r="W640">
        <v>700</v>
      </c>
      <c r="X640">
        <v>712.35</v>
      </c>
      <c r="Y640">
        <v>700</v>
      </c>
      <c r="Z640">
        <v>712.35</v>
      </c>
      <c r="AA640">
        <v>700</v>
      </c>
      <c r="AB640">
        <v>752</v>
      </c>
      <c r="AC640" s="1">
        <f>(Table2[[#This Row],[Close Price]]/Table2[[#This Row],[Day Low]])-1</f>
        <v>2.5714285714284468E-3</v>
      </c>
      <c r="AD640" s="1">
        <f>(Table2[[#This Row],[Day High]]/Table2[[#This Row],[Close Price]])-1</f>
        <v>1.5032772869763456E-2</v>
      </c>
      <c r="AE640" s="1">
        <f>(Table2[[#This Row],[Close Price]]/Table2[[#This Row],[Current Week Low]])-1</f>
        <v>2.5714285714284468E-3</v>
      </c>
      <c r="AF640" s="1">
        <f>(Table2[[#This Row],[Current Week High]]/Table2[[#This Row],[Close Price]])-1</f>
        <v>1.5032772869763456E-2</v>
      </c>
      <c r="AG640" s="1">
        <f>(Table2[[#This Row],[Close Price]]/Table2[[#This Row],[Current Month Low]])-1</f>
        <v>2.5714285714284468E-3</v>
      </c>
      <c r="AH640" s="1">
        <f>(Table2[[#This Row],[Current Month High]]/Table2[[#This Row],[Close Price]])-1</f>
        <v>7.1530350527215791E-2</v>
      </c>
      <c r="AI640">
        <v>79.452835565688204</v>
      </c>
      <c r="AJ640">
        <v>33.168880455407901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-7.0000000000000007E-2</v>
      </c>
      <c r="AM640" t="s">
        <v>3184</v>
      </c>
      <c r="AN640">
        <v>-7.04</v>
      </c>
      <c r="AO640" t="s">
        <v>3184</v>
      </c>
      <c r="AP640">
        <v>-3.2569630875500001E-2</v>
      </c>
      <c r="AQ640">
        <f>(Table2[[#This Row],[Sharpe Ratio]]-AVERAGE(Table2[Sharpe Ratio]))/_xlfn.STDEV.P(Table2[Sharpe Ratio])</f>
        <v>-1.1055943362637861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399</v>
      </c>
      <c r="AT640">
        <f>_xlfn.RANK.AVG(Table2[[#This Row],[6M Return vs Nifty Z-Score]],Table2[6M Return vs Nifty Z-Score])</f>
        <v>697</v>
      </c>
      <c r="AU640">
        <f>_xlfn.RANK.AVG(Table2[[#This Row],[Sharpe Ratio Z-Score]],Table2[Sharpe Ratio Z-Score])</f>
        <v>638</v>
      </c>
      <c r="AV640">
        <f>(Table2[[#This Row],[Rank 1Y]]+Table2[[#This Row],[Rank 6M]]+Table2[[#This Row],[Rank Sharpe]])/3</f>
        <v>578</v>
      </c>
    </row>
    <row r="641" spans="1:48" x14ac:dyDescent="0.3">
      <c r="A641" t="s">
        <v>2376</v>
      </c>
      <c r="B641" t="s">
        <v>2377</v>
      </c>
      <c r="C641" t="s">
        <v>3157</v>
      </c>
      <c r="D641" t="s">
        <v>1999</v>
      </c>
      <c r="E641">
        <v>2180.2505247220001</v>
      </c>
      <c r="F641">
        <v>45.73</v>
      </c>
      <c r="G641">
        <v>-40.828392339462901</v>
      </c>
      <c r="H641">
        <f>(Table2[[#This Row],[1Y Return vs Nifty]]-AVERAGE(Table2[1Y Return vs Nifty]))/_xlfn.STDEV.P(Table2[1Y Return vs Nifty])</f>
        <v>-1.1053514928467851</v>
      </c>
      <c r="I641">
        <v>-7.0759788216346999</v>
      </c>
      <c r="J641">
        <f>(Table2[[#This Row],[1M Return vs Nifty]]-AVERAGE(Table2[1M Return vs Nifty]))/_xlfn.STDEV.P(Table2[1M Return vs Nifty])</f>
        <v>-0.70146366494511214</v>
      </c>
      <c r="K641">
        <v>-14.6813383170291</v>
      </c>
      <c r="L641">
        <f>(Table2[[#This Row],[6M Return vs Nifty]]-AVERAGE(Table2[6M Return vs Nifty]))/_xlfn.STDEV.P(Table2[6M Return vs Nifty])</f>
        <v>-0.70073519539828</v>
      </c>
      <c r="M641">
        <v>-2.7767165751583698</v>
      </c>
      <c r="N641">
        <f>(Table2[[#This Row],[1W Return vs Nifty]]-AVERAGE(Table2[1W Return vs Nifty]))/_xlfn.STDEV.P(Table2[1W Return vs Nifty])</f>
        <v>-0.24295501042069673</v>
      </c>
      <c r="O641">
        <v>47.77</v>
      </c>
      <c r="P641">
        <v>49.557302442957898</v>
      </c>
      <c r="Q641">
        <v>51.135739437480801</v>
      </c>
      <c r="R641">
        <v>37.458788538687998</v>
      </c>
      <c r="S641" s="1">
        <f>(Table2[[#This Row],[Close Price]]-Table2[[#This Row],[20D EMA]])/Table2[[#This Row],[20D EMA]]</f>
        <v>-4.2704626334519699E-2</v>
      </c>
      <c r="T641" s="1">
        <f>(Table2[[#This Row],[Close Price]]-Table2[[#This Row],[50D EMA]])/Table2[[#This Row],[50D EMA]]</f>
        <v>-7.7229838072063212E-2</v>
      </c>
      <c r="U641" s="1">
        <f>(Table2[[#This Row],[Close Price]]-Table2[[#This Row],[200D EMA]])/Table2[[#This Row],[200D EMA]]</f>
        <v>-0.1057135282866092</v>
      </c>
      <c r="V641">
        <v>0.63092999414347894</v>
      </c>
      <c r="W641">
        <v>45.55</v>
      </c>
      <c r="X641">
        <v>47.04</v>
      </c>
      <c r="Y641">
        <v>45.55</v>
      </c>
      <c r="Z641">
        <v>47.04</v>
      </c>
      <c r="AA641">
        <v>45.55</v>
      </c>
      <c r="AB641">
        <v>49.44</v>
      </c>
      <c r="AC641" s="1">
        <f>(Table2[[#This Row],[Close Price]]/Table2[[#This Row],[Day Low]])-1</f>
        <v>3.9517014270031847E-3</v>
      </c>
      <c r="AD641" s="1">
        <f>(Table2[[#This Row],[Day High]]/Table2[[#This Row],[Close Price]])-1</f>
        <v>2.8646402799037851E-2</v>
      </c>
      <c r="AE641" s="1">
        <f>(Table2[[#This Row],[Close Price]]/Table2[[#This Row],[Current Week Low]])-1</f>
        <v>3.9517014270031847E-3</v>
      </c>
      <c r="AF641" s="1">
        <f>(Table2[[#This Row],[Current Week High]]/Table2[[#This Row],[Close Price]])-1</f>
        <v>2.8646402799037851E-2</v>
      </c>
      <c r="AG641" s="1">
        <f>(Table2[[#This Row],[Close Price]]/Table2[[#This Row],[Current Month Low]])-1</f>
        <v>3.9517014270031847E-3</v>
      </c>
      <c r="AH641" s="1">
        <f>(Table2[[#This Row],[Current Month High]]/Table2[[#This Row],[Close Price]])-1</f>
        <v>8.1128362125519438E-2</v>
      </c>
      <c r="AI641">
        <v>51.760332385742402</v>
      </c>
      <c r="AJ641">
        <v>8.4677419354838701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-0.08</v>
      </c>
      <c r="AM641" t="s">
        <v>3184</v>
      </c>
      <c r="AN641">
        <v>3.81</v>
      </c>
      <c r="AO641" t="s">
        <v>3185</v>
      </c>
      <c r="AP641">
        <v>1.1461249590697E-2</v>
      </c>
      <c r="AQ641">
        <f>(Table2[[#This Row],[Sharpe Ratio]]-AVERAGE(Table2[Sharpe Ratio]))/_xlfn.STDEV.P(Table2[Sharpe Ratio])</f>
        <v>-0.58535657853349099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684</v>
      </c>
      <c r="AT641">
        <f>_xlfn.RANK.AVG(Table2[[#This Row],[6M Return vs Nifty Z-Score]],Table2[6M Return vs Nifty Z-Score])</f>
        <v>563</v>
      </c>
      <c r="AU641">
        <f>_xlfn.RANK.AVG(Table2[[#This Row],[Sharpe Ratio Z-Score]],Table2[Sharpe Ratio Z-Score])</f>
        <v>489</v>
      </c>
      <c r="AV641">
        <f>(Table2[[#This Row],[Rank 1Y]]+Table2[[#This Row],[Rank 6M]]+Table2[[#This Row],[Rank Sharpe]])/3</f>
        <v>578.66666666666663</v>
      </c>
    </row>
    <row r="642" spans="1:48" x14ac:dyDescent="0.3">
      <c r="A642" t="s">
        <v>1194</v>
      </c>
      <c r="B642" t="s">
        <v>1195</v>
      </c>
      <c r="C642" t="s">
        <v>3148</v>
      </c>
      <c r="D642" t="s">
        <v>246</v>
      </c>
      <c r="E642">
        <v>9994.4385110700005</v>
      </c>
      <c r="F642">
        <v>511.55</v>
      </c>
      <c r="G642">
        <v>-14.573244264306901</v>
      </c>
      <c r="H642">
        <f>(Table2[[#This Row],[1Y Return vs Nifty]]-AVERAGE(Table2[1Y Return vs Nifty]))/_xlfn.STDEV.P(Table2[1Y Return vs Nifty])</f>
        <v>-0.60970082677327442</v>
      </c>
      <c r="I642">
        <v>-7.3926078271994102</v>
      </c>
      <c r="J642">
        <f>(Table2[[#This Row],[1M Return vs Nifty]]-AVERAGE(Table2[1M Return vs Nifty]))/_xlfn.STDEV.P(Table2[1M Return vs Nifty])</f>
        <v>-0.73525052748320896</v>
      </c>
      <c r="K642">
        <v>-18.717963892893899</v>
      </c>
      <c r="L642">
        <f>(Table2[[#This Row],[6M Return vs Nifty]]-AVERAGE(Table2[6M Return vs Nifty]))/_xlfn.STDEV.P(Table2[6M Return vs Nifty])</f>
        <v>-0.83598586038534095</v>
      </c>
      <c r="M642">
        <v>-2.69020233833752</v>
      </c>
      <c r="N642">
        <f>(Table2[[#This Row],[1W Return vs Nifty]]-AVERAGE(Table2[1W Return vs Nifty]))/_xlfn.STDEV.P(Table2[1W Return vs Nifty])</f>
        <v>-0.22461511452779101</v>
      </c>
      <c r="O642">
        <v>531.98</v>
      </c>
      <c r="P642">
        <v>541.97667685408601</v>
      </c>
      <c r="Q642">
        <v>546.19145359440495</v>
      </c>
      <c r="R642">
        <v>38.440553919851403</v>
      </c>
      <c r="S642" s="1">
        <f>(Table2[[#This Row],[Close Price]]-Table2[[#This Row],[20D EMA]])/Table2[[#This Row],[20D EMA]]</f>
        <v>-3.8403699387195019E-2</v>
      </c>
      <c r="T642" s="1">
        <f>(Table2[[#This Row],[Close Price]]-Table2[[#This Row],[50D EMA]])/Table2[[#This Row],[50D EMA]]</f>
        <v>-5.6140195977986036E-2</v>
      </c>
      <c r="U642" s="1">
        <f>(Table2[[#This Row],[Close Price]]-Table2[[#This Row],[200D EMA]])/Table2[[#This Row],[200D EMA]]</f>
        <v>-6.3423646354102886E-2</v>
      </c>
      <c r="V642">
        <v>0.32687749240414998</v>
      </c>
      <c r="W642">
        <v>506.1</v>
      </c>
      <c r="X642">
        <v>535</v>
      </c>
      <c r="Y642">
        <v>506.1</v>
      </c>
      <c r="Z642">
        <v>535</v>
      </c>
      <c r="AA642">
        <v>506.1</v>
      </c>
      <c r="AB642">
        <v>545.54999999999995</v>
      </c>
      <c r="AC642" s="1">
        <f>(Table2[[#This Row],[Close Price]]/Table2[[#This Row],[Day Low]])-1</f>
        <v>1.0768622801817784E-2</v>
      </c>
      <c r="AD642" s="1">
        <f>(Table2[[#This Row],[Day High]]/Table2[[#This Row],[Close Price]])-1</f>
        <v>4.5841071254031807E-2</v>
      </c>
      <c r="AE642" s="1">
        <f>(Table2[[#This Row],[Close Price]]/Table2[[#This Row],[Current Week Low]])-1</f>
        <v>1.0768622801817784E-2</v>
      </c>
      <c r="AF642" s="1">
        <f>(Table2[[#This Row],[Current Week High]]/Table2[[#This Row],[Close Price]])-1</f>
        <v>4.5841071254031807E-2</v>
      </c>
      <c r="AG642" s="1">
        <f>(Table2[[#This Row],[Close Price]]/Table2[[#This Row],[Current Month Low]])-1</f>
        <v>1.0768622801817784E-2</v>
      </c>
      <c r="AH642" s="1">
        <f>(Table2[[#This Row],[Current Month High]]/Table2[[#This Row],[Close Price]])-1</f>
        <v>6.6464666210536594E-2</v>
      </c>
      <c r="AI642">
        <v>38.676571205160698</v>
      </c>
      <c r="AJ642">
        <v>10.378681626928399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0.03</v>
      </c>
      <c r="AM642" t="s">
        <v>3185</v>
      </c>
      <c r="AN642">
        <v>-0.85</v>
      </c>
      <c r="AO642" t="s">
        <v>3184</v>
      </c>
      <c r="AP642">
        <v>-3.033438207339E-3</v>
      </c>
      <c r="AQ642">
        <f>(Table2[[#This Row],[Sharpe Ratio]]-AVERAGE(Table2[Sharpe Ratio]))/_xlfn.STDEV.P(Table2[Sharpe Ratio])</f>
        <v>-0.75661556311909306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542</v>
      </c>
      <c r="AT642">
        <f>_xlfn.RANK.AVG(Table2[[#This Row],[6M Return vs Nifty Z-Score]],Table2[6M Return vs Nifty Z-Score])</f>
        <v>619</v>
      </c>
      <c r="AU642">
        <f>_xlfn.RANK.AVG(Table2[[#This Row],[Sharpe Ratio Z-Score]],Table2[Sharpe Ratio Z-Score])</f>
        <v>578</v>
      </c>
      <c r="AV642">
        <f>(Table2[[#This Row],[Rank 1Y]]+Table2[[#This Row],[Rank 6M]]+Table2[[#This Row],[Rank Sharpe]])/3</f>
        <v>579.66666666666663</v>
      </c>
    </row>
    <row r="643" spans="1:48" x14ac:dyDescent="0.3">
      <c r="A643" t="s">
        <v>1012</v>
      </c>
      <c r="B643" t="s">
        <v>1013</v>
      </c>
      <c r="C643" t="s">
        <v>3140</v>
      </c>
      <c r="D643" t="s">
        <v>27</v>
      </c>
      <c r="E643">
        <v>13747.051776263999</v>
      </c>
      <c r="F643">
        <v>70.319999999999993</v>
      </c>
      <c r="G643">
        <v>-44.954116399882601</v>
      </c>
      <c r="H643">
        <f>(Table2[[#This Row],[1Y Return vs Nifty]]-AVERAGE(Table2[1Y Return vs Nifty]))/_xlfn.STDEV.P(Table2[1Y Return vs Nifty])</f>
        <v>-1.1832378514660131</v>
      </c>
      <c r="I643">
        <v>-11.672899443036901</v>
      </c>
      <c r="J643">
        <f>(Table2[[#This Row],[1M Return vs Nifty]]-AVERAGE(Table2[1M Return vs Nifty]))/_xlfn.STDEV.P(Table2[1M Return vs Nifty])</f>
        <v>-1.1919920827596842</v>
      </c>
      <c r="K643">
        <v>-15.885686098150799</v>
      </c>
      <c r="L643">
        <f>(Table2[[#This Row],[6M Return vs Nifty]]-AVERAGE(Table2[6M Return vs Nifty]))/_xlfn.STDEV.P(Table2[6M Return vs Nifty])</f>
        <v>-0.74108791952665154</v>
      </c>
      <c r="M643">
        <v>-7.5767467840594902</v>
      </c>
      <c r="N643">
        <f>(Table2[[#This Row],[1W Return vs Nifty]]-AVERAGE(Table2[1W Return vs Nifty]))/_xlfn.STDEV.P(Table2[1W Return vs Nifty])</f>
        <v>-1.2604991459176351</v>
      </c>
      <c r="O643">
        <v>74.38</v>
      </c>
      <c r="P643">
        <v>79.533122455662905</v>
      </c>
      <c r="Q643">
        <v>83.838088934093506</v>
      </c>
      <c r="R643">
        <v>34.178370540875001</v>
      </c>
      <c r="S643" s="1">
        <f>(Table2[[#This Row],[Close Price]]-Table2[[#This Row],[20D EMA]])/Table2[[#This Row],[20D EMA]]</f>
        <v>-5.4584565743479467E-2</v>
      </c>
      <c r="T643" s="1">
        <f>(Table2[[#This Row],[Close Price]]-Table2[[#This Row],[50D EMA]])/Table2[[#This Row],[50D EMA]]</f>
        <v>-0.11584006978726284</v>
      </c>
      <c r="U643" s="1">
        <f>(Table2[[#This Row],[Close Price]]-Table2[[#This Row],[200D EMA]])/Table2[[#This Row],[200D EMA]]</f>
        <v>-0.1612404231294001</v>
      </c>
      <c r="V643">
        <v>0.35765112330746901</v>
      </c>
      <c r="W643">
        <v>69.31</v>
      </c>
      <c r="X643">
        <v>71.400000000000006</v>
      </c>
      <c r="Y643">
        <v>69.31</v>
      </c>
      <c r="Z643">
        <v>71.400000000000006</v>
      </c>
      <c r="AA643">
        <v>69.31</v>
      </c>
      <c r="AB643">
        <v>76.86</v>
      </c>
      <c r="AC643" s="1">
        <f>(Table2[[#This Row],[Close Price]]/Table2[[#This Row],[Day Low]])-1</f>
        <v>1.4572211802048596E-2</v>
      </c>
      <c r="AD643" s="1">
        <f>(Table2[[#This Row],[Day High]]/Table2[[#This Row],[Close Price]])-1</f>
        <v>1.5358361774744145E-2</v>
      </c>
      <c r="AE643" s="1">
        <f>(Table2[[#This Row],[Close Price]]/Table2[[#This Row],[Current Week Low]])-1</f>
        <v>1.4572211802048596E-2</v>
      </c>
      <c r="AF643" s="1">
        <f>(Table2[[#This Row],[Current Week High]]/Table2[[#This Row],[Close Price]])-1</f>
        <v>1.5358361774744145E-2</v>
      </c>
      <c r="AG643" s="1">
        <f>(Table2[[#This Row],[Close Price]]/Table2[[#This Row],[Current Month Low]])-1</f>
        <v>1.4572211802048596E-2</v>
      </c>
      <c r="AH643" s="1">
        <f>(Table2[[#This Row],[Current Month High]]/Table2[[#This Row],[Close Price]])-1</f>
        <v>9.3003412969283383E-2</v>
      </c>
      <c r="AI643">
        <v>58.418657565415202</v>
      </c>
      <c r="AJ643">
        <v>8.1014604150653202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-0.26</v>
      </c>
      <c r="AM643" t="s">
        <v>3184</v>
      </c>
      <c r="AN643">
        <v>-3.22</v>
      </c>
      <c r="AO643" t="s">
        <v>3184</v>
      </c>
      <c r="AP643">
        <v>1.9631747077460002E-2</v>
      </c>
      <c r="AQ643">
        <f>(Table2[[#This Row],[Sharpe Ratio]]-AVERAGE(Table2[Sharpe Ratio]))/_xlfn.STDEV.P(Table2[Sharpe Ratio])</f>
        <v>-0.48881975603415834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698</v>
      </c>
      <c r="AT643">
        <f>_xlfn.RANK.AVG(Table2[[#This Row],[6M Return vs Nifty Z-Score]],Table2[6M Return vs Nifty Z-Score])</f>
        <v>572</v>
      </c>
      <c r="AU643">
        <f>_xlfn.RANK.AVG(Table2[[#This Row],[Sharpe Ratio Z-Score]],Table2[Sharpe Ratio Z-Score])</f>
        <v>470</v>
      </c>
      <c r="AV643">
        <f>(Table2[[#This Row],[Rank 1Y]]+Table2[[#This Row],[Rank 6M]]+Table2[[#This Row],[Rank Sharpe]])/3</f>
        <v>580</v>
      </c>
    </row>
    <row r="644" spans="1:48" x14ac:dyDescent="0.3">
      <c r="A644" t="s">
        <v>65</v>
      </c>
      <c r="B644" t="s">
        <v>66</v>
      </c>
      <c r="C644" t="s">
        <v>3139</v>
      </c>
      <c r="D644" t="s">
        <v>24</v>
      </c>
      <c r="E644">
        <v>346735.82776000001</v>
      </c>
      <c r="F644">
        <v>1744</v>
      </c>
      <c r="G644">
        <v>-24.762318846954798</v>
      </c>
      <c r="H644">
        <f>(Table2[[#This Row],[1Y Return vs Nifty]]-AVERAGE(Table2[1Y Return vs Nifty]))/_xlfn.STDEV.P(Table2[1Y Return vs Nifty])</f>
        <v>-0.80205249773341247</v>
      </c>
      <c r="I644">
        <v>-3.3476933590928599</v>
      </c>
      <c r="J644">
        <f>(Table2[[#This Row],[1M Return vs Nifty]]-AVERAGE(Table2[1M Return vs Nifty]))/_xlfn.STDEV.P(Table2[1M Return vs Nifty])</f>
        <v>-0.30362560774936481</v>
      </c>
      <c r="K644">
        <v>-3.1948309087003302</v>
      </c>
      <c r="L644">
        <f>(Table2[[#This Row],[6M Return vs Nifty]]-AVERAGE(Table2[6M Return vs Nifty]))/_xlfn.STDEV.P(Table2[6M Return vs Nifty])</f>
        <v>-0.31586973384938793</v>
      </c>
      <c r="M644">
        <v>-0.40160755833620698</v>
      </c>
      <c r="N644">
        <f>(Table2[[#This Row],[1W Return vs Nifty]]-AVERAGE(Table2[1W Return vs Nifty]))/_xlfn.STDEV.P(Table2[1W Return vs Nifty])</f>
        <v>0.26053728984684021</v>
      </c>
      <c r="O644">
        <v>1771.89</v>
      </c>
      <c r="P644">
        <v>1795.3523635819599</v>
      </c>
      <c r="Q644">
        <v>1787.1364342995601</v>
      </c>
      <c r="R644">
        <v>39.799544563161803</v>
      </c>
      <c r="S644" s="1">
        <f>(Table2[[#This Row],[Close Price]]-Table2[[#This Row],[20D EMA]])/Table2[[#This Row],[20D EMA]]</f>
        <v>-1.5740254756220814E-2</v>
      </c>
      <c r="T644" s="1">
        <f>(Table2[[#This Row],[Close Price]]-Table2[[#This Row],[50D EMA]])/Table2[[#This Row],[50D EMA]]</f>
        <v>-2.8602944259646799E-2</v>
      </c>
      <c r="U644" s="1">
        <f>(Table2[[#This Row],[Close Price]]-Table2[[#This Row],[200D EMA]])/Table2[[#This Row],[200D EMA]]</f>
        <v>-2.4137180279952548E-2</v>
      </c>
      <c r="V644">
        <v>0.74418400025880505</v>
      </c>
      <c r="W644">
        <v>1737.2</v>
      </c>
      <c r="X644">
        <v>1763.3</v>
      </c>
      <c r="Y644">
        <v>1737.2</v>
      </c>
      <c r="Z644">
        <v>1763.3</v>
      </c>
      <c r="AA644">
        <v>1711</v>
      </c>
      <c r="AB644">
        <v>1768.45</v>
      </c>
      <c r="AC644" s="1">
        <f>(Table2[[#This Row],[Close Price]]/Table2[[#This Row],[Day Low]])-1</f>
        <v>3.9143449228642435E-3</v>
      </c>
      <c r="AD644" s="1">
        <f>(Table2[[#This Row],[Day High]]/Table2[[#This Row],[Close Price]])-1</f>
        <v>1.1066513761467833E-2</v>
      </c>
      <c r="AE644" s="1">
        <f>(Table2[[#This Row],[Close Price]]/Table2[[#This Row],[Current Week Low]])-1</f>
        <v>3.9143449228642435E-3</v>
      </c>
      <c r="AF644" s="1">
        <f>(Table2[[#This Row],[Current Week High]]/Table2[[#This Row],[Close Price]])-1</f>
        <v>1.1066513761467833E-2</v>
      </c>
      <c r="AG644" s="1">
        <f>(Table2[[#This Row],[Close Price]]/Table2[[#This Row],[Current Month Low]])-1</f>
        <v>1.9286966686148377E-2</v>
      </c>
      <c r="AH644" s="1">
        <f>(Table2[[#This Row],[Current Month High]]/Table2[[#This Row],[Close Price]])-1</f>
        <v>1.4019495412844085E-2</v>
      </c>
      <c r="AI644">
        <v>11.3532110091743</v>
      </c>
      <c r="AJ644">
        <v>12.9643423907763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-0.06</v>
      </c>
      <c r="AM644" t="s">
        <v>3184</v>
      </c>
      <c r="AN644">
        <v>-1.03</v>
      </c>
      <c r="AO644" t="s">
        <v>3184</v>
      </c>
      <c r="AP644">
        <v>-0.113814850649352</v>
      </c>
      <c r="AQ644">
        <f>(Table2[[#This Row],[Sharpe Ratio]]-AVERAGE(Table2[Sharpe Ratio]))/_xlfn.STDEV.P(Table2[Sharpe Ratio])</f>
        <v>-2.0655304200743858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601</v>
      </c>
      <c r="AT644">
        <f>_xlfn.RANK.AVG(Table2[[#This Row],[6M Return vs Nifty Z-Score]],Table2[6M Return vs Nifty Z-Score])</f>
        <v>415</v>
      </c>
      <c r="AU644">
        <f>_xlfn.RANK.AVG(Table2[[#This Row],[Sharpe Ratio Z-Score]],Table2[Sharpe Ratio Z-Score])</f>
        <v>727</v>
      </c>
      <c r="AV644">
        <f>(Table2[[#This Row],[Rank 1Y]]+Table2[[#This Row],[Rank 6M]]+Table2[[#This Row],[Rank Sharpe]])/3</f>
        <v>581</v>
      </c>
    </row>
    <row r="645" spans="1:48" x14ac:dyDescent="0.3">
      <c r="A645" t="s">
        <v>222</v>
      </c>
      <c r="B645" t="s">
        <v>223</v>
      </c>
      <c r="C645" t="s">
        <v>3144</v>
      </c>
      <c r="D645" t="s">
        <v>224</v>
      </c>
      <c r="E645">
        <v>108349.68789519</v>
      </c>
      <c r="F645">
        <v>901.95</v>
      </c>
      <c r="G645">
        <v>-6.8970267566042702</v>
      </c>
      <c r="H645">
        <f>(Table2[[#This Row],[1Y Return vs Nifty]]-AVERAGE(Table2[1Y Return vs Nifty]))/_xlfn.STDEV.P(Table2[1Y Return vs Nifty])</f>
        <v>-0.464787444082503</v>
      </c>
      <c r="I645">
        <v>-2.85794897298033</v>
      </c>
      <c r="J645">
        <f>(Table2[[#This Row],[1M Return vs Nifty]]-AVERAGE(Table2[1M Return vs Nifty]))/_xlfn.STDEV.P(Table2[1M Return vs Nifty])</f>
        <v>-0.25136594119456807</v>
      </c>
      <c r="K645">
        <v>-18.449005048263299</v>
      </c>
      <c r="L645">
        <f>(Table2[[#This Row],[6M Return vs Nifty]]-AVERAGE(Table2[6M Return vs Nifty]))/_xlfn.STDEV.P(Table2[6M Return vs Nifty])</f>
        <v>-0.82697415942205632</v>
      </c>
      <c r="M645">
        <v>-4.2614458313582801</v>
      </c>
      <c r="N645">
        <f>(Table2[[#This Row],[1W Return vs Nifty]]-AVERAGE(Table2[1W Return vs Nifty]))/_xlfn.STDEV.P(Table2[1W Return vs Nifty])</f>
        <v>-0.55769835196162743</v>
      </c>
      <c r="O645">
        <v>975.93</v>
      </c>
      <c r="P645">
        <v>996.47626014923401</v>
      </c>
      <c r="Q645">
        <v>1033.17466970845</v>
      </c>
      <c r="R645">
        <v>35.869772119741697</v>
      </c>
      <c r="S645" s="1">
        <f>(Table2[[#This Row],[Close Price]]-Table2[[#This Row],[20D EMA]])/Table2[[#This Row],[20D EMA]]</f>
        <v>-7.5804617134425531E-2</v>
      </c>
      <c r="T645" s="1">
        <f>(Table2[[#This Row],[Close Price]]-Table2[[#This Row],[50D EMA]])/Table2[[#This Row],[50D EMA]]</f>
        <v>-9.4860523957768492E-2</v>
      </c>
      <c r="U645" s="1">
        <f>(Table2[[#This Row],[Close Price]]-Table2[[#This Row],[200D EMA]])/Table2[[#This Row],[200D EMA]]</f>
        <v>-0.12701111782529476</v>
      </c>
      <c r="V645">
        <v>1.1639137725647899</v>
      </c>
      <c r="W645">
        <v>897</v>
      </c>
      <c r="X645">
        <v>937.05</v>
      </c>
      <c r="Y645">
        <v>897</v>
      </c>
      <c r="Z645">
        <v>937.05</v>
      </c>
      <c r="AA645">
        <v>897</v>
      </c>
      <c r="AB645">
        <v>1090.95</v>
      </c>
      <c r="AC645" s="1">
        <f>(Table2[[#This Row],[Close Price]]/Table2[[#This Row],[Day Low]])-1</f>
        <v>5.5183946488295277E-3</v>
      </c>
      <c r="AD645" s="1">
        <f>(Table2[[#This Row],[Day High]]/Table2[[#This Row],[Close Price]])-1</f>
        <v>3.8915682687510333E-2</v>
      </c>
      <c r="AE645" s="1">
        <f>(Table2[[#This Row],[Close Price]]/Table2[[#This Row],[Current Week Low]])-1</f>
        <v>5.5183946488295277E-3</v>
      </c>
      <c r="AF645" s="1">
        <f>(Table2[[#This Row],[Current Week High]]/Table2[[#This Row],[Close Price]])-1</f>
        <v>3.8915682687510333E-2</v>
      </c>
      <c r="AG645" s="1">
        <f>(Table2[[#This Row],[Close Price]]/Table2[[#This Row],[Current Month Low]])-1</f>
        <v>5.5183946488295277E-3</v>
      </c>
      <c r="AH645" s="1">
        <f>(Table2[[#This Row],[Current Month High]]/Table2[[#This Row],[Close Price]])-1</f>
        <v>0.20954598370197908</v>
      </c>
      <c r="AI645">
        <v>49.453960862575499</v>
      </c>
      <c r="AJ645">
        <v>25.2708333333333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-0.04</v>
      </c>
      <c r="AM645" t="s">
        <v>3184</v>
      </c>
      <c r="AN645">
        <v>-7.62</v>
      </c>
      <c r="AO645" t="s">
        <v>3184</v>
      </c>
      <c r="AP645">
        <v>-4.0537583646255003E-2</v>
      </c>
      <c r="AQ645">
        <f>(Table2[[#This Row],[Sharpe Ratio]]-AVERAGE(Table2[Sharpe Ratio]))/_xlfn.STDEV.P(Table2[Sharpe Ratio])</f>
        <v>-1.1997380335796006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482</v>
      </c>
      <c r="AT645">
        <f>_xlfn.RANK.AVG(Table2[[#This Row],[6M Return vs Nifty Z-Score]],Table2[6M Return vs Nifty Z-Score])</f>
        <v>612</v>
      </c>
      <c r="AU645">
        <f>_xlfn.RANK.AVG(Table2[[#This Row],[Sharpe Ratio Z-Score]],Table2[Sharpe Ratio Z-Score])</f>
        <v>655</v>
      </c>
      <c r="AV645">
        <f>(Table2[[#This Row],[Rank 1Y]]+Table2[[#This Row],[Rank 6M]]+Table2[[#This Row],[Rank Sharpe]])/3</f>
        <v>583</v>
      </c>
    </row>
    <row r="646" spans="1:48" x14ac:dyDescent="0.3">
      <c r="A646" t="s">
        <v>2018</v>
      </c>
      <c r="B646" t="s">
        <v>2019</v>
      </c>
      <c r="C646" t="s">
        <v>3145</v>
      </c>
      <c r="D646" t="s">
        <v>206</v>
      </c>
      <c r="E646">
        <v>3258.951292275</v>
      </c>
      <c r="F646">
        <v>207.67</v>
      </c>
      <c r="G646">
        <v>-51.423412165668303</v>
      </c>
      <c r="H646">
        <f>(Table2[[#This Row],[1Y Return vs Nifty]]-AVERAGE(Table2[1Y Return vs Nifty]))/_xlfn.STDEV.P(Table2[1Y Return vs Nifty])</f>
        <v>-1.3053666905858503</v>
      </c>
      <c r="I646">
        <v>-0.68397832123346203</v>
      </c>
      <c r="J646">
        <f>(Table2[[#This Row],[1M Return vs Nifty]]-AVERAGE(Table2[1M Return vs Nifty]))/_xlfn.STDEV.P(Table2[1M Return vs Nifty])</f>
        <v>-1.9385780560116528E-2</v>
      </c>
      <c r="K646">
        <v>-11.1066578416163</v>
      </c>
      <c r="L646">
        <f>(Table2[[#This Row],[6M Return vs Nifty]]-AVERAGE(Table2[6M Return vs Nifty]))/_xlfn.STDEV.P(Table2[6M Return vs Nifty])</f>
        <v>-0.58096240440508395</v>
      </c>
      <c r="M646">
        <v>-1.4381382706340899</v>
      </c>
      <c r="N646">
        <f>(Table2[[#This Row],[1W Return vs Nifty]]-AVERAGE(Table2[1W Return vs Nifty]))/_xlfn.STDEV.P(Table2[1W Return vs Nifty])</f>
        <v>4.0806225320345675E-2</v>
      </c>
      <c r="O646">
        <v>207.67</v>
      </c>
      <c r="P646">
        <v>211.71160583414499</v>
      </c>
      <c r="Q646">
        <v>223.510589539335</v>
      </c>
      <c r="R646">
        <v>50.713071093370601</v>
      </c>
      <c r="S646" s="1">
        <f>(Table2[[#This Row],[Close Price]]-Table2[[#This Row],[20D EMA]])/Table2[[#This Row],[20D EMA]]</f>
        <v>0</v>
      </c>
      <c r="T646" s="1">
        <f>(Table2[[#This Row],[Close Price]]-Table2[[#This Row],[50D EMA]])/Table2[[#This Row],[50D EMA]]</f>
        <v>-1.9090147742354752E-2</v>
      </c>
      <c r="U646" s="1">
        <f>(Table2[[#This Row],[Close Price]]-Table2[[#This Row],[200D EMA]])/Table2[[#This Row],[200D EMA]]</f>
        <v>-7.0871763042561667E-2</v>
      </c>
      <c r="V646">
        <v>0.76033641433846899</v>
      </c>
      <c r="W646">
        <v>203.51</v>
      </c>
      <c r="X646">
        <v>210</v>
      </c>
      <c r="Y646">
        <v>203.51</v>
      </c>
      <c r="Z646">
        <v>210</v>
      </c>
      <c r="AA646">
        <v>198.81</v>
      </c>
      <c r="AB646">
        <v>216.99</v>
      </c>
      <c r="AC646" s="1">
        <f>(Table2[[#This Row],[Close Price]]/Table2[[#This Row],[Day Low]])-1</f>
        <v>2.0441255957938109E-2</v>
      </c>
      <c r="AD646" s="1">
        <f>(Table2[[#This Row],[Day High]]/Table2[[#This Row],[Close Price]])-1</f>
        <v>1.1219723599942277E-2</v>
      </c>
      <c r="AE646" s="1">
        <f>(Table2[[#This Row],[Close Price]]/Table2[[#This Row],[Current Week Low]])-1</f>
        <v>2.0441255957938109E-2</v>
      </c>
      <c r="AF646" s="1">
        <f>(Table2[[#This Row],[Current Week High]]/Table2[[#This Row],[Close Price]])-1</f>
        <v>1.1219723599942277E-2</v>
      </c>
      <c r="AG646" s="1">
        <f>(Table2[[#This Row],[Close Price]]/Table2[[#This Row],[Current Month Low]])-1</f>
        <v>4.4565162718173124E-2</v>
      </c>
      <c r="AH646" s="1">
        <f>(Table2[[#This Row],[Current Month High]]/Table2[[#This Row],[Close Price]])-1</f>
        <v>4.4878894399768887E-2</v>
      </c>
      <c r="AI646">
        <v>43.448740790677498</v>
      </c>
      <c r="AJ646">
        <v>9.9655811490600996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0</v>
      </c>
      <c r="AM646" t="s">
        <v>3186</v>
      </c>
      <c r="AN646">
        <v>3.3</v>
      </c>
      <c r="AO646" t="s">
        <v>3185</v>
      </c>
      <c r="AP646">
        <v>1.7817605776619999E-3</v>
      </c>
      <c r="AQ646">
        <f>(Table2[[#This Row],[Sharpe Ratio]]-AVERAGE(Table2[Sharpe Ratio]))/_xlfn.STDEV.P(Table2[Sharpe Ratio])</f>
        <v>-0.69972257818644523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717</v>
      </c>
      <c r="AT646">
        <f>_xlfn.RANK.AVG(Table2[[#This Row],[6M Return vs Nifty Z-Score]],Table2[6M Return vs Nifty Z-Score])</f>
        <v>516</v>
      </c>
      <c r="AU646">
        <f>_xlfn.RANK.AVG(Table2[[#This Row],[Sharpe Ratio Z-Score]],Table2[Sharpe Ratio Z-Score])</f>
        <v>516</v>
      </c>
      <c r="AV646">
        <f>(Table2[[#This Row],[Rank 1Y]]+Table2[[#This Row],[Rank 6M]]+Table2[[#This Row],[Rank Sharpe]])/3</f>
        <v>583</v>
      </c>
    </row>
    <row r="647" spans="1:48" x14ac:dyDescent="0.3">
      <c r="A647" t="s">
        <v>1128</v>
      </c>
      <c r="B647" t="s">
        <v>1129</v>
      </c>
      <c r="C647" t="s">
        <v>3153</v>
      </c>
      <c r="D647" t="s">
        <v>472</v>
      </c>
      <c r="E647">
        <v>10979.07841615</v>
      </c>
      <c r="F647">
        <v>828.25</v>
      </c>
      <c r="G647">
        <v>-33.240805912350503</v>
      </c>
      <c r="H647">
        <f>(Table2[[#This Row],[1Y Return vs Nifty]]-AVERAGE(Table2[1Y Return vs Nifty]))/_xlfn.STDEV.P(Table2[1Y Return vs Nifty])</f>
        <v>-0.96211130788484056</v>
      </c>
      <c r="I647">
        <v>-10.7660665303474</v>
      </c>
      <c r="J647">
        <f>(Table2[[#This Row],[1M Return vs Nifty]]-AVERAGE(Table2[1M Return vs Nifty]))/_xlfn.STDEV.P(Table2[1M Return vs Nifty])</f>
        <v>-1.0952257144624489</v>
      </c>
      <c r="K647">
        <v>-8.0629353213179993</v>
      </c>
      <c r="L647">
        <f>(Table2[[#This Row],[6M Return vs Nifty]]-AVERAGE(Table2[6M Return vs Nifty]))/_xlfn.STDEV.P(Table2[6M Return vs Nifty])</f>
        <v>-0.47897982336813849</v>
      </c>
      <c r="M647">
        <v>-2.6242296814233201</v>
      </c>
      <c r="N647">
        <f>(Table2[[#This Row],[1W Return vs Nifty]]-AVERAGE(Table2[1W Return vs Nifty]))/_xlfn.STDEV.P(Table2[1W Return vs Nifty])</f>
        <v>-0.21062976709774561</v>
      </c>
      <c r="O647">
        <v>858.73</v>
      </c>
      <c r="P647">
        <v>886.27370950559396</v>
      </c>
      <c r="Q647">
        <v>888.70053633286705</v>
      </c>
      <c r="R647">
        <v>37.521916822666498</v>
      </c>
      <c r="S647" s="1">
        <f>(Table2[[#This Row],[Close Price]]-Table2[[#This Row],[20D EMA]])/Table2[[#This Row],[20D EMA]]</f>
        <v>-3.549427643147441E-2</v>
      </c>
      <c r="T647" s="1">
        <f>(Table2[[#This Row],[Close Price]]-Table2[[#This Row],[50D EMA]])/Table2[[#This Row],[50D EMA]]</f>
        <v>-6.5469288870096759E-2</v>
      </c>
      <c r="U647" s="1">
        <f>(Table2[[#This Row],[Close Price]]-Table2[[#This Row],[200D EMA]])/Table2[[#This Row],[200D EMA]]</f>
        <v>-6.802126685138514E-2</v>
      </c>
      <c r="V647">
        <v>0.22035350247411201</v>
      </c>
      <c r="W647">
        <v>823.25</v>
      </c>
      <c r="X647">
        <v>846.3</v>
      </c>
      <c r="Y647">
        <v>823.25</v>
      </c>
      <c r="Z647">
        <v>846.3</v>
      </c>
      <c r="AA647">
        <v>823.25</v>
      </c>
      <c r="AB647">
        <v>878.25</v>
      </c>
      <c r="AC647" s="1">
        <f>(Table2[[#This Row],[Close Price]]/Table2[[#This Row],[Day Low]])-1</f>
        <v>6.0734892195566381E-3</v>
      </c>
      <c r="AD647" s="1">
        <f>(Table2[[#This Row],[Day High]]/Table2[[#This Row],[Close Price]])-1</f>
        <v>2.1792936915182581E-2</v>
      </c>
      <c r="AE647" s="1">
        <f>(Table2[[#This Row],[Close Price]]/Table2[[#This Row],[Current Week Low]])-1</f>
        <v>6.0734892195566381E-3</v>
      </c>
      <c r="AF647" s="1">
        <f>(Table2[[#This Row],[Current Week High]]/Table2[[#This Row],[Close Price]])-1</f>
        <v>2.1792936915182581E-2</v>
      </c>
      <c r="AG647" s="1">
        <f>(Table2[[#This Row],[Close Price]]/Table2[[#This Row],[Current Month Low]])-1</f>
        <v>6.0734892195566381E-3</v>
      </c>
      <c r="AH647" s="1">
        <f>(Table2[[#This Row],[Current Month High]]/Table2[[#This Row],[Close Price]])-1</f>
        <v>6.0368246302444861E-2</v>
      </c>
      <c r="AI647">
        <v>29.308783579837002</v>
      </c>
      <c r="AJ647">
        <v>8.75845315475018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-0.01</v>
      </c>
      <c r="AM647" t="s">
        <v>3184</v>
      </c>
      <c r="AN647">
        <v>3.34</v>
      </c>
      <c r="AO647" t="s">
        <v>3185</v>
      </c>
      <c r="AP647">
        <v>-2.9005705592131E-2</v>
      </c>
      <c r="AQ647">
        <f>(Table2[[#This Row],[Sharpe Ratio]]-AVERAGE(Table2[Sharpe Ratio]))/_xlfn.STDEV.P(Table2[Sharpe Ratio])</f>
        <v>-1.0634855144889954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646</v>
      </c>
      <c r="AT647">
        <f>_xlfn.RANK.AVG(Table2[[#This Row],[6M Return vs Nifty Z-Score]],Table2[6M Return vs Nifty Z-Score])</f>
        <v>476</v>
      </c>
      <c r="AU647">
        <f>_xlfn.RANK.AVG(Table2[[#This Row],[Sharpe Ratio Z-Score]],Table2[Sharpe Ratio Z-Score])</f>
        <v>630</v>
      </c>
      <c r="AV647">
        <f>(Table2[[#This Row],[Rank 1Y]]+Table2[[#This Row],[Rank 6M]]+Table2[[#This Row],[Rank Sharpe]])/3</f>
        <v>584</v>
      </c>
    </row>
    <row r="648" spans="1:48" x14ac:dyDescent="0.3">
      <c r="A648" t="s">
        <v>1590</v>
      </c>
      <c r="B648" t="s">
        <v>1591</v>
      </c>
      <c r="C648" t="s">
        <v>3141</v>
      </c>
      <c r="D648" t="s">
        <v>1007</v>
      </c>
      <c r="E648">
        <v>6001.7055860999999</v>
      </c>
      <c r="F648">
        <v>130.85</v>
      </c>
      <c r="G648">
        <v>-47.216048921272403</v>
      </c>
      <c r="H648">
        <f>(Table2[[#This Row],[1Y Return vs Nifty]]-AVERAGE(Table2[1Y Return vs Nifty]))/_xlfn.STDEV.P(Table2[1Y Return vs Nifty])</f>
        <v>-1.2259391288547725</v>
      </c>
      <c r="I648">
        <v>-4.3947010975215202</v>
      </c>
      <c r="J648">
        <f>(Table2[[#This Row],[1M Return vs Nifty]]-AVERAGE(Table2[1M Return vs Nifty]))/_xlfn.STDEV.P(Table2[1M Return vs Nifty])</f>
        <v>-0.41534975782058453</v>
      </c>
      <c r="K648">
        <v>-22.457210602333902</v>
      </c>
      <c r="L648">
        <f>(Table2[[#This Row],[6M Return vs Nifty]]-AVERAGE(Table2[6M Return vs Nifty]))/_xlfn.STDEV.P(Table2[6M Return vs Nifty])</f>
        <v>-0.96127258676052418</v>
      </c>
      <c r="M648">
        <v>-2.9523450258645401</v>
      </c>
      <c r="N648">
        <f>(Table2[[#This Row],[1W Return vs Nifty]]-AVERAGE(Table2[1W Return vs Nifty]))/_xlfn.STDEV.P(Table2[1W Return vs Nifty])</f>
        <v>-0.28018596361575776</v>
      </c>
      <c r="O648">
        <v>131.5</v>
      </c>
      <c r="P648">
        <v>133.05417532880099</v>
      </c>
      <c r="Q648">
        <v>144.571846964776</v>
      </c>
      <c r="R648">
        <v>48.381774303512898</v>
      </c>
      <c r="S648" s="1">
        <f>(Table2[[#This Row],[Close Price]]-Table2[[#This Row],[20D EMA]])/Table2[[#This Row],[20D EMA]]</f>
        <v>-4.9429657794677236E-3</v>
      </c>
      <c r="T648" s="1">
        <f>(Table2[[#This Row],[Close Price]]-Table2[[#This Row],[50D EMA]])/Table2[[#This Row],[50D EMA]]</f>
        <v>-1.6565998950082424E-2</v>
      </c>
      <c r="U648" s="1">
        <f>(Table2[[#This Row],[Close Price]]-Table2[[#This Row],[200D EMA]])/Table2[[#This Row],[200D EMA]]</f>
        <v>-9.4913686536212308E-2</v>
      </c>
      <c r="V648">
        <v>0.41659989328763097</v>
      </c>
      <c r="W648">
        <v>127.55</v>
      </c>
      <c r="X648">
        <v>133.94999999999999</v>
      </c>
      <c r="Y648">
        <v>127.55</v>
      </c>
      <c r="Z648">
        <v>133.94999999999999</v>
      </c>
      <c r="AA648">
        <v>127.55</v>
      </c>
      <c r="AB648">
        <v>135.94999999999999</v>
      </c>
      <c r="AC648" s="1">
        <f>(Table2[[#This Row],[Close Price]]/Table2[[#This Row],[Day Low]])-1</f>
        <v>2.5872206977655798E-2</v>
      </c>
      <c r="AD648" s="1">
        <f>(Table2[[#This Row],[Day High]]/Table2[[#This Row],[Close Price]])-1</f>
        <v>2.3691249522353797E-2</v>
      </c>
      <c r="AE648" s="1">
        <f>(Table2[[#This Row],[Close Price]]/Table2[[#This Row],[Current Week Low]])-1</f>
        <v>2.5872206977655798E-2</v>
      </c>
      <c r="AF648" s="1">
        <f>(Table2[[#This Row],[Current Week High]]/Table2[[#This Row],[Close Price]])-1</f>
        <v>2.3691249522353797E-2</v>
      </c>
      <c r="AG648" s="1">
        <f>(Table2[[#This Row],[Close Price]]/Table2[[#This Row],[Current Month Low]])-1</f>
        <v>2.5872206977655798E-2</v>
      </c>
      <c r="AH648" s="1">
        <f>(Table2[[#This Row],[Current Month High]]/Table2[[#This Row],[Close Price]])-1</f>
        <v>3.8975926633549873E-2</v>
      </c>
      <c r="AI648">
        <v>60.947649980894099</v>
      </c>
      <c r="AJ648">
        <v>9.0144130634008004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0.05</v>
      </c>
      <c r="AM648" t="s">
        <v>3185</v>
      </c>
      <c r="AN648">
        <v>3.19</v>
      </c>
      <c r="AO648" t="s">
        <v>3185</v>
      </c>
      <c r="AP648">
        <v>4.3554177131673998E-2</v>
      </c>
      <c r="AQ648">
        <f>(Table2[[#This Row],[Sharpe Ratio]]-AVERAGE(Table2[Sharpe Ratio]))/_xlfn.STDEV.P(Table2[Sharpe Ratio])</f>
        <v>-0.20616923351238992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702</v>
      </c>
      <c r="AT648">
        <f>_xlfn.RANK.AVG(Table2[[#This Row],[6M Return vs Nifty Z-Score]],Table2[6M Return vs Nifty Z-Score])</f>
        <v>660</v>
      </c>
      <c r="AU648">
        <f>_xlfn.RANK.AVG(Table2[[#This Row],[Sharpe Ratio Z-Score]],Table2[Sharpe Ratio Z-Score])</f>
        <v>400</v>
      </c>
      <c r="AV648">
        <f>(Table2[[#This Row],[Rank 1Y]]+Table2[[#This Row],[Rank 6M]]+Table2[[#This Row],[Rank Sharpe]])/3</f>
        <v>587.33333333333337</v>
      </c>
    </row>
    <row r="649" spans="1:48" x14ac:dyDescent="0.3">
      <c r="A649" t="s">
        <v>1479</v>
      </c>
      <c r="B649" t="s">
        <v>1480</v>
      </c>
      <c r="C649" t="s">
        <v>3139</v>
      </c>
      <c r="D649" t="s">
        <v>24</v>
      </c>
      <c r="E649">
        <v>6925.6024069599998</v>
      </c>
      <c r="F649">
        <v>35.799999999999997</v>
      </c>
      <c r="G649">
        <v>-62.339581185976201</v>
      </c>
      <c r="H649">
        <f>(Table2[[#This Row],[1Y Return vs Nifty]]-AVERAGE(Table2[1Y Return vs Nifty]))/_xlfn.STDEV.P(Table2[1Y Return vs Nifty])</f>
        <v>-1.511444615966375</v>
      </c>
      <c r="I649">
        <v>-4.9445683957825901</v>
      </c>
      <c r="J649">
        <f>(Table2[[#This Row],[1M Return vs Nifty]]-AVERAGE(Table2[1M Return vs Nifty]))/_xlfn.STDEV.P(Table2[1M Return vs Nifty])</f>
        <v>-0.47402502285957532</v>
      </c>
      <c r="K649">
        <v>-41.007297559740003</v>
      </c>
      <c r="L649">
        <f>(Table2[[#This Row],[6M Return vs Nifty]]-AVERAGE(Table2[6M Return vs Nifty]))/_xlfn.STDEV.P(Table2[6M Return vs Nifty])</f>
        <v>-1.5828094495198293</v>
      </c>
      <c r="M649">
        <v>-4.96721720602598</v>
      </c>
      <c r="N649">
        <f>(Table2[[#This Row],[1W Return vs Nifty]]-AVERAGE(Table2[1W Return vs Nifty]))/_xlfn.STDEV.P(Table2[1W Return vs Nifty])</f>
        <v>-0.70731272771347053</v>
      </c>
      <c r="O649">
        <v>38.11</v>
      </c>
      <c r="P649">
        <v>39.8561170279892</v>
      </c>
      <c r="Q649">
        <v>44.794391204998199</v>
      </c>
      <c r="R649">
        <v>28.674311421030499</v>
      </c>
      <c r="S649" s="1">
        <f>(Table2[[#This Row],[Close Price]]-Table2[[#This Row],[20D EMA]])/Table2[[#This Row],[20D EMA]]</f>
        <v>-6.0614012070322812E-2</v>
      </c>
      <c r="T649" s="1">
        <f>(Table2[[#This Row],[Close Price]]-Table2[[#This Row],[50D EMA]])/Table2[[#This Row],[50D EMA]]</f>
        <v>-0.10176899634103266</v>
      </c>
      <c r="U649" s="1">
        <f>(Table2[[#This Row],[Close Price]]-Table2[[#This Row],[200D EMA]])/Table2[[#This Row],[200D EMA]]</f>
        <v>-0.2007927993448117</v>
      </c>
      <c r="V649">
        <v>0.70077265553508505</v>
      </c>
      <c r="W649">
        <v>35.75</v>
      </c>
      <c r="X649">
        <v>37</v>
      </c>
      <c r="Y649">
        <v>35.75</v>
      </c>
      <c r="Z649">
        <v>37</v>
      </c>
      <c r="AA649">
        <v>35.75</v>
      </c>
      <c r="AB649">
        <v>40.1</v>
      </c>
      <c r="AC649" s="1">
        <f>(Table2[[#This Row],[Close Price]]/Table2[[#This Row],[Day Low]])-1</f>
        <v>1.3986013986013734E-3</v>
      </c>
      <c r="AD649" s="1">
        <f>(Table2[[#This Row],[Day High]]/Table2[[#This Row],[Close Price]])-1</f>
        <v>3.3519553072625774E-2</v>
      </c>
      <c r="AE649" s="1">
        <f>(Table2[[#This Row],[Close Price]]/Table2[[#This Row],[Current Week Low]])-1</f>
        <v>1.3986013986013734E-3</v>
      </c>
      <c r="AF649" s="1">
        <f>(Table2[[#This Row],[Current Week High]]/Table2[[#This Row],[Close Price]])-1</f>
        <v>3.3519553072625774E-2</v>
      </c>
      <c r="AG649" s="1">
        <f>(Table2[[#This Row],[Close Price]]/Table2[[#This Row],[Current Month Low]])-1</f>
        <v>1.3986013986013734E-3</v>
      </c>
      <c r="AH649" s="1">
        <f>(Table2[[#This Row],[Current Month High]]/Table2[[#This Row],[Close Price]])-1</f>
        <v>0.1201117318435756</v>
      </c>
      <c r="AI649">
        <v>75.977653631284895</v>
      </c>
      <c r="AJ649">
        <v>3.91872278664728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-0.19</v>
      </c>
      <c r="AM649" t="s">
        <v>3184</v>
      </c>
      <c r="AN649">
        <v>-2.19</v>
      </c>
      <c r="AO649" t="s">
        <v>3184</v>
      </c>
      <c r="AP649">
        <v>7.1310869183416004E-2</v>
      </c>
      <c r="AQ649">
        <f>(Table2[[#This Row],[Sharpe Ratio]]-AVERAGE(Table2[Sharpe Ratio]))/_xlfn.STDEV.P(Table2[Sharpe Ratio])</f>
        <v>0.1217842182950154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729</v>
      </c>
      <c r="AT649">
        <f>_xlfn.RANK.AVG(Table2[[#This Row],[6M Return vs Nifty Z-Score]],Table2[6M Return vs Nifty Z-Score])</f>
        <v>730</v>
      </c>
      <c r="AU649">
        <f>_xlfn.RANK.AVG(Table2[[#This Row],[Sharpe Ratio Z-Score]],Table2[Sharpe Ratio Z-Score])</f>
        <v>306</v>
      </c>
      <c r="AV649">
        <f>(Table2[[#This Row],[Rank 1Y]]+Table2[[#This Row],[Rank 6M]]+Table2[[#This Row],[Rank Sharpe]])/3</f>
        <v>588.33333333333337</v>
      </c>
    </row>
    <row r="650" spans="1:48" x14ac:dyDescent="0.3">
      <c r="A650" t="s">
        <v>1095</v>
      </c>
      <c r="B650" t="s">
        <v>1096</v>
      </c>
      <c r="C650" t="s">
        <v>3151</v>
      </c>
      <c r="D650" t="s">
        <v>521</v>
      </c>
      <c r="E650">
        <v>11509.203477999999</v>
      </c>
      <c r="F650">
        <v>740.5</v>
      </c>
      <c r="G650">
        <v>-35.103405348759303</v>
      </c>
      <c r="H650">
        <f>(Table2[[#This Row],[1Y Return vs Nifty]]-AVERAGE(Table2[1Y Return vs Nifty]))/_xlfn.STDEV.P(Table2[1Y Return vs Nifty])</f>
        <v>-0.99727388433047659</v>
      </c>
      <c r="I650">
        <v>-12.421522068296399</v>
      </c>
      <c r="J650">
        <f>(Table2[[#This Row],[1M Return vs Nifty]]-AVERAGE(Table2[1M Return vs Nifty]))/_xlfn.STDEV.P(Table2[1M Return vs Nifty])</f>
        <v>-1.2718761404044994</v>
      </c>
      <c r="K650">
        <v>-20.004565999618698</v>
      </c>
      <c r="L650">
        <f>(Table2[[#This Row],[6M Return vs Nifty]]-AVERAGE(Table2[6M Return vs Nifty]))/_xlfn.STDEV.P(Table2[6M Return vs Nifty])</f>
        <v>-0.87909458752335456</v>
      </c>
      <c r="M650">
        <v>-2.3981413109932999</v>
      </c>
      <c r="N650">
        <f>(Table2[[#This Row],[1W Return vs Nifty]]-AVERAGE(Table2[1W Return vs Nifty]))/_xlfn.STDEV.P(Table2[1W Return vs Nifty])</f>
        <v>-0.1627019655167232</v>
      </c>
      <c r="O650">
        <v>793.72</v>
      </c>
      <c r="P650">
        <v>822.01387690444801</v>
      </c>
      <c r="Q650">
        <v>829.41033283656805</v>
      </c>
      <c r="R650">
        <v>28.685581793140599</v>
      </c>
      <c r="S650" s="1">
        <f>(Table2[[#This Row],[Close Price]]-Table2[[#This Row],[20D EMA]])/Table2[[#This Row],[20D EMA]]</f>
        <v>-6.7051353122007787E-2</v>
      </c>
      <c r="T650" s="1">
        <f>(Table2[[#This Row],[Close Price]]-Table2[[#This Row],[50D EMA]])/Table2[[#This Row],[50D EMA]]</f>
        <v>-9.916362630204513E-2</v>
      </c>
      <c r="U650" s="1">
        <f>(Table2[[#This Row],[Close Price]]-Table2[[#This Row],[200D EMA]])/Table2[[#This Row],[200D EMA]]</f>
        <v>-0.1071970402544858</v>
      </c>
      <c r="V650">
        <v>0.31071332068018398</v>
      </c>
      <c r="W650">
        <v>736</v>
      </c>
      <c r="X650">
        <v>764.75</v>
      </c>
      <c r="Y650">
        <v>736</v>
      </c>
      <c r="Z650">
        <v>764.75</v>
      </c>
      <c r="AA650">
        <v>736</v>
      </c>
      <c r="AB650">
        <v>788</v>
      </c>
      <c r="AC650" s="1">
        <f>(Table2[[#This Row],[Close Price]]/Table2[[#This Row],[Day Low]])-1</f>
        <v>6.1141304347827052E-3</v>
      </c>
      <c r="AD650" s="1">
        <f>(Table2[[#This Row],[Day High]]/Table2[[#This Row],[Close Price]])-1</f>
        <v>3.2748143146522635E-2</v>
      </c>
      <c r="AE650" s="1">
        <f>(Table2[[#This Row],[Close Price]]/Table2[[#This Row],[Current Week Low]])-1</f>
        <v>6.1141304347827052E-3</v>
      </c>
      <c r="AF650" s="1">
        <f>(Table2[[#This Row],[Current Week High]]/Table2[[#This Row],[Close Price]])-1</f>
        <v>3.2748143146522635E-2</v>
      </c>
      <c r="AG650" s="1">
        <f>(Table2[[#This Row],[Close Price]]/Table2[[#This Row],[Current Month Low]])-1</f>
        <v>6.1141304347827052E-3</v>
      </c>
      <c r="AH650" s="1">
        <f>(Table2[[#This Row],[Current Month High]]/Table2[[#This Row],[Close Price]])-1</f>
        <v>6.4145847400405076E-2</v>
      </c>
      <c r="AI650">
        <v>29.237002025658299</v>
      </c>
      <c r="AJ650">
        <v>4.4502433175823199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-0.17</v>
      </c>
      <c r="AM650" t="s">
        <v>3184</v>
      </c>
      <c r="AN650">
        <v>-7.71</v>
      </c>
      <c r="AO650" t="s">
        <v>3184</v>
      </c>
      <c r="AP650">
        <v>1.3730149669805E-2</v>
      </c>
      <c r="AQ650">
        <f>(Table2[[#This Row],[Sharpe Ratio]]-AVERAGE(Table2[Sharpe Ratio]))/_xlfn.STDEV.P(Table2[Sharpe Ratio])</f>
        <v>-0.55854885910631724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656</v>
      </c>
      <c r="AT650">
        <f>_xlfn.RANK.AVG(Table2[[#This Row],[6M Return vs Nifty Z-Score]],Table2[6M Return vs Nifty Z-Score])</f>
        <v>636</v>
      </c>
      <c r="AU650">
        <f>_xlfn.RANK.AVG(Table2[[#This Row],[Sharpe Ratio Z-Score]],Table2[Sharpe Ratio Z-Score])</f>
        <v>479</v>
      </c>
      <c r="AV650">
        <f>(Table2[[#This Row],[Rank 1Y]]+Table2[[#This Row],[Rank 6M]]+Table2[[#This Row],[Rank Sharpe]])/3</f>
        <v>590.33333333333337</v>
      </c>
    </row>
    <row r="651" spans="1:48" x14ac:dyDescent="0.3">
      <c r="A651" t="s">
        <v>1010</v>
      </c>
      <c r="B651" t="s">
        <v>1011</v>
      </c>
      <c r="C651" t="s">
        <v>3146</v>
      </c>
      <c r="D651" t="s">
        <v>114</v>
      </c>
      <c r="E651">
        <v>13759.194465750001</v>
      </c>
      <c r="F651">
        <v>46.95</v>
      </c>
      <c r="G651">
        <v>-11.416720525875</v>
      </c>
      <c r="H651">
        <f>(Table2[[#This Row],[1Y Return vs Nifty]]-AVERAGE(Table2[1Y Return vs Nifty]))/_xlfn.STDEV.P(Table2[1Y Return vs Nifty])</f>
        <v>-0.55011125260853899</v>
      </c>
      <c r="I651">
        <v>-2.5777492462551499</v>
      </c>
      <c r="J651">
        <f>(Table2[[#This Row],[1M Return vs Nifty]]-AVERAGE(Table2[1M Return vs Nifty]))/_xlfn.STDEV.P(Table2[1M Return vs Nifty])</f>
        <v>-0.22146637582407599</v>
      </c>
      <c r="K651">
        <v>-32.554363485391001</v>
      </c>
      <c r="L651">
        <f>(Table2[[#This Row],[6M Return vs Nifty]]-AVERAGE(Table2[6M Return vs Nifty]))/_xlfn.STDEV.P(Table2[6M Return vs Nifty])</f>
        <v>-1.2995865116572911</v>
      </c>
      <c r="M651">
        <v>2.1876875695696602E-2</v>
      </c>
      <c r="N651">
        <f>(Table2[[#This Row],[1W Return vs Nifty]]-AVERAGE(Table2[1W Return vs Nifty]))/_xlfn.STDEV.P(Table2[1W Return vs Nifty])</f>
        <v>0.35031049617465071</v>
      </c>
      <c r="O651">
        <v>48.11</v>
      </c>
      <c r="P651">
        <v>50.1350373256004</v>
      </c>
      <c r="Q651">
        <v>53.559916520278001</v>
      </c>
      <c r="R651">
        <v>43.736082031113398</v>
      </c>
      <c r="S651" s="1">
        <f>(Table2[[#This Row],[Close Price]]-Table2[[#This Row],[20D EMA]])/Table2[[#This Row],[20D EMA]]</f>
        <v>-2.4111411348991824E-2</v>
      </c>
      <c r="T651" s="1">
        <f>(Table2[[#This Row],[Close Price]]-Table2[[#This Row],[50D EMA]])/Table2[[#This Row],[50D EMA]]</f>
        <v>-6.3529170326836984E-2</v>
      </c>
      <c r="U651" s="1">
        <f>(Table2[[#This Row],[Close Price]]-Table2[[#This Row],[200D EMA]])/Table2[[#This Row],[200D EMA]]</f>
        <v>-0.12341162850348091</v>
      </c>
      <c r="V651">
        <v>0.74819063577249401</v>
      </c>
      <c r="W651">
        <v>46.6</v>
      </c>
      <c r="X651">
        <v>47.84</v>
      </c>
      <c r="Y651">
        <v>46.6</v>
      </c>
      <c r="Z651">
        <v>47.84</v>
      </c>
      <c r="AA651">
        <v>46.6</v>
      </c>
      <c r="AB651">
        <v>50.39</v>
      </c>
      <c r="AC651" s="1">
        <f>(Table2[[#This Row],[Close Price]]/Table2[[#This Row],[Day Low]])-1</f>
        <v>7.5107296137340018E-3</v>
      </c>
      <c r="AD651" s="1">
        <f>(Table2[[#This Row],[Day High]]/Table2[[#This Row],[Close Price]])-1</f>
        <v>1.8956336528221485E-2</v>
      </c>
      <c r="AE651" s="1">
        <f>(Table2[[#This Row],[Close Price]]/Table2[[#This Row],[Current Week Low]])-1</f>
        <v>7.5107296137340018E-3</v>
      </c>
      <c r="AF651" s="1">
        <f>(Table2[[#This Row],[Current Week High]]/Table2[[#This Row],[Close Price]])-1</f>
        <v>1.8956336528221485E-2</v>
      </c>
      <c r="AG651" s="1">
        <f>(Table2[[#This Row],[Close Price]]/Table2[[#This Row],[Current Month Low]])-1</f>
        <v>7.5107296137340018E-3</v>
      </c>
      <c r="AH651" s="1">
        <f>(Table2[[#This Row],[Current Month High]]/Table2[[#This Row],[Close Price]])-1</f>
        <v>7.3269435569754959E-2</v>
      </c>
      <c r="AI651">
        <v>56.975505857294898</v>
      </c>
      <c r="AJ651">
        <v>14.6520146520146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-0.14000000000000001</v>
      </c>
      <c r="AM651" t="s">
        <v>3184</v>
      </c>
      <c r="AN651">
        <v>3.96</v>
      </c>
      <c r="AO651" t="s">
        <v>3185</v>
      </c>
      <c r="AQ651">
        <f>(Table2[[#This Row],[Sharpe Ratio]]-AVERAGE(Table2[Sharpe Ratio]))/_xlfn.STDEV.P(Table2[Sharpe Ratio])</f>
        <v>-0.72077460162819162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515</v>
      </c>
      <c r="AT651">
        <f>_xlfn.RANK.AVG(Table2[[#This Row],[6M Return vs Nifty Z-Score]],Table2[6M Return vs Nifty Z-Score])</f>
        <v>713</v>
      </c>
      <c r="AU651">
        <f>_xlfn.RANK.AVG(Table2[[#This Row],[Sharpe Ratio Z-Score]],Table2[Sharpe Ratio Z-Score])</f>
        <v>544.5</v>
      </c>
      <c r="AV651">
        <f>(Table2[[#This Row],[Rank 1Y]]+Table2[[#This Row],[Rank 6M]]+Table2[[#This Row],[Rank Sharpe]])/3</f>
        <v>590.83333333333337</v>
      </c>
    </row>
    <row r="652" spans="1:48" x14ac:dyDescent="0.3">
      <c r="A652" t="s">
        <v>634</v>
      </c>
      <c r="B652" t="s">
        <v>635</v>
      </c>
      <c r="C652" t="s">
        <v>3143</v>
      </c>
      <c r="D652" t="s">
        <v>249</v>
      </c>
      <c r="E652">
        <v>28752.02545383</v>
      </c>
      <c r="F652">
        <v>1070.6500000000001</v>
      </c>
      <c r="G652">
        <v>-11.595089376542299</v>
      </c>
      <c r="H652">
        <f>(Table2[[#This Row],[1Y Return vs Nifty]]-AVERAGE(Table2[1Y Return vs Nifty]))/_xlfn.STDEV.P(Table2[1Y Return vs Nifty])</f>
        <v>-0.55347854040242006</v>
      </c>
      <c r="I652">
        <v>5.6498499046120596</v>
      </c>
      <c r="J652">
        <f>(Table2[[#This Row],[1M Return vs Nifty]]-AVERAGE(Table2[1M Return vs Nifty]))/_xlfn.STDEV.P(Table2[1M Return vs Nifty])</f>
        <v>0.65648465406696122</v>
      </c>
      <c r="K652">
        <v>-32.361255158776501</v>
      </c>
      <c r="L652">
        <f>(Table2[[#This Row],[6M Return vs Nifty]]-AVERAGE(Table2[6M Return vs Nifty]))/_xlfn.STDEV.P(Table2[6M Return vs Nifty])</f>
        <v>-1.2931162485381871</v>
      </c>
      <c r="M652">
        <v>-4.1799939533461998</v>
      </c>
      <c r="N652">
        <f>(Table2[[#This Row],[1W Return vs Nifty]]-AVERAGE(Table2[1W Return vs Nifty]))/_xlfn.STDEV.P(Table2[1W Return vs Nifty])</f>
        <v>-0.54043161046431121</v>
      </c>
      <c r="O652">
        <v>1069.58</v>
      </c>
      <c r="P652">
        <v>1081.7604766873201</v>
      </c>
      <c r="Q652">
        <v>1111.2218954136599</v>
      </c>
      <c r="R652">
        <v>49.317137894960098</v>
      </c>
      <c r="S652" s="1">
        <f>(Table2[[#This Row],[Close Price]]-Table2[[#This Row],[20D EMA]])/Table2[[#This Row],[20D EMA]]</f>
        <v>1.0003926774997324E-3</v>
      </c>
      <c r="T652" s="1">
        <f>(Table2[[#This Row],[Close Price]]-Table2[[#This Row],[50D EMA]])/Table2[[#This Row],[50D EMA]]</f>
        <v>-1.0270736384586402E-2</v>
      </c>
      <c r="U652" s="1">
        <f>(Table2[[#This Row],[Close Price]]-Table2[[#This Row],[200D EMA]])/Table2[[#This Row],[200D EMA]]</f>
        <v>-3.6511065504659324E-2</v>
      </c>
      <c r="V652">
        <v>0.30731020358733502</v>
      </c>
      <c r="W652">
        <v>1059</v>
      </c>
      <c r="X652">
        <v>1085.95</v>
      </c>
      <c r="Y652">
        <v>1059</v>
      </c>
      <c r="Z652">
        <v>1085.95</v>
      </c>
      <c r="AA652">
        <v>1050.25</v>
      </c>
      <c r="AB652">
        <v>1124</v>
      </c>
      <c r="AC652" s="1">
        <f>(Table2[[#This Row],[Close Price]]/Table2[[#This Row],[Day Low]])-1</f>
        <v>1.100094428706333E-2</v>
      </c>
      <c r="AD652" s="1">
        <f>(Table2[[#This Row],[Day High]]/Table2[[#This Row],[Close Price]])-1</f>
        <v>1.4290384345958085E-2</v>
      </c>
      <c r="AE652" s="1">
        <f>(Table2[[#This Row],[Close Price]]/Table2[[#This Row],[Current Week Low]])-1</f>
        <v>1.100094428706333E-2</v>
      </c>
      <c r="AF652" s="1">
        <f>(Table2[[#This Row],[Current Week High]]/Table2[[#This Row],[Close Price]])-1</f>
        <v>1.4290384345958085E-2</v>
      </c>
      <c r="AG652" s="1">
        <f>(Table2[[#This Row],[Close Price]]/Table2[[#This Row],[Current Month Low]])-1</f>
        <v>1.9423946679362203E-2</v>
      </c>
      <c r="AH652" s="1">
        <f>(Table2[[#This Row],[Current Month High]]/Table2[[#This Row],[Close Price]])-1</f>
        <v>4.9829542801101967E-2</v>
      </c>
      <c r="AI652">
        <v>41.4000840610843</v>
      </c>
      <c r="AJ652">
        <v>21.4853057982526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0</v>
      </c>
      <c r="AM652" t="s">
        <v>3186</v>
      </c>
      <c r="AN652">
        <v>0.44</v>
      </c>
      <c r="AO652" t="s">
        <v>3185</v>
      </c>
      <c r="AQ652">
        <f>(Table2[[#This Row],[Sharpe Ratio]]-AVERAGE(Table2[Sharpe Ratio]))/_xlfn.STDEV.P(Table2[Sharpe Ratio])</f>
        <v>-0.72077460162819162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518</v>
      </c>
      <c r="AT652">
        <f>_xlfn.RANK.AVG(Table2[[#This Row],[6M Return vs Nifty Z-Score]],Table2[6M Return vs Nifty Z-Score])</f>
        <v>711</v>
      </c>
      <c r="AU652">
        <f>_xlfn.RANK.AVG(Table2[[#This Row],[Sharpe Ratio Z-Score]],Table2[Sharpe Ratio Z-Score])</f>
        <v>544.5</v>
      </c>
      <c r="AV652">
        <f>(Table2[[#This Row],[Rank 1Y]]+Table2[[#This Row],[Rank 6M]]+Table2[[#This Row],[Rank Sharpe]])/3</f>
        <v>591.16666666666663</v>
      </c>
    </row>
    <row r="653" spans="1:48" x14ac:dyDescent="0.3">
      <c r="A653" t="s">
        <v>1260</v>
      </c>
      <c r="B653" t="s">
        <v>1261</v>
      </c>
      <c r="C653" t="s">
        <v>3140</v>
      </c>
      <c r="D653" t="s">
        <v>21</v>
      </c>
      <c r="E653">
        <v>9201.99816655</v>
      </c>
      <c r="F653">
        <v>1461.5</v>
      </c>
      <c r="G653">
        <v>-30.326410331441</v>
      </c>
      <c r="H653">
        <f>(Table2[[#This Row],[1Y Return vs Nifty]]-AVERAGE(Table2[1Y Return vs Nifty]))/_xlfn.STDEV.P(Table2[1Y Return vs Nifty])</f>
        <v>-0.90709268423265188</v>
      </c>
      <c r="I653">
        <v>-3.30575581408372</v>
      </c>
      <c r="J653">
        <f>(Table2[[#This Row],[1M Return vs Nifty]]-AVERAGE(Table2[1M Return vs Nifty]))/_xlfn.STDEV.P(Table2[1M Return vs Nifty])</f>
        <v>-0.29915053426112914</v>
      </c>
      <c r="K653">
        <v>-6.4997520838265199</v>
      </c>
      <c r="L653">
        <f>(Table2[[#This Row],[6M Return vs Nifty]]-AVERAGE(Table2[6M Return vs Nifty]))/_xlfn.STDEV.P(Table2[6M Return vs Nifty])</f>
        <v>-0.42660400391353009</v>
      </c>
      <c r="M653">
        <v>-5.4293987549168596</v>
      </c>
      <c r="N653">
        <f>(Table2[[#This Row],[1W Return vs Nifty]]-AVERAGE(Table2[1W Return vs Nifty]))/_xlfn.STDEV.P(Table2[1W Return vs Nifty])</f>
        <v>-0.80528922038985118</v>
      </c>
      <c r="O653">
        <v>1514.94</v>
      </c>
      <c r="P653">
        <v>1548.7745165921799</v>
      </c>
      <c r="Q653">
        <v>1570.9301243053601</v>
      </c>
      <c r="R653">
        <v>23.903379021982701</v>
      </c>
      <c r="S653" s="1">
        <f>(Table2[[#This Row],[Close Price]]-Table2[[#This Row],[20D EMA]])/Table2[[#This Row],[20D EMA]]</f>
        <v>-3.5275324435291203E-2</v>
      </c>
      <c r="T653" s="1">
        <f>(Table2[[#This Row],[Close Price]]-Table2[[#This Row],[50D EMA]])/Table2[[#This Row],[50D EMA]]</f>
        <v>-5.6350692536065825E-2</v>
      </c>
      <c r="U653" s="1">
        <f>(Table2[[#This Row],[Close Price]]-Table2[[#This Row],[200D EMA]])/Table2[[#This Row],[200D EMA]]</f>
        <v>-6.9659447363229043E-2</v>
      </c>
      <c r="V653">
        <v>0.92225989987477996</v>
      </c>
      <c r="W653">
        <v>1451</v>
      </c>
      <c r="X653">
        <v>1471.95</v>
      </c>
      <c r="Y653">
        <v>1451</v>
      </c>
      <c r="Z653">
        <v>1471.95</v>
      </c>
      <c r="AA653">
        <v>1451</v>
      </c>
      <c r="AB653">
        <v>1549</v>
      </c>
      <c r="AC653" s="1">
        <f>(Table2[[#This Row],[Close Price]]/Table2[[#This Row],[Day Low]])-1</f>
        <v>7.2363886974500247E-3</v>
      </c>
      <c r="AD653" s="1">
        <f>(Table2[[#This Row],[Day High]]/Table2[[#This Row],[Close Price]])-1</f>
        <v>7.1501881628464048E-3</v>
      </c>
      <c r="AE653" s="1">
        <f>(Table2[[#This Row],[Close Price]]/Table2[[#This Row],[Current Week Low]])-1</f>
        <v>7.2363886974500247E-3</v>
      </c>
      <c r="AF653" s="1">
        <f>(Table2[[#This Row],[Current Week High]]/Table2[[#This Row],[Close Price]])-1</f>
        <v>7.1501881628464048E-3</v>
      </c>
      <c r="AG653" s="1">
        <f>(Table2[[#This Row],[Close Price]]/Table2[[#This Row],[Current Month Low]])-1</f>
        <v>7.2363886974500247E-3</v>
      </c>
      <c r="AH653" s="1">
        <f>(Table2[[#This Row],[Current Month High]]/Table2[[#This Row],[Close Price]])-1</f>
        <v>5.9869996578857387E-2</v>
      </c>
      <c r="AI653">
        <v>32.907971262401603</v>
      </c>
      <c r="AJ653">
        <v>5.4435265683056198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-0.11</v>
      </c>
      <c r="AM653" t="s">
        <v>3184</v>
      </c>
      <c r="AN653">
        <v>-2.79</v>
      </c>
      <c r="AO653" t="s">
        <v>3184</v>
      </c>
      <c r="AP653">
        <v>-6.7073602589483999E-2</v>
      </c>
      <c r="AQ653">
        <f>(Table2[[#This Row],[Sharpe Ratio]]-AVERAGE(Table2[Sharpe Ratio]))/_xlfn.STDEV.P(Table2[Sharpe Ratio])</f>
        <v>-1.5132688748425269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627</v>
      </c>
      <c r="AT653">
        <f>_xlfn.RANK.AVG(Table2[[#This Row],[6M Return vs Nifty Z-Score]],Table2[6M Return vs Nifty Z-Score])</f>
        <v>458</v>
      </c>
      <c r="AU653">
        <f>_xlfn.RANK.AVG(Table2[[#This Row],[Sharpe Ratio Z-Score]],Table2[Sharpe Ratio Z-Score])</f>
        <v>691</v>
      </c>
      <c r="AV653">
        <f>(Table2[[#This Row],[Rank 1Y]]+Table2[[#This Row],[Rank 6M]]+Table2[[#This Row],[Rank Sharpe]])/3</f>
        <v>592</v>
      </c>
    </row>
    <row r="654" spans="1:48" x14ac:dyDescent="0.3">
      <c r="A654" t="s">
        <v>514</v>
      </c>
      <c r="B654" t="s">
        <v>515</v>
      </c>
      <c r="C654" t="s">
        <v>3138</v>
      </c>
      <c r="D654" t="s">
        <v>21</v>
      </c>
      <c r="E654">
        <v>40410.670615950003</v>
      </c>
      <c r="F654">
        <v>996.15</v>
      </c>
      <c r="G654">
        <v>-48.409056778731099</v>
      </c>
      <c r="H654">
        <f>(Table2[[#This Row],[1Y Return vs Nifty]]-AVERAGE(Table2[1Y Return vs Nifty]))/_xlfn.STDEV.P(Table2[1Y Return vs Nifty])</f>
        <v>-1.2484610029454339</v>
      </c>
      <c r="I654">
        <v>-2.05760163762376</v>
      </c>
      <c r="J654">
        <f>(Table2[[#This Row],[1M Return vs Nifty]]-AVERAGE(Table2[1M Return vs Nifty]))/_xlfn.STDEV.P(Table2[1M Return vs Nifty])</f>
        <v>-0.16596244079764055</v>
      </c>
      <c r="K654">
        <v>-11.892428734328</v>
      </c>
      <c r="L654">
        <f>(Table2[[#This Row],[6M Return vs Nifty]]-AVERAGE(Table2[6M Return vs Nifty]))/_xlfn.STDEV.P(Table2[6M Return vs Nifty])</f>
        <v>-0.60729034435625606</v>
      </c>
      <c r="M654">
        <v>-2.5260644359643498</v>
      </c>
      <c r="N654">
        <f>(Table2[[#This Row],[1W Return vs Nifty]]-AVERAGE(Table2[1W Return vs Nifty]))/_xlfn.STDEV.P(Table2[1W Return vs Nifty])</f>
        <v>-0.18982000851723449</v>
      </c>
      <c r="O654">
        <v>1024.1300000000001</v>
      </c>
      <c r="P654">
        <v>1038.62420810153</v>
      </c>
      <c r="Q654">
        <v>1070.2692662320401</v>
      </c>
      <c r="R654">
        <v>36.3248913710461</v>
      </c>
      <c r="S654" s="1">
        <f>(Table2[[#This Row],[Close Price]]-Table2[[#This Row],[20D EMA]])/Table2[[#This Row],[20D EMA]]</f>
        <v>-2.7320750295372783E-2</v>
      </c>
      <c r="T654" s="1">
        <f>(Table2[[#This Row],[Close Price]]-Table2[[#This Row],[50D EMA]])/Table2[[#This Row],[50D EMA]]</f>
        <v>-4.0894683341886839E-2</v>
      </c>
      <c r="U654" s="1">
        <f>(Table2[[#This Row],[Close Price]]-Table2[[#This Row],[200D EMA]])/Table2[[#This Row],[200D EMA]]</f>
        <v>-6.925291472956363E-2</v>
      </c>
      <c r="V654">
        <v>0.256269775947923</v>
      </c>
      <c r="W654">
        <v>995</v>
      </c>
      <c r="X654">
        <v>1005.45</v>
      </c>
      <c r="Y654">
        <v>995</v>
      </c>
      <c r="Z654">
        <v>1005.45</v>
      </c>
      <c r="AA654">
        <v>995</v>
      </c>
      <c r="AB654">
        <v>1038</v>
      </c>
      <c r="AC654" s="1">
        <f>(Table2[[#This Row],[Close Price]]/Table2[[#This Row],[Day Low]])-1</f>
        <v>1.1557788944722702E-3</v>
      </c>
      <c r="AD654" s="1">
        <f>(Table2[[#This Row],[Day High]]/Table2[[#This Row],[Close Price]])-1</f>
        <v>9.3359433820208171E-3</v>
      </c>
      <c r="AE654" s="1">
        <f>(Table2[[#This Row],[Close Price]]/Table2[[#This Row],[Current Week Low]])-1</f>
        <v>1.1557788944722702E-3</v>
      </c>
      <c r="AF654" s="1">
        <f>(Table2[[#This Row],[Current Week High]]/Table2[[#This Row],[Close Price]])-1</f>
        <v>9.3359433820208171E-3</v>
      </c>
      <c r="AG654" s="1">
        <f>(Table2[[#This Row],[Close Price]]/Table2[[#This Row],[Current Month Low]])-1</f>
        <v>1.1557788944722702E-3</v>
      </c>
      <c r="AH654" s="1">
        <f>(Table2[[#This Row],[Current Month High]]/Table2[[#This Row],[Close Price]])-1</f>
        <v>4.2011745219093566E-2</v>
      </c>
      <c r="AI654">
        <v>40.541083170205198</v>
      </c>
      <c r="AJ654">
        <v>2.6852901762704802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-7.0000000000000007E-2</v>
      </c>
      <c r="AM654" t="s">
        <v>3184</v>
      </c>
      <c r="AN654">
        <v>-2.8</v>
      </c>
      <c r="AO654" t="s">
        <v>3184</v>
      </c>
      <c r="AQ654">
        <f>(Table2[[#This Row],[Sharpe Ratio]]-AVERAGE(Table2[Sharpe Ratio]))/_xlfn.STDEV.P(Table2[Sharpe Ratio])</f>
        <v>-0.72077460162819162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711</v>
      </c>
      <c r="AT654">
        <f>_xlfn.RANK.AVG(Table2[[#This Row],[6M Return vs Nifty Z-Score]],Table2[6M Return vs Nifty Z-Score])</f>
        <v>523</v>
      </c>
      <c r="AU654">
        <f>_xlfn.RANK.AVG(Table2[[#This Row],[Sharpe Ratio Z-Score]],Table2[Sharpe Ratio Z-Score])</f>
        <v>544.5</v>
      </c>
      <c r="AV654">
        <f>(Table2[[#This Row],[Rank 1Y]]+Table2[[#This Row],[Rank 6M]]+Table2[[#This Row],[Rank Sharpe]])/3</f>
        <v>592.83333333333337</v>
      </c>
    </row>
    <row r="655" spans="1:48" x14ac:dyDescent="0.3">
      <c r="A655" t="s">
        <v>265</v>
      </c>
      <c r="B655" t="s">
        <v>266</v>
      </c>
      <c r="C655" t="s">
        <v>3141</v>
      </c>
      <c r="D655" t="s">
        <v>267</v>
      </c>
      <c r="E655">
        <v>96566.213823710001</v>
      </c>
      <c r="F655">
        <v>975.95</v>
      </c>
      <c r="G655">
        <v>-16.325725740098299</v>
      </c>
      <c r="H655">
        <f>(Table2[[#This Row],[1Y Return vs Nifty]]-AVERAGE(Table2[1Y Return vs Nifty]))/_xlfn.STDEV.P(Table2[1Y Return vs Nifty])</f>
        <v>-0.64278457127439304</v>
      </c>
      <c r="I655">
        <v>-8.2013245695656405</v>
      </c>
      <c r="J655">
        <f>(Table2[[#This Row],[1M Return vs Nifty]]-AVERAGE(Table2[1M Return vs Nifty]))/_xlfn.STDEV.P(Table2[1M Return vs Nifty])</f>
        <v>-0.821547110949568</v>
      </c>
      <c r="K655">
        <v>-19.3832647752612</v>
      </c>
      <c r="L655">
        <f>(Table2[[#This Row],[6M Return vs Nifty]]-AVERAGE(Table2[6M Return vs Nifty]))/_xlfn.STDEV.P(Table2[6M Return vs Nifty])</f>
        <v>-0.85827734743696771</v>
      </c>
      <c r="M655">
        <v>-1.3579054988582999</v>
      </c>
      <c r="N655">
        <f>(Table2[[#This Row],[1W Return vs Nifty]]-AVERAGE(Table2[1W Return vs Nifty]))/_xlfn.STDEV.P(Table2[1W Return vs Nifty])</f>
        <v>5.7814532110525126E-2</v>
      </c>
      <c r="O655">
        <v>1024.05</v>
      </c>
      <c r="P655">
        <v>1082.94993669972</v>
      </c>
      <c r="Q655">
        <v>1093.22942253976</v>
      </c>
      <c r="R655">
        <v>32.522012308351101</v>
      </c>
      <c r="S655" s="1">
        <f>(Table2[[#This Row],[Close Price]]-Table2[[#This Row],[20D EMA]])/Table2[[#This Row],[20D EMA]]</f>
        <v>-4.6970362775255028E-2</v>
      </c>
      <c r="T655" s="1">
        <f>(Table2[[#This Row],[Close Price]]-Table2[[#This Row],[50D EMA]])/Table2[[#This Row],[50D EMA]]</f>
        <v>-9.8804139576203528E-2</v>
      </c>
      <c r="U655" s="1">
        <f>(Table2[[#This Row],[Close Price]]-Table2[[#This Row],[200D EMA]])/Table2[[#This Row],[200D EMA]]</f>
        <v>-0.10727796025403311</v>
      </c>
      <c r="V655">
        <v>0.77283410259743301</v>
      </c>
      <c r="W655">
        <v>973.25</v>
      </c>
      <c r="X655">
        <v>997.95</v>
      </c>
      <c r="Y655">
        <v>973.25</v>
      </c>
      <c r="Z655">
        <v>997.95</v>
      </c>
      <c r="AA655">
        <v>973.25</v>
      </c>
      <c r="AB655">
        <v>1013.1</v>
      </c>
      <c r="AC655" s="1">
        <f>(Table2[[#This Row],[Close Price]]/Table2[[#This Row],[Day Low]])-1</f>
        <v>2.7742101207295367E-3</v>
      </c>
      <c r="AD655" s="1">
        <f>(Table2[[#This Row],[Day High]]/Table2[[#This Row],[Close Price]])-1</f>
        <v>2.2542138429222813E-2</v>
      </c>
      <c r="AE655" s="1">
        <f>(Table2[[#This Row],[Close Price]]/Table2[[#This Row],[Current Week Low]])-1</f>
        <v>2.7742101207295367E-3</v>
      </c>
      <c r="AF655" s="1">
        <f>(Table2[[#This Row],[Current Week High]]/Table2[[#This Row],[Close Price]])-1</f>
        <v>2.2542138429222813E-2</v>
      </c>
      <c r="AG655" s="1">
        <f>(Table2[[#This Row],[Close Price]]/Table2[[#This Row],[Current Month Low]])-1</f>
        <v>2.7742101207295367E-3</v>
      </c>
      <c r="AH655" s="1">
        <f>(Table2[[#This Row],[Current Month High]]/Table2[[#This Row],[Close Price]])-1</f>
        <v>3.8065474665710308E-2</v>
      </c>
      <c r="AI655">
        <v>28.430800637649899</v>
      </c>
      <c r="AJ655">
        <v>9.0596838687790395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-0.11</v>
      </c>
      <c r="AM655" t="s">
        <v>3184</v>
      </c>
      <c r="AN655">
        <v>-2.06</v>
      </c>
      <c r="AO655" t="s">
        <v>3184</v>
      </c>
      <c r="AP655">
        <v>-1.1524541681781001E-2</v>
      </c>
      <c r="AQ655">
        <f>(Table2[[#This Row],[Sharpe Ratio]]-AVERAGE(Table2[Sharpe Ratio]))/_xlfn.STDEV.P(Table2[Sharpe Ratio])</f>
        <v>-0.85694043932934516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562</v>
      </c>
      <c r="AT655">
        <f>_xlfn.RANK.AVG(Table2[[#This Row],[6M Return vs Nifty Z-Score]],Table2[6M Return vs Nifty Z-Score])</f>
        <v>625</v>
      </c>
      <c r="AU655">
        <f>_xlfn.RANK.AVG(Table2[[#This Row],[Sharpe Ratio Z-Score]],Table2[Sharpe Ratio Z-Score])</f>
        <v>593</v>
      </c>
      <c r="AV655">
        <f>(Table2[[#This Row],[Rank 1Y]]+Table2[[#This Row],[Rank 6M]]+Table2[[#This Row],[Rank Sharpe]])/3</f>
        <v>593.33333333333337</v>
      </c>
    </row>
    <row r="656" spans="1:48" x14ac:dyDescent="0.3">
      <c r="A656" t="s">
        <v>2077</v>
      </c>
      <c r="B656" t="s">
        <v>2078</v>
      </c>
      <c r="C656" t="s">
        <v>3141</v>
      </c>
      <c r="D656" t="s">
        <v>203</v>
      </c>
      <c r="E656">
        <v>3057.7850877330002</v>
      </c>
      <c r="F656">
        <v>223.11</v>
      </c>
      <c r="G656">
        <v>-26.293107725631799</v>
      </c>
      <c r="H656">
        <f>(Table2[[#This Row],[1Y Return vs Nifty]]-AVERAGE(Table2[1Y Return vs Nifty]))/_xlfn.STDEV.P(Table2[1Y Return vs Nifty])</f>
        <v>-0.83095107888642206</v>
      </c>
      <c r="I656">
        <v>0.43397592654746098</v>
      </c>
      <c r="J656">
        <f>(Table2[[#This Row],[1M Return vs Nifty]]-AVERAGE(Table2[1M Return vs Nifty]))/_xlfn.STDEV.P(Table2[1M Return vs Nifty])</f>
        <v>9.9908932905216519E-2</v>
      </c>
      <c r="K656">
        <v>-16.1461188086394</v>
      </c>
      <c r="L656">
        <f>(Table2[[#This Row],[6M Return vs Nifty]]-AVERAGE(Table2[6M Return vs Nifty]))/_xlfn.STDEV.P(Table2[6M Return vs Nifty])</f>
        <v>-0.74981394491988351</v>
      </c>
      <c r="M656">
        <v>-2.6255588643676302</v>
      </c>
      <c r="N656">
        <f>(Table2[[#This Row],[1W Return vs Nifty]]-AVERAGE(Table2[1W Return vs Nifty]))/_xlfn.STDEV.P(Table2[1W Return vs Nifty])</f>
        <v>-0.21091153663900333</v>
      </c>
      <c r="O656">
        <v>228.35</v>
      </c>
      <c r="P656">
        <v>238.41202644369</v>
      </c>
      <c r="Q656">
        <v>242.144307530204</v>
      </c>
      <c r="R656">
        <v>42.071700614328698</v>
      </c>
      <c r="S656" s="1">
        <f>(Table2[[#This Row],[Close Price]]-Table2[[#This Row],[20D EMA]])/Table2[[#This Row],[20D EMA]]</f>
        <v>-2.2947230129187566E-2</v>
      </c>
      <c r="T656" s="1">
        <f>(Table2[[#This Row],[Close Price]]-Table2[[#This Row],[50D EMA]])/Table2[[#This Row],[50D EMA]]</f>
        <v>-6.4183114719274167E-2</v>
      </c>
      <c r="U656" s="1">
        <f>(Table2[[#This Row],[Close Price]]-Table2[[#This Row],[200D EMA]])/Table2[[#This Row],[200D EMA]]</f>
        <v>-7.8607288869798161E-2</v>
      </c>
      <c r="V656">
        <v>0.51626662537658896</v>
      </c>
      <c r="W656">
        <v>220</v>
      </c>
      <c r="X656">
        <v>225.3</v>
      </c>
      <c r="Y656">
        <v>220</v>
      </c>
      <c r="Z656">
        <v>225.3</v>
      </c>
      <c r="AA656">
        <v>220</v>
      </c>
      <c r="AB656">
        <v>236.4</v>
      </c>
      <c r="AC656" s="1">
        <f>(Table2[[#This Row],[Close Price]]/Table2[[#This Row],[Day Low]])-1</f>
        <v>1.4136363636363614E-2</v>
      </c>
      <c r="AD656" s="1">
        <f>(Table2[[#This Row],[Day High]]/Table2[[#This Row],[Close Price]])-1</f>
        <v>9.8157859351888366E-3</v>
      </c>
      <c r="AE656" s="1">
        <f>(Table2[[#This Row],[Close Price]]/Table2[[#This Row],[Current Week Low]])-1</f>
        <v>1.4136363636363614E-2</v>
      </c>
      <c r="AF656" s="1">
        <f>(Table2[[#This Row],[Current Week High]]/Table2[[#This Row],[Close Price]])-1</f>
        <v>9.8157859351888366E-3</v>
      </c>
      <c r="AG656" s="1">
        <f>(Table2[[#This Row],[Close Price]]/Table2[[#This Row],[Current Month Low]])-1</f>
        <v>1.4136363636363614E-2</v>
      </c>
      <c r="AH656" s="1">
        <f>(Table2[[#This Row],[Current Month High]]/Table2[[#This Row],[Close Price]])-1</f>
        <v>5.956702971628336E-2</v>
      </c>
      <c r="AI656">
        <v>29.510107122047401</v>
      </c>
      <c r="AJ656">
        <v>11.694618272841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-0.1</v>
      </c>
      <c r="AM656" t="s">
        <v>3184</v>
      </c>
      <c r="AN656">
        <v>1.48</v>
      </c>
      <c r="AO656" t="s">
        <v>3185</v>
      </c>
      <c r="AP656">
        <v>-1.3271749370591999E-2</v>
      </c>
      <c r="AQ656">
        <f>(Table2[[#This Row],[Sharpe Ratio]]-AVERAGE(Table2[Sharpe Ratio]))/_xlfn.STDEV.P(Table2[Sharpe Ratio])</f>
        <v>-0.87758421026220179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609</v>
      </c>
      <c r="AT656">
        <f>_xlfn.RANK.AVG(Table2[[#This Row],[6M Return vs Nifty Z-Score]],Table2[6M Return vs Nifty Z-Score])</f>
        <v>578</v>
      </c>
      <c r="AU656">
        <f>_xlfn.RANK.AVG(Table2[[#This Row],[Sharpe Ratio Z-Score]],Table2[Sharpe Ratio Z-Score])</f>
        <v>598</v>
      </c>
      <c r="AV656">
        <f>(Table2[[#This Row],[Rank 1Y]]+Table2[[#This Row],[Rank 6M]]+Table2[[#This Row],[Rank Sharpe]])/3</f>
        <v>595</v>
      </c>
    </row>
    <row r="657" spans="1:48" x14ac:dyDescent="0.3">
      <c r="A657" t="s">
        <v>1682</v>
      </c>
      <c r="B657" t="s">
        <v>1683</v>
      </c>
      <c r="C657" t="s">
        <v>3153</v>
      </c>
      <c r="D657" t="s">
        <v>282</v>
      </c>
      <c r="E657">
        <v>5211.0036047470003</v>
      </c>
      <c r="F657">
        <v>154.93</v>
      </c>
      <c r="G657">
        <v>-18.703191827146199</v>
      </c>
      <c r="H657">
        <f>(Table2[[#This Row],[1Y Return vs Nifty]]-AVERAGE(Table2[1Y Return vs Nifty]))/_xlfn.STDEV.P(Table2[1Y Return vs Nifty])</f>
        <v>-0.68766691763325938</v>
      </c>
      <c r="I657">
        <v>-6.0873830354083296</v>
      </c>
      <c r="J657">
        <f>(Table2[[#This Row],[1M Return vs Nifty]]-AVERAGE(Table2[1M Return vs Nifty]))/_xlfn.STDEV.P(Table2[1M Return vs Nifty])</f>
        <v>-0.59597254016518186</v>
      </c>
      <c r="K657">
        <v>-13.318298379018801</v>
      </c>
      <c r="L657">
        <f>(Table2[[#This Row],[6M Return vs Nifty]]-AVERAGE(Table2[6M Return vs Nifty]))/_xlfn.STDEV.P(Table2[6M Return vs Nifty])</f>
        <v>-0.6550653519721108</v>
      </c>
      <c r="M657">
        <v>-3.3641243013748801</v>
      </c>
      <c r="N657">
        <f>(Table2[[#This Row],[1W Return vs Nifty]]-AVERAGE(Table2[1W Return vs Nifty]))/_xlfn.STDEV.P(Table2[1W Return vs Nifty])</f>
        <v>-0.36747782818313679</v>
      </c>
      <c r="O657">
        <v>163.32</v>
      </c>
      <c r="P657">
        <v>166.815569303404</v>
      </c>
      <c r="Q657">
        <v>167.07349670713299</v>
      </c>
      <c r="R657">
        <v>30.054990123563599</v>
      </c>
      <c r="S657" s="1">
        <f>(Table2[[#This Row],[Close Price]]-Table2[[#This Row],[20D EMA]])/Table2[[#This Row],[20D EMA]]</f>
        <v>-5.1371540533921053E-2</v>
      </c>
      <c r="T657" s="1">
        <f>(Table2[[#This Row],[Close Price]]-Table2[[#This Row],[50D EMA]])/Table2[[#This Row],[50D EMA]]</f>
        <v>-7.1249760157497857E-2</v>
      </c>
      <c r="U657" s="1">
        <f>(Table2[[#This Row],[Close Price]]-Table2[[#This Row],[200D EMA]])/Table2[[#This Row],[200D EMA]]</f>
        <v>-7.2683561106161559E-2</v>
      </c>
      <c r="V657">
        <v>0.52175057633127697</v>
      </c>
      <c r="W657">
        <v>154.6</v>
      </c>
      <c r="X657">
        <v>158.69</v>
      </c>
      <c r="Y657">
        <v>154.6</v>
      </c>
      <c r="Z657">
        <v>158.69</v>
      </c>
      <c r="AA657">
        <v>154.6</v>
      </c>
      <c r="AB657">
        <v>166.3</v>
      </c>
      <c r="AC657" s="1">
        <f>(Table2[[#This Row],[Close Price]]/Table2[[#This Row],[Day Low]])-1</f>
        <v>2.1345407503234881E-3</v>
      </c>
      <c r="AD657" s="1">
        <f>(Table2[[#This Row],[Day High]]/Table2[[#This Row],[Close Price]])-1</f>
        <v>2.4269024720841692E-2</v>
      </c>
      <c r="AE657" s="1">
        <f>(Table2[[#This Row],[Close Price]]/Table2[[#This Row],[Current Week Low]])-1</f>
        <v>2.1345407503234881E-3</v>
      </c>
      <c r="AF657" s="1">
        <f>(Table2[[#This Row],[Current Week High]]/Table2[[#This Row],[Close Price]])-1</f>
        <v>2.4269024720841692E-2</v>
      </c>
      <c r="AG657" s="1">
        <f>(Table2[[#This Row],[Close Price]]/Table2[[#This Row],[Current Month Low]])-1</f>
        <v>2.1345407503234881E-3</v>
      </c>
      <c r="AH657" s="1">
        <f>(Table2[[#This Row],[Current Month High]]/Table2[[#This Row],[Close Price]])-1</f>
        <v>7.3387981669140956E-2</v>
      </c>
      <c r="AI657">
        <v>41.741431614277403</v>
      </c>
      <c r="AJ657">
        <v>19.131103421760798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7.0000000000000007E-2</v>
      </c>
      <c r="AM657" t="s">
        <v>3185</v>
      </c>
      <c r="AN657">
        <v>-2</v>
      </c>
      <c r="AO657" t="s">
        <v>3184</v>
      </c>
      <c r="AP657">
        <v>-4.1924549567104001E-2</v>
      </c>
      <c r="AQ657">
        <f>(Table2[[#This Row],[Sharpe Ratio]]-AVERAGE(Table2[Sharpe Ratio]))/_xlfn.STDEV.P(Table2[Sharpe Ratio])</f>
        <v>-1.2161254424406331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576</v>
      </c>
      <c r="AT657">
        <f>_xlfn.RANK.AVG(Table2[[#This Row],[6M Return vs Nifty Z-Score]],Table2[6M Return vs Nifty Z-Score])</f>
        <v>550</v>
      </c>
      <c r="AU657">
        <f>_xlfn.RANK.AVG(Table2[[#This Row],[Sharpe Ratio Z-Score]],Table2[Sharpe Ratio Z-Score])</f>
        <v>660</v>
      </c>
      <c r="AV657">
        <f>(Table2[[#This Row],[Rank 1Y]]+Table2[[#This Row],[Rank 6M]]+Table2[[#This Row],[Rank Sharpe]])/3</f>
        <v>595.33333333333337</v>
      </c>
    </row>
    <row r="658" spans="1:48" x14ac:dyDescent="0.3">
      <c r="A658" t="s">
        <v>1165</v>
      </c>
      <c r="B658" t="s">
        <v>1166</v>
      </c>
      <c r="C658" t="s">
        <v>3153</v>
      </c>
      <c r="D658" t="s">
        <v>472</v>
      </c>
      <c r="E658">
        <v>10315.928625930001</v>
      </c>
      <c r="F658">
        <v>2017.35</v>
      </c>
      <c r="G658">
        <v>-30.403402614145101</v>
      </c>
      <c r="H658">
        <f>(Table2[[#This Row],[1Y Return vs Nifty]]-AVERAGE(Table2[1Y Return vs Nifty]))/_xlfn.STDEV.P(Table2[1Y Return vs Nifty])</f>
        <v>-0.90854616208376027</v>
      </c>
      <c r="I658">
        <v>-7.5082582192318101</v>
      </c>
      <c r="J658">
        <f>(Table2[[#This Row],[1M Return vs Nifty]]-AVERAGE(Table2[1M Return vs Nifty]))/_xlfn.STDEV.P(Table2[1M Return vs Nifty])</f>
        <v>-0.7475913548534201</v>
      </c>
      <c r="K658">
        <v>-5.9409911284842396</v>
      </c>
      <c r="L658">
        <f>(Table2[[#This Row],[6M Return vs Nifty]]-AVERAGE(Table2[6M Return vs Nifty]))/_xlfn.STDEV.P(Table2[6M Return vs Nifty])</f>
        <v>-0.40788223015509617</v>
      </c>
      <c r="M658">
        <v>-3.3956086799515299</v>
      </c>
      <c r="N658">
        <f>(Table2[[#This Row],[1W Return vs Nifty]]-AVERAGE(Table2[1W Return vs Nifty]))/_xlfn.STDEV.P(Table2[1W Return vs Nifty])</f>
        <v>-0.37415210800767351</v>
      </c>
      <c r="O658">
        <v>2122.9699999999998</v>
      </c>
      <c r="P658">
        <v>2162.5319342154498</v>
      </c>
      <c r="Q658">
        <v>2168.2688437249599</v>
      </c>
      <c r="R658">
        <v>28.9593873205826</v>
      </c>
      <c r="S658" s="1">
        <f>(Table2[[#This Row],[Close Price]]-Table2[[#This Row],[20D EMA]])/Table2[[#This Row],[20D EMA]]</f>
        <v>-4.975105630319783E-2</v>
      </c>
      <c r="T658" s="1">
        <f>(Table2[[#This Row],[Close Price]]-Table2[[#This Row],[50D EMA]])/Table2[[#This Row],[50D EMA]]</f>
        <v>-6.7135163147600332E-2</v>
      </c>
      <c r="U658" s="1">
        <f>(Table2[[#This Row],[Close Price]]-Table2[[#This Row],[200D EMA]])/Table2[[#This Row],[200D EMA]]</f>
        <v>-6.9603381592519761E-2</v>
      </c>
      <c r="V658">
        <v>0.51650695912524902</v>
      </c>
      <c r="W658">
        <v>1993.6</v>
      </c>
      <c r="X658">
        <v>2050</v>
      </c>
      <c r="Y658">
        <v>1993.6</v>
      </c>
      <c r="Z658">
        <v>2050</v>
      </c>
      <c r="AA658">
        <v>1993.6</v>
      </c>
      <c r="AB658">
        <v>2270</v>
      </c>
      <c r="AC658" s="1">
        <f>(Table2[[#This Row],[Close Price]]/Table2[[#This Row],[Day Low]])-1</f>
        <v>1.1913121990369202E-2</v>
      </c>
      <c r="AD658" s="1">
        <f>(Table2[[#This Row],[Day High]]/Table2[[#This Row],[Close Price]])-1</f>
        <v>1.6184598607083656E-2</v>
      </c>
      <c r="AE658" s="1">
        <f>(Table2[[#This Row],[Close Price]]/Table2[[#This Row],[Current Week Low]])-1</f>
        <v>1.1913121990369202E-2</v>
      </c>
      <c r="AF658" s="1">
        <f>(Table2[[#This Row],[Current Week High]]/Table2[[#This Row],[Close Price]])-1</f>
        <v>1.6184598607083656E-2</v>
      </c>
      <c r="AG658" s="1">
        <f>(Table2[[#This Row],[Close Price]]/Table2[[#This Row],[Current Month Low]])-1</f>
        <v>1.1913121990369202E-2</v>
      </c>
      <c r="AH658" s="1">
        <f>(Table2[[#This Row],[Current Month High]]/Table2[[#This Row],[Close Price]])-1</f>
        <v>0.12523855553077068</v>
      </c>
      <c r="AI658">
        <v>35.573896448310897</v>
      </c>
      <c r="AJ658">
        <v>11.579092920353901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0.05</v>
      </c>
      <c r="AM658" t="s">
        <v>3185</v>
      </c>
      <c r="AN658">
        <v>-3.04</v>
      </c>
      <c r="AO658" t="s">
        <v>3184</v>
      </c>
      <c r="AP658">
        <v>-0.10678817288666501</v>
      </c>
      <c r="AQ658">
        <f>(Table2[[#This Row],[Sharpe Ratio]]-AVERAGE(Table2[Sharpe Ratio]))/_xlfn.STDEV.P(Table2[Sharpe Ratio])</f>
        <v>-1.982508162857431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628</v>
      </c>
      <c r="AT658">
        <f>_xlfn.RANK.AVG(Table2[[#This Row],[6M Return vs Nifty Z-Score]],Table2[6M Return vs Nifty Z-Score])</f>
        <v>445</v>
      </c>
      <c r="AU658">
        <f>_xlfn.RANK.AVG(Table2[[#This Row],[Sharpe Ratio Z-Score]],Table2[Sharpe Ratio Z-Score])</f>
        <v>719</v>
      </c>
      <c r="AV658">
        <f>(Table2[[#This Row],[Rank 1Y]]+Table2[[#This Row],[Rank 6M]]+Table2[[#This Row],[Rank Sharpe]])/3</f>
        <v>597.33333333333337</v>
      </c>
    </row>
    <row r="659" spans="1:48" x14ac:dyDescent="0.3">
      <c r="A659" t="s">
        <v>363</v>
      </c>
      <c r="B659" t="s">
        <v>364</v>
      </c>
      <c r="C659" t="s">
        <v>3151</v>
      </c>
      <c r="D659" t="s">
        <v>120</v>
      </c>
      <c r="E659">
        <v>66896</v>
      </c>
      <c r="F659">
        <v>836.2</v>
      </c>
      <c r="G659">
        <v>-0.78914858976276003</v>
      </c>
      <c r="H659">
        <f>(Table2[[#This Row],[1Y Return vs Nifty]]-AVERAGE(Table2[1Y Return vs Nifty]))/_xlfn.STDEV.P(Table2[1Y Return vs Nifty])</f>
        <v>-0.34948152872354499</v>
      </c>
      <c r="I659">
        <v>-2.3157308829176699</v>
      </c>
      <c r="J659">
        <f>(Table2[[#This Row],[1M Return vs Nifty]]-AVERAGE(Table2[1M Return vs Nifty]))/_xlfn.STDEV.P(Table2[1M Return vs Nifty])</f>
        <v>-0.19350690821702105</v>
      </c>
      <c r="K659">
        <v>-25.0066896598805</v>
      </c>
      <c r="L659">
        <f>(Table2[[#This Row],[6M Return vs Nifty]]-AVERAGE(Table2[6M Return vs Nifty]))/_xlfn.STDEV.P(Table2[6M Return vs Nifty])</f>
        <v>-1.0466951089695329</v>
      </c>
      <c r="M659">
        <v>0.123803858738199</v>
      </c>
      <c r="N659">
        <f>(Table2[[#This Row],[1W Return vs Nifty]]-AVERAGE(Table2[1W Return vs Nifty]))/_xlfn.STDEV.P(Table2[1W Return vs Nifty])</f>
        <v>0.37191769432341776</v>
      </c>
      <c r="O659">
        <v>845.44</v>
      </c>
      <c r="P659">
        <v>876.93750032370201</v>
      </c>
      <c r="Q659">
        <v>906.89708282998799</v>
      </c>
      <c r="R659">
        <v>48.021727593585197</v>
      </c>
      <c r="S659" s="1">
        <f>(Table2[[#This Row],[Close Price]]-Table2[[#This Row],[20D EMA]])/Table2[[#This Row],[20D EMA]]</f>
        <v>-1.0929220287660872E-2</v>
      </c>
      <c r="T659" s="1">
        <f>(Table2[[#This Row],[Close Price]]-Table2[[#This Row],[50D EMA]])/Table2[[#This Row],[50D EMA]]</f>
        <v>-4.6454280160974554E-2</v>
      </c>
      <c r="U659" s="1">
        <f>(Table2[[#This Row],[Close Price]]-Table2[[#This Row],[200D EMA]])/Table2[[#This Row],[200D EMA]]</f>
        <v>-7.7954912600861487E-2</v>
      </c>
      <c r="V659">
        <v>1.0444941156143399</v>
      </c>
      <c r="W659">
        <v>822.15</v>
      </c>
      <c r="X659">
        <v>842.8</v>
      </c>
      <c r="Y659">
        <v>822.15</v>
      </c>
      <c r="Z659">
        <v>842.8</v>
      </c>
      <c r="AA659">
        <v>792.1</v>
      </c>
      <c r="AB659">
        <v>863.3</v>
      </c>
      <c r="AC659" s="1">
        <f>(Table2[[#This Row],[Close Price]]/Table2[[#This Row],[Day Low]])-1</f>
        <v>1.7089338928419462E-2</v>
      </c>
      <c r="AD659" s="1">
        <f>(Table2[[#This Row],[Day High]]/Table2[[#This Row],[Close Price]])-1</f>
        <v>7.8928486008131848E-3</v>
      </c>
      <c r="AE659" s="1">
        <f>(Table2[[#This Row],[Close Price]]/Table2[[#This Row],[Current Week Low]])-1</f>
        <v>1.7089338928419462E-2</v>
      </c>
      <c r="AF659" s="1">
        <f>(Table2[[#This Row],[Current Week High]]/Table2[[#This Row],[Close Price]])-1</f>
        <v>7.8928486008131848E-3</v>
      </c>
      <c r="AG659" s="1">
        <f>(Table2[[#This Row],[Close Price]]/Table2[[#This Row],[Current Month Low]])-1</f>
        <v>5.5674788536800968E-2</v>
      </c>
      <c r="AH659" s="1">
        <f>(Table2[[#This Row],[Current Month High]]/Table2[[#This Row],[Close Price]])-1</f>
        <v>3.2408514709399538E-2</v>
      </c>
      <c r="AI659">
        <v>36.199473810093203</v>
      </c>
      <c r="AJ659">
        <v>24.983185113220198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-0.11</v>
      </c>
      <c r="AM659" t="s">
        <v>3184</v>
      </c>
      <c r="AN659">
        <v>0.73</v>
      </c>
      <c r="AO659" t="s">
        <v>3185</v>
      </c>
      <c r="AP659">
        <v>-5.5582735500323999E-2</v>
      </c>
      <c r="AQ659">
        <f>(Table2[[#This Row],[Sharpe Ratio]]-AVERAGE(Table2[Sharpe Ratio]))/_xlfn.STDEV.P(Table2[Sharpe Ratio])</f>
        <v>-1.3775009123228856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435</v>
      </c>
      <c r="AT659">
        <f>_xlfn.RANK.AVG(Table2[[#This Row],[6M Return vs Nifty Z-Score]],Table2[6M Return vs Nifty Z-Score])</f>
        <v>683</v>
      </c>
      <c r="AU659">
        <f>_xlfn.RANK.AVG(Table2[[#This Row],[Sharpe Ratio Z-Score]],Table2[Sharpe Ratio Z-Score])</f>
        <v>678</v>
      </c>
      <c r="AV659">
        <f>(Table2[[#This Row],[Rank 1Y]]+Table2[[#This Row],[Rank 6M]]+Table2[[#This Row],[Rank Sharpe]])/3</f>
        <v>598.66666666666663</v>
      </c>
    </row>
    <row r="660" spans="1:48" x14ac:dyDescent="0.3">
      <c r="A660" t="s">
        <v>1026</v>
      </c>
      <c r="B660" t="s">
        <v>1027</v>
      </c>
      <c r="C660" t="s">
        <v>3139</v>
      </c>
      <c r="D660" t="s">
        <v>54</v>
      </c>
      <c r="E660">
        <v>13213.692554419</v>
      </c>
      <c r="F660">
        <v>156.11000000000001</v>
      </c>
      <c r="G660">
        <v>-11.440289859504899</v>
      </c>
      <c r="H660">
        <f>(Table2[[#This Row],[1Y Return vs Nifty]]-AVERAGE(Table2[1Y Return vs Nifty]))/_xlfn.STDEV.P(Table2[1Y Return vs Nifty])</f>
        <v>-0.55055619985770821</v>
      </c>
      <c r="I660">
        <v>-18.670273737942299</v>
      </c>
      <c r="J660">
        <f>(Table2[[#This Row],[1M Return vs Nifty]]-AVERAGE(Table2[1M Return vs Nifty]))/_xlfn.STDEV.P(Table2[1M Return vs Nifty])</f>
        <v>-1.93866822194638</v>
      </c>
      <c r="K660">
        <v>-19.5075176295564</v>
      </c>
      <c r="L660">
        <f>(Table2[[#This Row],[6M Return vs Nifty]]-AVERAGE(Table2[6M Return vs Nifty]))/_xlfn.STDEV.P(Table2[6M Return vs Nifty])</f>
        <v>-0.86244054782653223</v>
      </c>
      <c r="M660">
        <v>-6.4032560032976997</v>
      </c>
      <c r="N660">
        <f>(Table2[[#This Row],[1W Return vs Nifty]]-AVERAGE(Table2[1W Return vs Nifty]))/_xlfn.STDEV.P(Table2[1W Return vs Nifty])</f>
        <v>-1.0117343236026426</v>
      </c>
      <c r="O660">
        <v>160.63</v>
      </c>
      <c r="P660">
        <v>176.037550590834</v>
      </c>
      <c r="Q660">
        <v>182.63780807417299</v>
      </c>
      <c r="R660">
        <v>48.2685890563464</v>
      </c>
      <c r="S660" s="1">
        <f>(Table2[[#This Row],[Close Price]]-Table2[[#This Row],[20D EMA]])/Table2[[#This Row],[20D EMA]]</f>
        <v>-2.8139201892547979E-2</v>
      </c>
      <c r="T660" s="1">
        <f>(Table2[[#This Row],[Close Price]]-Table2[[#This Row],[50D EMA]])/Table2[[#This Row],[50D EMA]]</f>
        <v>-0.11320056728778174</v>
      </c>
      <c r="U660" s="1">
        <f>(Table2[[#This Row],[Close Price]]-Table2[[#This Row],[200D EMA]])/Table2[[#This Row],[200D EMA]]</f>
        <v>-0.14524817371548551</v>
      </c>
      <c r="V660">
        <v>1.2477145745912299</v>
      </c>
      <c r="W660">
        <v>147.66999999999999</v>
      </c>
      <c r="X660">
        <v>157.12</v>
      </c>
      <c r="Y660">
        <v>147.66999999999999</v>
      </c>
      <c r="Z660">
        <v>157.12</v>
      </c>
      <c r="AA660">
        <v>147.66999999999999</v>
      </c>
      <c r="AB660">
        <v>160.74</v>
      </c>
      <c r="AC660" s="1">
        <f>(Table2[[#This Row],[Close Price]]/Table2[[#This Row],[Day Low]])-1</f>
        <v>5.7154466039141427E-2</v>
      </c>
      <c r="AD660" s="1">
        <f>(Table2[[#This Row],[Day High]]/Table2[[#This Row],[Close Price]])-1</f>
        <v>6.4697969380564935E-3</v>
      </c>
      <c r="AE660" s="1">
        <f>(Table2[[#This Row],[Close Price]]/Table2[[#This Row],[Current Week Low]])-1</f>
        <v>5.7154466039141427E-2</v>
      </c>
      <c r="AF660" s="1">
        <f>(Table2[[#This Row],[Current Week High]]/Table2[[#This Row],[Close Price]])-1</f>
        <v>6.4697969380564935E-3</v>
      </c>
      <c r="AG660" s="1">
        <f>(Table2[[#This Row],[Close Price]]/Table2[[#This Row],[Current Month Low]])-1</f>
        <v>5.7154466039141427E-2</v>
      </c>
      <c r="AH660" s="1">
        <f>(Table2[[#This Row],[Current Month High]]/Table2[[#This Row],[Close Price]])-1</f>
        <v>2.965857408237782E-2</v>
      </c>
      <c r="AI660">
        <v>47.588239062199698</v>
      </c>
      <c r="AJ660">
        <v>14.7024246877296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-0.3</v>
      </c>
      <c r="AM660" t="s">
        <v>3184</v>
      </c>
      <c r="AN660">
        <v>5.34</v>
      </c>
      <c r="AO660" t="s">
        <v>3185</v>
      </c>
      <c r="AP660">
        <v>-4.1814538219693997E-2</v>
      </c>
      <c r="AQ660">
        <f>(Table2[[#This Row],[Sharpe Ratio]]-AVERAGE(Table2[Sharpe Ratio]))/_xlfn.STDEV.P(Table2[Sharpe Ratio])</f>
        <v>-1.2148256261277297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516</v>
      </c>
      <c r="AT660">
        <f>_xlfn.RANK.AVG(Table2[[#This Row],[6M Return vs Nifty Z-Score]],Table2[6M Return vs Nifty Z-Score])</f>
        <v>628</v>
      </c>
      <c r="AU660">
        <f>_xlfn.RANK.AVG(Table2[[#This Row],[Sharpe Ratio Z-Score]],Table2[Sharpe Ratio Z-Score])</f>
        <v>659</v>
      </c>
      <c r="AV660">
        <f>(Table2[[#This Row],[Rank 1Y]]+Table2[[#This Row],[Rank 6M]]+Table2[[#This Row],[Rank Sharpe]])/3</f>
        <v>601</v>
      </c>
    </row>
    <row r="661" spans="1:48" x14ac:dyDescent="0.3">
      <c r="A661" t="s">
        <v>52</v>
      </c>
      <c r="B661" t="s">
        <v>53</v>
      </c>
      <c r="C661" t="s">
        <v>3139</v>
      </c>
      <c r="D661" t="s">
        <v>54</v>
      </c>
      <c r="E661">
        <v>419380.6098636</v>
      </c>
      <c r="F661">
        <v>6778.8</v>
      </c>
      <c r="G661">
        <v>-31.799860444298599</v>
      </c>
      <c r="H661">
        <f>(Table2[[#This Row],[1Y Return vs Nifty]]-AVERAGE(Table2[1Y Return vs Nifty]))/_xlfn.STDEV.P(Table2[1Y Return vs Nifty])</f>
        <v>-0.93490881110321511</v>
      </c>
      <c r="I661">
        <v>-2.6122047733334299</v>
      </c>
      <c r="J661">
        <f>(Table2[[#This Row],[1M Return vs Nifty]]-AVERAGE(Table2[1M Return vs Nifty]))/_xlfn.STDEV.P(Table2[1M Return vs Nifty])</f>
        <v>-0.22514305779765342</v>
      </c>
      <c r="K661">
        <v>-8.5647729477075103</v>
      </c>
      <c r="L661">
        <f>(Table2[[#This Row],[6M Return vs Nifty]]-AVERAGE(Table2[6M Return vs Nifty]))/_xlfn.STDEV.P(Table2[6M Return vs Nifty])</f>
        <v>-0.49579433128052236</v>
      </c>
      <c r="M661">
        <v>-1.32451334534552</v>
      </c>
      <c r="N661">
        <f>(Table2[[#This Row],[1W Return vs Nifty]]-AVERAGE(Table2[1W Return vs Nifty]))/_xlfn.STDEV.P(Table2[1W Return vs Nifty])</f>
        <v>6.4893235472752789E-2</v>
      </c>
      <c r="O661">
        <v>6968.46</v>
      </c>
      <c r="P661">
        <v>7063.2449086274501</v>
      </c>
      <c r="Q661">
        <v>7043.8424925217496</v>
      </c>
      <c r="R661">
        <v>35.643608267629702</v>
      </c>
      <c r="S661" s="1">
        <f>(Table2[[#This Row],[Close Price]]-Table2[[#This Row],[20D EMA]])/Table2[[#This Row],[20D EMA]]</f>
        <v>-2.7216917367682364E-2</v>
      </c>
      <c r="T661" s="1">
        <f>(Table2[[#This Row],[Close Price]]-Table2[[#This Row],[50D EMA]])/Table2[[#This Row],[50D EMA]]</f>
        <v>-4.0271137742939174E-2</v>
      </c>
      <c r="U661" s="1">
        <f>(Table2[[#This Row],[Close Price]]-Table2[[#This Row],[200D EMA]])/Table2[[#This Row],[200D EMA]]</f>
        <v>-3.7627543887180558E-2</v>
      </c>
      <c r="V661">
        <v>0.60332587407264304</v>
      </c>
      <c r="W661">
        <v>6752.15</v>
      </c>
      <c r="X661">
        <v>6904.2</v>
      </c>
      <c r="Y661">
        <v>6752.15</v>
      </c>
      <c r="Z661">
        <v>6904.2</v>
      </c>
      <c r="AA661">
        <v>6712</v>
      </c>
      <c r="AB661">
        <v>7038.95</v>
      </c>
      <c r="AC661" s="1">
        <f>(Table2[[#This Row],[Close Price]]/Table2[[#This Row],[Day Low]])-1</f>
        <v>3.9468909902773408E-3</v>
      </c>
      <c r="AD661" s="1">
        <f>(Table2[[#This Row],[Day High]]/Table2[[#This Row],[Close Price]])-1</f>
        <v>1.8498849353867808E-2</v>
      </c>
      <c r="AE661" s="1">
        <f>(Table2[[#This Row],[Close Price]]/Table2[[#This Row],[Current Week Low]])-1</f>
        <v>3.9468909902773408E-3</v>
      </c>
      <c r="AF661" s="1">
        <f>(Table2[[#This Row],[Current Week High]]/Table2[[#This Row],[Close Price]])-1</f>
        <v>1.8498849353867808E-2</v>
      </c>
      <c r="AG661" s="1">
        <f>(Table2[[#This Row],[Close Price]]/Table2[[#This Row],[Current Month Low]])-1</f>
        <v>9.9523241954708741E-3</v>
      </c>
      <c r="AH661" s="1">
        <f>(Table2[[#This Row],[Current Month High]]/Table2[[#This Row],[Close Price]])-1</f>
        <v>3.8376998878857593E-2</v>
      </c>
      <c r="AI661">
        <v>15.5071694105151</v>
      </c>
      <c r="AJ661">
        <v>9.5510520702026493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-0.02</v>
      </c>
      <c r="AM661" t="s">
        <v>3184</v>
      </c>
      <c r="AN661">
        <v>-3.72</v>
      </c>
      <c r="AO661" t="s">
        <v>3184</v>
      </c>
      <c r="AP661">
        <v>-6.3282283948345994E-2</v>
      </c>
      <c r="AQ661">
        <f>(Table2[[#This Row],[Sharpe Ratio]]-AVERAGE(Table2[Sharpe Ratio]))/_xlfn.STDEV.P(Table2[Sharpe Ratio])</f>
        <v>-1.4684733338989173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635</v>
      </c>
      <c r="AT661">
        <f>_xlfn.RANK.AVG(Table2[[#This Row],[6M Return vs Nifty Z-Score]],Table2[6M Return vs Nifty Z-Score])</f>
        <v>481</v>
      </c>
      <c r="AU661">
        <f>_xlfn.RANK.AVG(Table2[[#This Row],[Sharpe Ratio Z-Score]],Table2[Sharpe Ratio Z-Score])</f>
        <v>688</v>
      </c>
      <c r="AV661">
        <f>(Table2[[#This Row],[Rank 1Y]]+Table2[[#This Row],[Rank 6M]]+Table2[[#This Row],[Rank Sharpe]])/3</f>
        <v>601.33333333333337</v>
      </c>
    </row>
    <row r="662" spans="1:48" x14ac:dyDescent="0.3">
      <c r="A662" t="s">
        <v>16</v>
      </c>
      <c r="B662" t="s">
        <v>17</v>
      </c>
      <c r="C662" t="s">
        <v>3137</v>
      </c>
      <c r="D662" t="s">
        <v>18</v>
      </c>
      <c r="E662">
        <v>1722265.09872846</v>
      </c>
      <c r="F662">
        <v>1272.7</v>
      </c>
      <c r="G662">
        <v>-15.0631297275009</v>
      </c>
      <c r="H662">
        <f>(Table2[[#This Row],[1Y Return vs Nifty]]-AVERAGE(Table2[1Y Return vs Nifty]))/_xlfn.STDEV.P(Table2[1Y Return vs Nifty])</f>
        <v>-0.61894899613940335</v>
      </c>
      <c r="I662">
        <v>-2.95120379697922</v>
      </c>
      <c r="J662">
        <f>(Table2[[#This Row],[1M Return vs Nifty]]-AVERAGE(Table2[1M Return vs Nifty]))/_xlfn.STDEV.P(Table2[1M Return vs Nifty])</f>
        <v>-0.26131698125751318</v>
      </c>
      <c r="K662">
        <v>-18.726380982709699</v>
      </c>
      <c r="L662">
        <f>(Table2[[#This Row],[6M Return vs Nifty]]-AVERAGE(Table2[6M Return vs Nifty]))/_xlfn.STDEV.P(Table2[6M Return vs Nifty])</f>
        <v>-0.83626788233001903</v>
      </c>
      <c r="M662">
        <v>-4.7595102528827997</v>
      </c>
      <c r="N662">
        <f>(Table2[[#This Row],[1W Return vs Nifty]]-AVERAGE(Table2[1W Return vs Nifty]))/_xlfn.STDEV.P(Table2[1W Return vs Nifty])</f>
        <v>-0.66328154814279749</v>
      </c>
      <c r="O662">
        <v>1333.13</v>
      </c>
      <c r="P662">
        <v>1385.8812865657401</v>
      </c>
      <c r="Q662">
        <v>1411.3097897738901</v>
      </c>
      <c r="R662">
        <v>24.793336647242999</v>
      </c>
      <c r="S662" s="1">
        <f>(Table2[[#This Row],[Close Price]]-Table2[[#This Row],[20D EMA]])/Table2[[#This Row],[20D EMA]]</f>
        <v>-4.53294127354422E-2</v>
      </c>
      <c r="T662" s="1">
        <f>(Table2[[#This Row],[Close Price]]-Table2[[#This Row],[50D EMA]])/Table2[[#This Row],[50D EMA]]</f>
        <v>-8.1667374877545995E-2</v>
      </c>
      <c r="U662" s="1">
        <f>(Table2[[#This Row],[Close Price]]-Table2[[#This Row],[200D EMA]])/Table2[[#This Row],[200D EMA]]</f>
        <v>-9.8213582006043548E-2</v>
      </c>
      <c r="V662">
        <v>0.85210583601495904</v>
      </c>
      <c r="W662">
        <v>1267</v>
      </c>
      <c r="X662">
        <v>1286</v>
      </c>
      <c r="Y662">
        <v>1267</v>
      </c>
      <c r="Z662">
        <v>1286</v>
      </c>
      <c r="AA662">
        <v>1267</v>
      </c>
      <c r="AB662">
        <v>1341.95</v>
      </c>
      <c r="AC662" s="1">
        <f>(Table2[[#This Row],[Close Price]]/Table2[[#This Row],[Day Low]])-1</f>
        <v>4.498816101025982E-3</v>
      </c>
      <c r="AD662" s="1">
        <f>(Table2[[#This Row],[Day High]]/Table2[[#This Row],[Close Price]])-1</f>
        <v>1.0450223933369918E-2</v>
      </c>
      <c r="AE662" s="1">
        <f>(Table2[[#This Row],[Close Price]]/Table2[[#This Row],[Current Week Low]])-1</f>
        <v>4.498816101025982E-3</v>
      </c>
      <c r="AF662" s="1">
        <f>(Table2[[#This Row],[Current Week High]]/Table2[[#This Row],[Close Price]])-1</f>
        <v>1.0450223933369918E-2</v>
      </c>
      <c r="AG662" s="1">
        <f>(Table2[[#This Row],[Close Price]]/Table2[[#This Row],[Current Month Low]])-1</f>
        <v>4.498816101025982E-3</v>
      </c>
      <c r="AH662" s="1">
        <f>(Table2[[#This Row],[Current Month High]]/Table2[[#This Row],[Close Price]])-1</f>
        <v>5.4411880254576772E-2</v>
      </c>
      <c r="AI662">
        <v>26.408423037636499</v>
      </c>
      <c r="AJ662">
        <v>10.109443266859801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-0.04</v>
      </c>
      <c r="AM662" t="s">
        <v>3184</v>
      </c>
      <c r="AN662">
        <v>-5.01</v>
      </c>
      <c r="AO662" t="s">
        <v>3184</v>
      </c>
      <c r="AP662">
        <v>-3.1893254897719998E-2</v>
      </c>
      <c r="AQ662">
        <f>(Table2[[#This Row],[Sharpe Ratio]]-AVERAGE(Table2[Sharpe Ratio]))/_xlfn.STDEV.P(Table2[Sharpe Ratio])</f>
        <v>-1.0976027558471046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549</v>
      </c>
      <c r="AT662">
        <f>_xlfn.RANK.AVG(Table2[[#This Row],[6M Return vs Nifty Z-Score]],Table2[6M Return vs Nifty Z-Score])</f>
        <v>620</v>
      </c>
      <c r="AU662">
        <f>_xlfn.RANK.AVG(Table2[[#This Row],[Sharpe Ratio Z-Score]],Table2[Sharpe Ratio Z-Score])</f>
        <v>637</v>
      </c>
      <c r="AV662">
        <f>(Table2[[#This Row],[Rank 1Y]]+Table2[[#This Row],[Rank 6M]]+Table2[[#This Row],[Rank Sharpe]])/3</f>
        <v>602</v>
      </c>
    </row>
    <row r="663" spans="1:48" x14ac:dyDescent="0.3">
      <c r="A663" t="s">
        <v>894</v>
      </c>
      <c r="B663" t="s">
        <v>895</v>
      </c>
      <c r="C663" t="s">
        <v>3148</v>
      </c>
      <c r="D663" t="s">
        <v>546</v>
      </c>
      <c r="E663">
        <v>16977.143888504899</v>
      </c>
      <c r="F663">
        <v>1501.65</v>
      </c>
      <c r="G663">
        <v>-32.503424263314102</v>
      </c>
      <c r="H663">
        <f>(Table2[[#This Row],[1Y Return vs Nifty]]-AVERAGE(Table2[1Y Return vs Nifty]))/_xlfn.STDEV.P(Table2[1Y Return vs Nifty])</f>
        <v>-0.94819084914474627</v>
      </c>
      <c r="I663">
        <v>-7.1300537373637303</v>
      </c>
      <c r="J663">
        <f>(Table2[[#This Row],[1M Return vs Nifty]]-AVERAGE(Table2[1M Return vs Nifty]))/_xlfn.STDEV.P(Table2[1M Return vs Nifty])</f>
        <v>-0.70723389354826049</v>
      </c>
      <c r="K663">
        <v>-19.882663510541398</v>
      </c>
      <c r="L663">
        <f>(Table2[[#This Row],[6M Return vs Nifty]]-AVERAGE(Table2[6M Return vs Nifty]))/_xlfn.STDEV.P(Table2[6M Return vs Nifty])</f>
        <v>-0.87501013817292139</v>
      </c>
      <c r="M663">
        <v>0.34544452638883399</v>
      </c>
      <c r="N663">
        <f>(Table2[[#This Row],[1W Return vs Nifty]]-AVERAGE(Table2[1W Return vs Nifty]))/_xlfn.STDEV.P(Table2[1W Return vs Nifty])</f>
        <v>0.41890264061340377</v>
      </c>
      <c r="O663">
        <v>1568.52</v>
      </c>
      <c r="P663">
        <v>1622.1630078237199</v>
      </c>
      <c r="Q663">
        <v>1613.7909518558899</v>
      </c>
      <c r="R663">
        <v>34.3788707898712</v>
      </c>
      <c r="S663" s="1">
        <f>(Table2[[#This Row],[Close Price]]-Table2[[#This Row],[20D EMA]])/Table2[[#This Row],[20D EMA]]</f>
        <v>-4.2632545329354989E-2</v>
      </c>
      <c r="T663" s="1">
        <f>(Table2[[#This Row],[Close Price]]-Table2[[#This Row],[50D EMA]])/Table2[[#This Row],[50D EMA]]</f>
        <v>-7.4291552231485689E-2</v>
      </c>
      <c r="U663" s="1">
        <f>(Table2[[#This Row],[Close Price]]-Table2[[#This Row],[200D EMA]])/Table2[[#This Row],[200D EMA]]</f>
        <v>-6.9489144010211265E-2</v>
      </c>
      <c r="V663">
        <v>0.97072852134600096</v>
      </c>
      <c r="W663">
        <v>1485</v>
      </c>
      <c r="X663">
        <v>1552.45</v>
      </c>
      <c r="Y663">
        <v>1485</v>
      </c>
      <c r="Z663">
        <v>1552.45</v>
      </c>
      <c r="AA663">
        <v>1485</v>
      </c>
      <c r="AB663">
        <v>1612</v>
      </c>
      <c r="AC663" s="1">
        <f>(Table2[[#This Row],[Close Price]]/Table2[[#This Row],[Day Low]])-1</f>
        <v>1.1212121212121229E-2</v>
      </c>
      <c r="AD663" s="1">
        <f>(Table2[[#This Row],[Day High]]/Table2[[#This Row],[Close Price]])-1</f>
        <v>3.3829454266973036E-2</v>
      </c>
      <c r="AE663" s="1">
        <f>(Table2[[#This Row],[Close Price]]/Table2[[#This Row],[Current Week Low]])-1</f>
        <v>1.1212121212121229E-2</v>
      </c>
      <c r="AF663" s="1">
        <f>(Table2[[#This Row],[Current Week High]]/Table2[[#This Row],[Close Price]])-1</f>
        <v>3.3829454266973036E-2</v>
      </c>
      <c r="AG663" s="1">
        <f>(Table2[[#This Row],[Close Price]]/Table2[[#This Row],[Current Month Low]])-1</f>
        <v>1.1212121212121229E-2</v>
      </c>
      <c r="AH663" s="1">
        <f>(Table2[[#This Row],[Current Month High]]/Table2[[#This Row],[Close Price]])-1</f>
        <v>7.3485832251190208E-2</v>
      </c>
      <c r="AI663">
        <v>26.657343588719002</v>
      </c>
      <c r="AJ663">
        <v>14.6035259100969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-0.03</v>
      </c>
      <c r="AM663" t="s">
        <v>3184</v>
      </c>
      <c r="AN663">
        <v>-6.12</v>
      </c>
      <c r="AO663" t="s">
        <v>3184</v>
      </c>
      <c r="AQ663">
        <f>(Table2[[#This Row],[Sharpe Ratio]]-AVERAGE(Table2[Sharpe Ratio]))/_xlfn.STDEV.P(Table2[Sharpe Ratio])</f>
        <v>-0.72077460162819162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638</v>
      </c>
      <c r="AT663">
        <f>_xlfn.RANK.AVG(Table2[[#This Row],[6M Return vs Nifty Z-Score]],Table2[6M Return vs Nifty Z-Score])</f>
        <v>633</v>
      </c>
      <c r="AU663">
        <f>_xlfn.RANK.AVG(Table2[[#This Row],[Sharpe Ratio Z-Score]],Table2[Sharpe Ratio Z-Score])</f>
        <v>544.5</v>
      </c>
      <c r="AV663">
        <f>(Table2[[#This Row],[Rank 1Y]]+Table2[[#This Row],[Rank 6M]]+Table2[[#This Row],[Rank Sharpe]])/3</f>
        <v>605.16666666666663</v>
      </c>
    </row>
    <row r="664" spans="1:48" x14ac:dyDescent="0.3">
      <c r="A664" t="s">
        <v>2075</v>
      </c>
      <c r="B664" t="s">
        <v>2076</v>
      </c>
      <c r="C664" t="s">
        <v>3146</v>
      </c>
      <c r="D664" t="s">
        <v>114</v>
      </c>
      <c r="E664">
        <v>3067.3384657500001</v>
      </c>
      <c r="F664">
        <v>1053.6500000000001</v>
      </c>
      <c r="G664">
        <v>-20.760079784266601</v>
      </c>
      <c r="H664">
        <f>(Table2[[#This Row],[1Y Return vs Nifty]]-AVERAGE(Table2[1Y Return vs Nifty]))/_xlfn.STDEV.P(Table2[1Y Return vs Nifty])</f>
        <v>-0.72649731703024512</v>
      </c>
      <c r="I664">
        <v>-1.9080836861079</v>
      </c>
      <c r="J664">
        <f>(Table2[[#This Row],[1M Return vs Nifty]]-AVERAGE(Table2[1M Return vs Nifty]))/_xlfn.STDEV.P(Table2[1M Return vs Nifty])</f>
        <v>-0.15000767232709455</v>
      </c>
      <c r="K664">
        <v>-22.866660047687599</v>
      </c>
      <c r="L664">
        <f>(Table2[[#This Row],[6M Return vs Nifty]]-AVERAGE(Table2[6M Return vs Nifty]))/_xlfn.STDEV.P(Table2[6M Return vs Nifty])</f>
        <v>-0.97499154798739174</v>
      </c>
      <c r="M664">
        <v>-1.08130714517865</v>
      </c>
      <c r="N664">
        <f>(Table2[[#This Row],[1W Return vs Nifty]]-AVERAGE(Table2[1W Return vs Nifty]))/_xlfn.STDEV.P(Table2[1W Return vs Nifty])</f>
        <v>0.11644979489552099</v>
      </c>
      <c r="O664">
        <v>1048</v>
      </c>
      <c r="P664">
        <v>1076.09965533375</v>
      </c>
      <c r="Q664">
        <v>1109.5034010002901</v>
      </c>
      <c r="R664">
        <v>55.138036423216199</v>
      </c>
      <c r="S664" s="1">
        <f>(Table2[[#This Row],[Close Price]]-Table2[[#This Row],[20D EMA]])/Table2[[#This Row],[20D EMA]]</f>
        <v>5.3912213740458887E-3</v>
      </c>
      <c r="T664" s="1">
        <f>(Table2[[#This Row],[Close Price]]-Table2[[#This Row],[50D EMA]])/Table2[[#This Row],[50D EMA]]</f>
        <v>-2.0862059775297648E-2</v>
      </c>
      <c r="U664" s="1">
        <f>(Table2[[#This Row],[Close Price]]-Table2[[#This Row],[200D EMA]])/Table2[[#This Row],[200D EMA]]</f>
        <v>-5.0340901118405293E-2</v>
      </c>
      <c r="V664">
        <v>0.52580934755603803</v>
      </c>
      <c r="W664">
        <v>1017</v>
      </c>
      <c r="X664">
        <v>1067.45</v>
      </c>
      <c r="Y664">
        <v>1017</v>
      </c>
      <c r="Z664">
        <v>1067.45</v>
      </c>
      <c r="AA664">
        <v>1013.95</v>
      </c>
      <c r="AB664">
        <v>1068.1500000000001</v>
      </c>
      <c r="AC664" s="1">
        <f>(Table2[[#This Row],[Close Price]]/Table2[[#This Row],[Day Low]])-1</f>
        <v>3.6037364798426896E-2</v>
      </c>
      <c r="AD664" s="1">
        <f>(Table2[[#This Row],[Day High]]/Table2[[#This Row],[Close Price]])-1</f>
        <v>1.30973283348359E-2</v>
      </c>
      <c r="AE664" s="1">
        <f>(Table2[[#This Row],[Close Price]]/Table2[[#This Row],[Current Week Low]])-1</f>
        <v>3.6037364798426896E-2</v>
      </c>
      <c r="AF664" s="1">
        <f>(Table2[[#This Row],[Current Week High]]/Table2[[#This Row],[Close Price]])-1</f>
        <v>1.30973283348359E-2</v>
      </c>
      <c r="AG664" s="1">
        <f>(Table2[[#This Row],[Close Price]]/Table2[[#This Row],[Current Month Low]])-1</f>
        <v>3.9153804428226247E-2</v>
      </c>
      <c r="AH664" s="1">
        <f>(Table2[[#This Row],[Current Month High]]/Table2[[#This Row],[Close Price]])-1</f>
        <v>1.3761685569211757E-2</v>
      </c>
      <c r="AI664">
        <v>28.980211645233201</v>
      </c>
      <c r="AJ664">
        <v>10.329842931937099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-0.04</v>
      </c>
      <c r="AM664" t="s">
        <v>3184</v>
      </c>
      <c r="AN664">
        <v>4.4800000000000004</v>
      </c>
      <c r="AO664" t="s">
        <v>3185</v>
      </c>
      <c r="AP664">
        <v>-2.9814865917049999E-3</v>
      </c>
      <c r="AQ664">
        <f>(Table2[[#This Row],[Sharpe Ratio]]-AVERAGE(Table2[Sharpe Ratio]))/_xlfn.STDEV.P(Table2[Sharpe Ratio])</f>
        <v>-0.75600173955386474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585</v>
      </c>
      <c r="AT664">
        <f>_xlfn.RANK.AVG(Table2[[#This Row],[6M Return vs Nifty Z-Score]],Table2[6M Return vs Nifty Z-Score])</f>
        <v>665</v>
      </c>
      <c r="AU664">
        <f>_xlfn.RANK.AVG(Table2[[#This Row],[Sharpe Ratio Z-Score]],Table2[Sharpe Ratio Z-Score])</f>
        <v>577</v>
      </c>
      <c r="AV664">
        <f>(Table2[[#This Row],[Rank 1Y]]+Table2[[#This Row],[Rank 6M]]+Table2[[#This Row],[Rank Sharpe]])/3</f>
        <v>609</v>
      </c>
    </row>
    <row r="665" spans="1:48" x14ac:dyDescent="0.3">
      <c r="A665" t="s">
        <v>2181</v>
      </c>
      <c r="B665" t="s">
        <v>2182</v>
      </c>
      <c r="C665" t="s">
        <v>3148</v>
      </c>
      <c r="D665" t="s">
        <v>83</v>
      </c>
      <c r="E665">
        <v>2685.30499783</v>
      </c>
      <c r="F665">
        <v>624.04999999999995</v>
      </c>
      <c r="G665">
        <v>-47.795895402257898</v>
      </c>
      <c r="H665">
        <f>(Table2[[#This Row],[1Y Return vs Nifty]]-AVERAGE(Table2[1Y Return vs Nifty]))/_xlfn.STDEV.P(Table2[1Y Return vs Nifty])</f>
        <v>-1.2368856028071626</v>
      </c>
      <c r="I665">
        <v>-5.8342703990238496</v>
      </c>
      <c r="J665">
        <f>(Table2[[#This Row],[1M Return vs Nifty]]-AVERAGE(Table2[1M Return vs Nifty]))/_xlfn.STDEV.P(Table2[1M Return vs Nifty])</f>
        <v>-0.56896338528082324</v>
      </c>
      <c r="K665">
        <v>-15.9679036854481</v>
      </c>
      <c r="L665">
        <f>(Table2[[#This Row],[6M Return vs Nifty]]-AVERAGE(Table2[6M Return vs Nifty]))/_xlfn.STDEV.P(Table2[6M Return vs Nifty])</f>
        <v>-0.74384269158727534</v>
      </c>
      <c r="M665">
        <v>7.7614171355115804</v>
      </c>
      <c r="N665">
        <f>(Table2[[#This Row],[1W Return vs Nifty]]-AVERAGE(Table2[1W Return vs Nifty]))/_xlfn.STDEV.P(Table2[1W Return vs Nifty])</f>
        <v>1.9909926294275193</v>
      </c>
      <c r="O665">
        <v>617.16999999999996</v>
      </c>
      <c r="P665">
        <v>653.70264478215802</v>
      </c>
      <c r="Q665">
        <v>736.05328814439599</v>
      </c>
      <c r="R665">
        <v>59.478117809942098</v>
      </c>
      <c r="S665" s="1">
        <f>(Table2[[#This Row],[Close Price]]-Table2[[#This Row],[20D EMA]])/Table2[[#This Row],[20D EMA]]</f>
        <v>1.1147657857640514E-2</v>
      </c>
      <c r="T665" s="1">
        <f>(Table2[[#This Row],[Close Price]]-Table2[[#This Row],[50D EMA]])/Table2[[#This Row],[50D EMA]]</f>
        <v>-4.53610598317827E-2</v>
      </c>
      <c r="U665" s="1">
        <f>(Table2[[#This Row],[Close Price]]-Table2[[#This Row],[200D EMA]])/Table2[[#This Row],[200D EMA]]</f>
        <v>-0.15216736335321374</v>
      </c>
      <c r="V665">
        <v>1.33951452096594</v>
      </c>
      <c r="W665">
        <v>605.15</v>
      </c>
      <c r="X665">
        <v>626.95000000000005</v>
      </c>
      <c r="Y665">
        <v>605.15</v>
      </c>
      <c r="Z665">
        <v>626.95000000000005</v>
      </c>
      <c r="AA665">
        <v>560.29999999999995</v>
      </c>
      <c r="AB665">
        <v>636.45000000000005</v>
      </c>
      <c r="AC665" s="1">
        <f>(Table2[[#This Row],[Close Price]]/Table2[[#This Row],[Day Low]])-1</f>
        <v>3.1231925968768115E-2</v>
      </c>
      <c r="AD665" s="1">
        <f>(Table2[[#This Row],[Day High]]/Table2[[#This Row],[Close Price]])-1</f>
        <v>4.6470635365758461E-3</v>
      </c>
      <c r="AE665" s="1">
        <f>(Table2[[#This Row],[Close Price]]/Table2[[#This Row],[Current Week Low]])-1</f>
        <v>3.1231925968768115E-2</v>
      </c>
      <c r="AF665" s="1">
        <f>(Table2[[#This Row],[Current Week High]]/Table2[[#This Row],[Close Price]])-1</f>
        <v>4.6470635365758461E-3</v>
      </c>
      <c r="AG665" s="1">
        <f>(Table2[[#This Row],[Close Price]]/Table2[[#This Row],[Current Month Low]])-1</f>
        <v>0.1137783330358737</v>
      </c>
      <c r="AH665" s="1">
        <f>(Table2[[#This Row],[Current Month High]]/Table2[[#This Row],[Close Price]])-1</f>
        <v>1.9870202708116569E-2</v>
      </c>
      <c r="AI665">
        <v>41.975803220895699</v>
      </c>
      <c r="AJ665">
        <v>16.6448598130841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-0.09</v>
      </c>
      <c r="AM665" t="s">
        <v>3184</v>
      </c>
      <c r="AN665">
        <v>-1.1599999999999999</v>
      </c>
      <c r="AO665" t="s">
        <v>3184</v>
      </c>
      <c r="AQ665">
        <f>(Table2[[#This Row],[Sharpe Ratio]]-AVERAGE(Table2[Sharpe Ratio]))/_xlfn.STDEV.P(Table2[Sharpe Ratio])</f>
        <v>-0.72077460162819162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707</v>
      </c>
      <c r="AT665">
        <f>_xlfn.RANK.AVG(Table2[[#This Row],[6M Return vs Nifty Z-Score]],Table2[6M Return vs Nifty Z-Score])</f>
        <v>576</v>
      </c>
      <c r="AU665">
        <f>_xlfn.RANK.AVG(Table2[[#This Row],[Sharpe Ratio Z-Score]],Table2[Sharpe Ratio Z-Score])</f>
        <v>544.5</v>
      </c>
      <c r="AV665">
        <f>(Table2[[#This Row],[Rank 1Y]]+Table2[[#This Row],[Rank 6M]]+Table2[[#This Row],[Rank Sharpe]])/3</f>
        <v>609.16666666666663</v>
      </c>
    </row>
    <row r="666" spans="1:48" x14ac:dyDescent="0.3">
      <c r="A666" t="s">
        <v>458</v>
      </c>
      <c r="B666" t="s">
        <v>459</v>
      </c>
      <c r="C666" t="s">
        <v>3139</v>
      </c>
      <c r="D666" t="s">
        <v>24</v>
      </c>
      <c r="E666">
        <v>48715.388826623901</v>
      </c>
      <c r="F666">
        <v>66.56</v>
      </c>
      <c r="G666">
        <v>-47.061520186770998</v>
      </c>
      <c r="H666">
        <f>(Table2[[#This Row],[1Y Return vs Nifty]]-AVERAGE(Table2[1Y Return vs Nifty]))/_xlfn.STDEV.P(Table2[1Y Return vs Nifty])</f>
        <v>-1.2230219002044571</v>
      </c>
      <c r="I666">
        <v>-6.7624143116680999</v>
      </c>
      <c r="J666">
        <f>(Table2[[#This Row],[1M Return vs Nifty]]-AVERAGE(Table2[1M Return vs Nifty]))/_xlfn.STDEV.P(Table2[1M Return vs Nifty])</f>
        <v>-0.66800380874472376</v>
      </c>
      <c r="K666">
        <v>-23.1850471944934</v>
      </c>
      <c r="L666">
        <f>(Table2[[#This Row],[6M Return vs Nifty]]-AVERAGE(Table2[6M Return vs Nifty]))/_xlfn.STDEV.P(Table2[6M Return vs Nifty])</f>
        <v>-0.9856593873793551</v>
      </c>
      <c r="M666">
        <v>-3.01716478013712</v>
      </c>
      <c r="N666">
        <f>(Table2[[#This Row],[1W Return vs Nifty]]-AVERAGE(Table2[1W Return vs Nifty]))/_xlfn.STDEV.P(Table2[1W Return vs Nifty])</f>
        <v>-0.2939269106419049</v>
      </c>
      <c r="O666">
        <v>67.97</v>
      </c>
      <c r="P666">
        <v>70.450327777146001</v>
      </c>
      <c r="Q666">
        <v>75.507990268243702</v>
      </c>
      <c r="R666">
        <v>44.653498820964899</v>
      </c>
      <c r="S666" s="1">
        <f>(Table2[[#This Row],[Close Price]]-Table2[[#This Row],[20D EMA]])/Table2[[#This Row],[20D EMA]]</f>
        <v>-2.0744446079152518E-2</v>
      </c>
      <c r="T666" s="1">
        <f>(Table2[[#This Row],[Close Price]]-Table2[[#This Row],[50D EMA]])/Table2[[#This Row],[50D EMA]]</f>
        <v>-5.5220861277639303E-2</v>
      </c>
      <c r="U666" s="1">
        <f>(Table2[[#This Row],[Close Price]]-Table2[[#This Row],[200D EMA]])/Table2[[#This Row],[200D EMA]]</f>
        <v>-0.11850388596565448</v>
      </c>
      <c r="V666">
        <v>1.6928888725165701</v>
      </c>
      <c r="W666">
        <v>65.52</v>
      </c>
      <c r="X666">
        <v>67</v>
      </c>
      <c r="Y666">
        <v>65.52</v>
      </c>
      <c r="Z666">
        <v>67</v>
      </c>
      <c r="AA666">
        <v>65.31</v>
      </c>
      <c r="AB666">
        <v>68.12</v>
      </c>
      <c r="AC666" s="1">
        <f>(Table2[[#This Row],[Close Price]]/Table2[[#This Row],[Day Low]])-1</f>
        <v>1.5873015873016039E-2</v>
      </c>
      <c r="AD666" s="1">
        <f>(Table2[[#This Row],[Day High]]/Table2[[#This Row],[Close Price]])-1</f>
        <v>6.6105769230768718E-3</v>
      </c>
      <c r="AE666" s="1">
        <f>(Table2[[#This Row],[Close Price]]/Table2[[#This Row],[Current Week Low]])-1</f>
        <v>1.5873015873016039E-2</v>
      </c>
      <c r="AF666" s="1">
        <f>(Table2[[#This Row],[Current Week High]]/Table2[[#This Row],[Close Price]])-1</f>
        <v>6.6105769230768718E-3</v>
      </c>
      <c r="AG666" s="1">
        <f>(Table2[[#This Row],[Close Price]]/Table2[[#This Row],[Current Month Low]])-1</f>
        <v>1.9139488592864851E-2</v>
      </c>
      <c r="AH666" s="1">
        <f>(Table2[[#This Row],[Current Month High]]/Table2[[#This Row],[Close Price]])-1</f>
        <v>2.34375E-2</v>
      </c>
      <c r="AI666">
        <v>38.897235576923002</v>
      </c>
      <c r="AJ666">
        <v>12.242833052276501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-0.12</v>
      </c>
      <c r="AM666" t="s">
        <v>3184</v>
      </c>
      <c r="AN666">
        <v>-2.19</v>
      </c>
      <c r="AO666" t="s">
        <v>3184</v>
      </c>
      <c r="AP666">
        <v>2.2107921711800999E-2</v>
      </c>
      <c r="AQ666">
        <f>(Table2[[#This Row],[Sharpe Ratio]]-AVERAGE(Table2[Sharpe Ratio]))/_xlfn.STDEV.P(Table2[Sharpe Ratio])</f>
        <v>-0.45956302698675355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701</v>
      </c>
      <c r="AT666">
        <f>_xlfn.RANK.AVG(Table2[[#This Row],[6M Return vs Nifty Z-Score]],Table2[6M Return vs Nifty Z-Score])</f>
        <v>670</v>
      </c>
      <c r="AU666">
        <f>_xlfn.RANK.AVG(Table2[[#This Row],[Sharpe Ratio Z-Score]],Table2[Sharpe Ratio Z-Score])</f>
        <v>457</v>
      </c>
      <c r="AV666">
        <f>(Table2[[#This Row],[Rank 1Y]]+Table2[[#This Row],[Rank 6M]]+Table2[[#This Row],[Rank Sharpe]])/3</f>
        <v>609.33333333333337</v>
      </c>
    </row>
    <row r="667" spans="1:48" x14ac:dyDescent="0.3">
      <c r="A667" t="s">
        <v>2119</v>
      </c>
      <c r="B667" t="s">
        <v>2120</v>
      </c>
      <c r="C667" t="s">
        <v>3149</v>
      </c>
      <c r="D667" t="s">
        <v>448</v>
      </c>
      <c r="E667">
        <v>2896.4237082</v>
      </c>
      <c r="F667">
        <v>402</v>
      </c>
      <c r="G667">
        <v>-13.883229070536499</v>
      </c>
      <c r="H667">
        <f>(Table2[[#This Row],[1Y Return vs Nifty]]-AVERAGE(Table2[1Y Return vs Nifty]))/_xlfn.STDEV.P(Table2[1Y Return vs Nifty])</f>
        <v>-0.59667456276538777</v>
      </c>
      <c r="I667">
        <v>-16.472562290179301</v>
      </c>
      <c r="J667">
        <f>(Table2[[#This Row],[1M Return vs Nifty]]-AVERAGE(Table2[1M Return vs Nifty]))/_xlfn.STDEV.P(Table2[1M Return vs Nifty])</f>
        <v>-1.7041547273550115</v>
      </c>
      <c r="K667">
        <v>-15.970168296544699</v>
      </c>
      <c r="L667">
        <f>(Table2[[#This Row],[6M Return vs Nifty]]-AVERAGE(Table2[6M Return vs Nifty]))/_xlfn.STDEV.P(Table2[6M Return vs Nifty])</f>
        <v>-0.74391856935968581</v>
      </c>
      <c r="M667">
        <v>-5.4772904660992303</v>
      </c>
      <c r="N667">
        <f>(Table2[[#This Row],[1W Return vs Nifty]]-AVERAGE(Table2[1W Return vs Nifty]))/_xlfn.STDEV.P(Table2[1W Return vs Nifty])</f>
        <v>-0.81544164188131729</v>
      </c>
      <c r="O667">
        <v>429.78</v>
      </c>
      <c r="P667">
        <v>455.92015586553998</v>
      </c>
      <c r="Q667">
        <v>457.47980518479199</v>
      </c>
      <c r="R667">
        <v>27.587225225545701</v>
      </c>
      <c r="S667" s="1">
        <f>(Table2[[#This Row],[Close Price]]-Table2[[#This Row],[20D EMA]])/Table2[[#This Row],[20D EMA]]</f>
        <v>-6.4637721625017394E-2</v>
      </c>
      <c r="T667" s="1">
        <f>(Table2[[#This Row],[Close Price]]-Table2[[#This Row],[50D EMA]])/Table2[[#This Row],[50D EMA]]</f>
        <v>-0.11826666395824387</v>
      </c>
      <c r="U667" s="1">
        <f>(Table2[[#This Row],[Close Price]]-Table2[[#This Row],[200D EMA]])/Table2[[#This Row],[200D EMA]]</f>
        <v>-0.12127268691648971</v>
      </c>
      <c r="V667">
        <v>1.2464518598185499</v>
      </c>
      <c r="W667">
        <v>395.5</v>
      </c>
      <c r="X667">
        <v>404.5</v>
      </c>
      <c r="Y667">
        <v>395.5</v>
      </c>
      <c r="Z667">
        <v>404.5</v>
      </c>
      <c r="AA667">
        <v>395.5</v>
      </c>
      <c r="AB667">
        <v>425.6</v>
      </c>
      <c r="AC667" s="1">
        <f>(Table2[[#This Row],[Close Price]]/Table2[[#This Row],[Day Low]])-1</f>
        <v>1.643489254108732E-2</v>
      </c>
      <c r="AD667" s="1">
        <f>(Table2[[#This Row],[Day High]]/Table2[[#This Row],[Close Price]])-1</f>
        <v>6.2189054726369264E-3</v>
      </c>
      <c r="AE667" s="1">
        <f>(Table2[[#This Row],[Close Price]]/Table2[[#This Row],[Current Week Low]])-1</f>
        <v>1.643489254108732E-2</v>
      </c>
      <c r="AF667" s="1">
        <f>(Table2[[#This Row],[Current Week High]]/Table2[[#This Row],[Close Price]])-1</f>
        <v>6.2189054726369264E-3</v>
      </c>
      <c r="AG667" s="1">
        <f>(Table2[[#This Row],[Close Price]]/Table2[[#This Row],[Current Month Low]])-1</f>
        <v>1.643489254108732E-2</v>
      </c>
      <c r="AH667" s="1">
        <f>(Table2[[#This Row],[Current Month High]]/Table2[[#This Row],[Close Price]])-1</f>
        <v>5.8706467661691519E-2</v>
      </c>
      <c r="AI667">
        <v>37.985074626865597</v>
      </c>
      <c r="AJ667">
        <v>12.9213483146067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-0.16</v>
      </c>
      <c r="AM667" t="s">
        <v>3184</v>
      </c>
      <c r="AN667">
        <v>-5.64</v>
      </c>
      <c r="AO667" t="s">
        <v>3184</v>
      </c>
      <c r="AP667">
        <v>-0.10891777449656</v>
      </c>
      <c r="AQ667">
        <f>(Table2[[#This Row],[Sharpe Ratio]]-AVERAGE(Table2[Sharpe Ratio]))/_xlfn.STDEV.P(Table2[Sharpe Ratio])</f>
        <v>-2.0076700300438284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534</v>
      </c>
      <c r="AT667">
        <f>_xlfn.RANK.AVG(Table2[[#This Row],[6M Return vs Nifty Z-Score]],Table2[6M Return vs Nifty Z-Score])</f>
        <v>577</v>
      </c>
      <c r="AU667">
        <f>_xlfn.RANK.AVG(Table2[[#This Row],[Sharpe Ratio Z-Score]],Table2[Sharpe Ratio Z-Score])</f>
        <v>724</v>
      </c>
      <c r="AV667">
        <f>(Table2[[#This Row],[Rank 1Y]]+Table2[[#This Row],[Rank 6M]]+Table2[[#This Row],[Rank Sharpe]])/3</f>
        <v>611.66666666666663</v>
      </c>
    </row>
    <row r="668" spans="1:48" x14ac:dyDescent="0.3">
      <c r="A668" t="s">
        <v>585</v>
      </c>
      <c r="B668" t="s">
        <v>586</v>
      </c>
      <c r="C668" t="s">
        <v>3147</v>
      </c>
      <c r="D668" t="s">
        <v>75</v>
      </c>
      <c r="E668">
        <v>32924.111512415002</v>
      </c>
      <c r="F668">
        <v>1755.35</v>
      </c>
      <c r="G668">
        <v>-40.871899748676398</v>
      </c>
      <c r="H668">
        <f>(Table2[[#This Row],[1Y Return vs Nifty]]-AVERAGE(Table2[1Y Return vs Nifty]))/_xlfn.STDEV.P(Table2[1Y Return vs Nifty])</f>
        <v>-1.1061728356285541</v>
      </c>
      <c r="I668">
        <v>-1.1151314313942999</v>
      </c>
      <c r="J668">
        <f>(Table2[[#This Row],[1M Return vs Nifty]]-AVERAGE(Table2[1M Return vs Nifty]))/_xlfn.STDEV.P(Table2[1M Return vs Nifty])</f>
        <v>-6.5393286536696987E-2</v>
      </c>
      <c r="K668">
        <v>-8.7326552687784105</v>
      </c>
      <c r="L668">
        <f>(Table2[[#This Row],[6M Return vs Nifty]]-AVERAGE(Table2[6M Return vs Nifty]))/_xlfn.STDEV.P(Table2[6M Return vs Nifty])</f>
        <v>-0.50141937505475098</v>
      </c>
      <c r="M668">
        <v>-4.2619946861884399</v>
      </c>
      <c r="N668">
        <f>(Table2[[#This Row],[1W Return vs Nifty]]-AVERAGE(Table2[1W Return vs Nifty]))/_xlfn.STDEV.P(Table2[1W Return vs Nifty])</f>
        <v>-0.5578147020655565</v>
      </c>
      <c r="O668">
        <v>1812.46</v>
      </c>
      <c r="P668">
        <v>1833.9506558788901</v>
      </c>
      <c r="Q668">
        <v>1896.0091181441801</v>
      </c>
      <c r="R668">
        <v>33.748496655745697</v>
      </c>
      <c r="S668" s="1">
        <f>(Table2[[#This Row],[Close Price]]-Table2[[#This Row],[20D EMA]])/Table2[[#This Row],[20D EMA]]</f>
        <v>-3.1509660902861371E-2</v>
      </c>
      <c r="T668" s="1">
        <f>(Table2[[#This Row],[Close Price]]-Table2[[#This Row],[50D EMA]])/Table2[[#This Row],[50D EMA]]</f>
        <v>-4.2858653599500536E-2</v>
      </c>
      <c r="U668" s="1">
        <f>(Table2[[#This Row],[Close Price]]-Table2[[#This Row],[200D EMA]])/Table2[[#This Row],[200D EMA]]</f>
        <v>-7.4186941823285002E-2</v>
      </c>
      <c r="V668">
        <v>0.55924912647481795</v>
      </c>
      <c r="W668">
        <v>1742.85</v>
      </c>
      <c r="X668">
        <v>1782.1</v>
      </c>
      <c r="Y668">
        <v>1742.85</v>
      </c>
      <c r="Z668">
        <v>1782.1</v>
      </c>
      <c r="AA668">
        <v>1742.85</v>
      </c>
      <c r="AB668">
        <v>1854.25</v>
      </c>
      <c r="AC668" s="1">
        <f>(Table2[[#This Row],[Close Price]]/Table2[[#This Row],[Day Low]])-1</f>
        <v>7.1721605416414924E-3</v>
      </c>
      <c r="AD668" s="1">
        <f>(Table2[[#This Row],[Day High]]/Table2[[#This Row],[Close Price]])-1</f>
        <v>1.5239126100207834E-2</v>
      </c>
      <c r="AE668" s="1">
        <f>(Table2[[#This Row],[Close Price]]/Table2[[#This Row],[Current Week Low]])-1</f>
        <v>7.1721605416414924E-3</v>
      </c>
      <c r="AF668" s="1">
        <f>(Table2[[#This Row],[Current Week High]]/Table2[[#This Row],[Close Price]])-1</f>
        <v>1.5239126100207834E-2</v>
      </c>
      <c r="AG668" s="1">
        <f>(Table2[[#This Row],[Close Price]]/Table2[[#This Row],[Current Month Low]])-1</f>
        <v>7.1721605416414924E-3</v>
      </c>
      <c r="AH668" s="1">
        <f>(Table2[[#This Row],[Current Month High]]/Table2[[#This Row],[Close Price]])-1</f>
        <v>5.6342040048993125E-2</v>
      </c>
      <c r="AI668">
        <v>38.473808642151099</v>
      </c>
      <c r="AJ668">
        <v>6.2946590771466502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0.04</v>
      </c>
      <c r="AM668" t="s">
        <v>3185</v>
      </c>
      <c r="AN668">
        <v>-3.18</v>
      </c>
      <c r="AO668" t="s">
        <v>3184</v>
      </c>
      <c r="AP668">
        <v>-4.6699345857143998E-2</v>
      </c>
      <c r="AQ668">
        <f>(Table2[[#This Row],[Sharpe Ratio]]-AVERAGE(Table2[Sharpe Ratio]))/_xlfn.STDEV.P(Table2[Sharpe Ratio])</f>
        <v>-1.272541060053739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685</v>
      </c>
      <c r="AT668">
        <f>_xlfn.RANK.AVG(Table2[[#This Row],[6M Return vs Nifty Z-Score]],Table2[6M Return vs Nifty Z-Score])</f>
        <v>485</v>
      </c>
      <c r="AU668">
        <f>_xlfn.RANK.AVG(Table2[[#This Row],[Sharpe Ratio Z-Score]],Table2[Sharpe Ratio Z-Score])</f>
        <v>668</v>
      </c>
      <c r="AV668">
        <f>(Table2[[#This Row],[Rank 1Y]]+Table2[[#This Row],[Rank 6M]]+Table2[[#This Row],[Rank Sharpe]])/3</f>
        <v>612.66666666666663</v>
      </c>
    </row>
    <row r="669" spans="1:48" x14ac:dyDescent="0.3">
      <c r="A669" t="s">
        <v>1997</v>
      </c>
      <c r="B669" t="s">
        <v>1998</v>
      </c>
      <c r="C669" t="s">
        <v>3157</v>
      </c>
      <c r="D669" t="s">
        <v>1999</v>
      </c>
      <c r="E669">
        <v>3366.7387589999998</v>
      </c>
      <c r="F669">
        <v>19.02</v>
      </c>
      <c r="G669">
        <v>-25.214797448952002</v>
      </c>
      <c r="H669">
        <f>(Table2[[#This Row],[1Y Return vs Nifty]]-AVERAGE(Table2[1Y Return vs Nifty]))/_xlfn.STDEV.P(Table2[1Y Return vs Nifty])</f>
        <v>-0.81059449185288734</v>
      </c>
      <c r="I669">
        <v>-0.60348598495849304</v>
      </c>
      <c r="J669">
        <f>(Table2[[#This Row],[1M Return vs Nifty]]-AVERAGE(Table2[1M Return vs Nifty]))/_xlfn.STDEV.P(Table2[1M Return vs Nifty])</f>
        <v>-1.0796600626199099E-2</v>
      </c>
      <c r="K669">
        <v>-17.795889787158298</v>
      </c>
      <c r="L669">
        <f>(Table2[[#This Row],[6M Return vs Nifty]]-AVERAGE(Table2[6M Return vs Nifty]))/_xlfn.STDEV.P(Table2[6M Return vs Nifty])</f>
        <v>-0.80509096225217147</v>
      </c>
      <c r="M669">
        <v>-2.5470183572557099</v>
      </c>
      <c r="N669">
        <f>(Table2[[#This Row],[1W Return vs Nifty]]-AVERAGE(Table2[1W Return vs Nifty]))/_xlfn.STDEV.P(Table2[1W Return vs Nifty])</f>
        <v>-0.19426196800452053</v>
      </c>
      <c r="O669">
        <v>19.420000000000002</v>
      </c>
      <c r="P669">
        <v>20.032934301559699</v>
      </c>
      <c r="Q669">
        <v>20.819115647807799</v>
      </c>
      <c r="R669">
        <v>42.636778059708099</v>
      </c>
      <c r="S669" s="1">
        <f>(Table2[[#This Row],[Close Price]]-Table2[[#This Row],[20D EMA]])/Table2[[#This Row],[20D EMA]]</f>
        <v>-2.0597322348094856E-2</v>
      </c>
      <c r="T669" s="1">
        <f>(Table2[[#This Row],[Close Price]]-Table2[[#This Row],[50D EMA]])/Table2[[#This Row],[50D EMA]]</f>
        <v>-5.0563451480037831E-2</v>
      </c>
      <c r="U669" s="1">
        <f>(Table2[[#This Row],[Close Price]]-Table2[[#This Row],[200D EMA]])/Table2[[#This Row],[200D EMA]]</f>
        <v>-8.641652595830801E-2</v>
      </c>
      <c r="V669">
        <v>0.43137826322226702</v>
      </c>
      <c r="W669">
        <v>19</v>
      </c>
      <c r="X669">
        <v>19.27</v>
      </c>
      <c r="Y669">
        <v>19</v>
      </c>
      <c r="Z669">
        <v>19.27</v>
      </c>
      <c r="AA669">
        <v>19</v>
      </c>
      <c r="AB669">
        <v>20.05</v>
      </c>
      <c r="AC669" s="1">
        <f>(Table2[[#This Row],[Close Price]]/Table2[[#This Row],[Day Low]])-1</f>
        <v>1.0526315789474161E-3</v>
      </c>
      <c r="AD669" s="1">
        <f>(Table2[[#This Row],[Day High]]/Table2[[#This Row],[Close Price]])-1</f>
        <v>1.3144058885383725E-2</v>
      </c>
      <c r="AE669" s="1">
        <f>(Table2[[#This Row],[Close Price]]/Table2[[#This Row],[Current Week Low]])-1</f>
        <v>1.0526315789474161E-3</v>
      </c>
      <c r="AF669" s="1">
        <f>(Table2[[#This Row],[Current Week High]]/Table2[[#This Row],[Close Price]])-1</f>
        <v>1.3144058885383725E-2</v>
      </c>
      <c r="AG669" s="1">
        <f>(Table2[[#This Row],[Close Price]]/Table2[[#This Row],[Current Month Low]])-1</f>
        <v>1.0526315789474161E-3</v>
      </c>
      <c r="AH669" s="1">
        <f>(Table2[[#This Row],[Current Month High]]/Table2[[#This Row],[Close Price]])-1</f>
        <v>5.415352260778139E-2</v>
      </c>
      <c r="AI669">
        <v>46.950578338590901</v>
      </c>
      <c r="AJ669">
        <v>6.3758389261744997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-0.12</v>
      </c>
      <c r="AM669" t="s">
        <v>3184</v>
      </c>
      <c r="AN669">
        <v>1.39</v>
      </c>
      <c r="AO669" t="s">
        <v>3185</v>
      </c>
      <c r="AP669">
        <v>-3.1617777036687E-2</v>
      </c>
      <c r="AQ669">
        <f>(Table2[[#This Row],[Sharpe Ratio]]-AVERAGE(Table2[Sharpe Ratio]))/_xlfn.STDEV.P(Table2[Sharpe Ratio])</f>
        <v>-1.0943479041791218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604</v>
      </c>
      <c r="AT669">
        <f>_xlfn.RANK.AVG(Table2[[#This Row],[6M Return vs Nifty Z-Score]],Table2[6M Return vs Nifty Z-Score])</f>
        <v>602</v>
      </c>
      <c r="AU669">
        <f>_xlfn.RANK.AVG(Table2[[#This Row],[Sharpe Ratio Z-Score]],Table2[Sharpe Ratio Z-Score])</f>
        <v>636</v>
      </c>
      <c r="AV669">
        <f>(Table2[[#This Row],[Rank 1Y]]+Table2[[#This Row],[Rank 6M]]+Table2[[#This Row],[Rank Sharpe]])/3</f>
        <v>614</v>
      </c>
    </row>
    <row r="670" spans="1:48" x14ac:dyDescent="0.3">
      <c r="A670" t="s">
        <v>1498</v>
      </c>
      <c r="B670" t="s">
        <v>1499</v>
      </c>
      <c r="C670" t="s">
        <v>3143</v>
      </c>
      <c r="D670" t="s">
        <v>51</v>
      </c>
      <c r="E670">
        <v>6712.404526192</v>
      </c>
      <c r="F670">
        <v>206.84</v>
      </c>
      <c r="G670">
        <v>-44.230857820468998</v>
      </c>
      <c r="H670">
        <f>(Table2[[#This Row],[1Y Return vs Nifty]]-AVERAGE(Table2[1Y Return vs Nifty]))/_xlfn.STDEV.P(Table2[1Y Return vs Nifty])</f>
        <v>-1.1695840112513791</v>
      </c>
      <c r="I670">
        <v>3.50907440151494</v>
      </c>
      <c r="J670">
        <f>(Table2[[#This Row],[1M Return vs Nifty]]-AVERAGE(Table2[1M Return vs Nifty]))/_xlfn.STDEV.P(Table2[1M Return vs Nifty])</f>
        <v>0.4280466828865695</v>
      </c>
      <c r="K670">
        <v>-13.0521083224507</v>
      </c>
      <c r="L670">
        <f>(Table2[[#This Row],[6M Return vs Nifty]]-AVERAGE(Table2[6M Return vs Nifty]))/_xlfn.STDEV.P(Table2[6M Return vs Nifty])</f>
        <v>-0.64614642167076231</v>
      </c>
      <c r="M670">
        <v>-4.3260428006371301</v>
      </c>
      <c r="N670">
        <f>(Table2[[#This Row],[1W Return vs Nifty]]-AVERAGE(Table2[1W Return vs Nifty]))/_xlfn.STDEV.P(Table2[1W Return vs Nifty])</f>
        <v>-0.57139207145920057</v>
      </c>
      <c r="O670">
        <v>210.9</v>
      </c>
      <c r="P670">
        <v>214.760456942785</v>
      </c>
      <c r="Q670">
        <v>242.232835641273</v>
      </c>
      <c r="R670">
        <v>41.5095584886881</v>
      </c>
      <c r="S670" s="1">
        <f>(Table2[[#This Row],[Close Price]]-Table2[[#This Row],[20D EMA]])/Table2[[#This Row],[20D EMA]]</f>
        <v>-1.9250829777145578E-2</v>
      </c>
      <c r="T670" s="1">
        <f>(Table2[[#This Row],[Close Price]]-Table2[[#This Row],[50D EMA]])/Table2[[#This Row],[50D EMA]]</f>
        <v>-3.68804250816765E-2</v>
      </c>
      <c r="U670" s="1">
        <f>(Table2[[#This Row],[Close Price]]-Table2[[#This Row],[200D EMA]])/Table2[[#This Row],[200D EMA]]</f>
        <v>-0.14611080924506406</v>
      </c>
      <c r="V670">
        <v>0.72895318828665601</v>
      </c>
      <c r="W670">
        <v>204.4</v>
      </c>
      <c r="X670">
        <v>208.57</v>
      </c>
      <c r="Y670">
        <v>204.4</v>
      </c>
      <c r="Z670">
        <v>208.57</v>
      </c>
      <c r="AA670">
        <v>202.3</v>
      </c>
      <c r="AB670">
        <v>218.58</v>
      </c>
      <c r="AC670" s="1">
        <f>(Table2[[#This Row],[Close Price]]/Table2[[#This Row],[Day Low]])-1</f>
        <v>1.1937377690802276E-2</v>
      </c>
      <c r="AD670" s="1">
        <f>(Table2[[#This Row],[Day High]]/Table2[[#This Row],[Close Price]])-1</f>
        <v>8.3639528137691155E-3</v>
      </c>
      <c r="AE670" s="1">
        <f>(Table2[[#This Row],[Close Price]]/Table2[[#This Row],[Current Week Low]])-1</f>
        <v>1.1937377690802276E-2</v>
      </c>
      <c r="AF670" s="1">
        <f>(Table2[[#This Row],[Current Week High]]/Table2[[#This Row],[Close Price]])-1</f>
        <v>8.3639528137691155E-3</v>
      </c>
      <c r="AG670" s="1">
        <f>(Table2[[#This Row],[Close Price]]/Table2[[#This Row],[Current Month Low]])-1</f>
        <v>2.2441917943647915E-2</v>
      </c>
      <c r="AH670" s="1">
        <f>(Table2[[#This Row],[Current Month High]]/Table2[[#This Row],[Close Price]])-1</f>
        <v>5.6758847418294289E-2</v>
      </c>
      <c r="AI670">
        <v>128.58247921098399</v>
      </c>
      <c r="AJ670">
        <v>5.47679755226926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-0.06</v>
      </c>
      <c r="AM670" t="s">
        <v>3184</v>
      </c>
      <c r="AN670">
        <v>-0.45</v>
      </c>
      <c r="AO670" t="s">
        <v>3184</v>
      </c>
      <c r="AP670">
        <v>-2.0423110463321001E-2</v>
      </c>
      <c r="AQ670">
        <f>(Table2[[#This Row],[Sharpe Ratio]]-AVERAGE(Table2[Sharpe Ratio]))/_xlfn.STDEV.P(Table2[Sharpe Ratio])</f>
        <v>-0.96207963756707271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694</v>
      </c>
      <c r="AT670">
        <f>_xlfn.RANK.AVG(Table2[[#This Row],[6M Return vs Nifty Z-Score]],Table2[6M Return vs Nifty Z-Score])</f>
        <v>547</v>
      </c>
      <c r="AU670">
        <f>_xlfn.RANK.AVG(Table2[[#This Row],[Sharpe Ratio Z-Score]],Table2[Sharpe Ratio Z-Score])</f>
        <v>608</v>
      </c>
      <c r="AV670">
        <f>(Table2[[#This Row],[Rank 1Y]]+Table2[[#This Row],[Rank 6M]]+Table2[[#This Row],[Rank Sharpe]])/3</f>
        <v>616.33333333333337</v>
      </c>
    </row>
    <row r="671" spans="1:48" x14ac:dyDescent="0.3">
      <c r="A671" t="s">
        <v>2034</v>
      </c>
      <c r="B671" t="s">
        <v>2035</v>
      </c>
      <c r="C671" t="s">
        <v>3151</v>
      </c>
      <c r="D671" t="s">
        <v>1487</v>
      </c>
      <c r="E671">
        <v>3217.5375015519999</v>
      </c>
      <c r="F671">
        <v>120.16</v>
      </c>
      <c r="G671">
        <v>-39.627772968501098</v>
      </c>
      <c r="H671">
        <f>(Table2[[#This Row],[1Y Return vs Nifty]]-AVERAGE(Table2[1Y Return vs Nifty]))/_xlfn.STDEV.P(Table2[1Y Return vs Nifty])</f>
        <v>-1.0826859268703708</v>
      </c>
      <c r="I671">
        <v>0.70617702762777901</v>
      </c>
      <c r="J671">
        <f>(Table2[[#This Row],[1M Return vs Nifty]]-AVERAGE(Table2[1M Return vs Nifty]))/_xlfn.STDEV.P(Table2[1M Return vs Nifty])</f>
        <v>0.12895498056126337</v>
      </c>
      <c r="K671">
        <v>-6.1395378100322997</v>
      </c>
      <c r="L671">
        <f>(Table2[[#This Row],[6M Return vs Nifty]]-AVERAGE(Table2[6M Return vs Nifty]))/_xlfn.STDEV.P(Table2[6M Return vs Nifty])</f>
        <v>-0.41453471010540621</v>
      </c>
      <c r="M671">
        <v>1.3985598740368099</v>
      </c>
      <c r="N671">
        <f>(Table2[[#This Row],[1W Return vs Nifty]]-AVERAGE(Table2[1W Return vs Nifty]))/_xlfn.STDEV.P(Table2[1W Return vs Nifty])</f>
        <v>0.64214943268856006</v>
      </c>
      <c r="O671">
        <v>119.01</v>
      </c>
      <c r="P671">
        <v>122.825186078226</v>
      </c>
      <c r="Q671">
        <v>132.60629461837999</v>
      </c>
      <c r="R671">
        <v>59.5885578426401</v>
      </c>
      <c r="S671" s="1">
        <f>(Table2[[#This Row],[Close Price]]-Table2[[#This Row],[20D EMA]])/Table2[[#This Row],[20D EMA]]</f>
        <v>9.6630535249138012E-3</v>
      </c>
      <c r="T671" s="1">
        <f>(Table2[[#This Row],[Close Price]]-Table2[[#This Row],[50D EMA]])/Table2[[#This Row],[50D EMA]]</f>
        <v>-2.1699019259197969E-2</v>
      </c>
      <c r="U671" s="1">
        <f>(Table2[[#This Row],[Close Price]]-Table2[[#This Row],[200D EMA]])/Table2[[#This Row],[200D EMA]]</f>
        <v>-9.3859003105384003E-2</v>
      </c>
      <c r="V671">
        <v>0.59848796454360798</v>
      </c>
      <c r="W671">
        <v>117.55</v>
      </c>
      <c r="X671">
        <v>123.2</v>
      </c>
      <c r="Y671">
        <v>117.55</v>
      </c>
      <c r="Z671">
        <v>123.2</v>
      </c>
      <c r="AA671">
        <v>112.28</v>
      </c>
      <c r="AB671">
        <v>123.2</v>
      </c>
      <c r="AC671" s="1">
        <f>(Table2[[#This Row],[Close Price]]/Table2[[#This Row],[Day Low]])-1</f>
        <v>2.2203317737133021E-2</v>
      </c>
      <c r="AD671" s="1">
        <f>(Table2[[#This Row],[Day High]]/Table2[[#This Row],[Close Price]])-1</f>
        <v>2.5299600532623145E-2</v>
      </c>
      <c r="AE671" s="1">
        <f>(Table2[[#This Row],[Close Price]]/Table2[[#This Row],[Current Week Low]])-1</f>
        <v>2.2203317737133021E-2</v>
      </c>
      <c r="AF671" s="1">
        <f>(Table2[[#This Row],[Current Week High]]/Table2[[#This Row],[Close Price]])-1</f>
        <v>2.5299600532623145E-2</v>
      </c>
      <c r="AG671" s="1">
        <f>(Table2[[#This Row],[Close Price]]/Table2[[#This Row],[Current Month Low]])-1</f>
        <v>7.0181688635553963E-2</v>
      </c>
      <c r="AH671" s="1">
        <f>(Table2[[#This Row],[Current Month High]]/Table2[[#This Row],[Close Price]])-1</f>
        <v>2.5299600532623145E-2</v>
      </c>
      <c r="AI671">
        <v>32.9893475366178</v>
      </c>
      <c r="AJ671">
        <v>15.040689325035901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-0.08</v>
      </c>
      <c r="AM671" t="s">
        <v>3184</v>
      </c>
      <c r="AN671">
        <v>3.99</v>
      </c>
      <c r="AO671" t="s">
        <v>3185</v>
      </c>
      <c r="AP671">
        <v>-0.11415808383525</v>
      </c>
      <c r="AQ671">
        <f>(Table2[[#This Row],[Sharpe Ratio]]-AVERAGE(Table2[Sharpe Ratio]))/_xlfn.STDEV.P(Table2[Sharpe Ratio])</f>
        <v>-2.069585820764074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680</v>
      </c>
      <c r="AT671">
        <f>_xlfn.RANK.AVG(Table2[[#This Row],[6M Return vs Nifty Z-Score]],Table2[6M Return vs Nifty Z-Score])</f>
        <v>449</v>
      </c>
      <c r="AU671">
        <f>_xlfn.RANK.AVG(Table2[[#This Row],[Sharpe Ratio Z-Score]],Table2[Sharpe Ratio Z-Score])</f>
        <v>728</v>
      </c>
      <c r="AV671">
        <f>(Table2[[#This Row],[Rank 1Y]]+Table2[[#This Row],[Rank 6M]]+Table2[[#This Row],[Rank Sharpe]])/3</f>
        <v>619</v>
      </c>
    </row>
    <row r="672" spans="1:48" x14ac:dyDescent="0.3">
      <c r="A672" t="s">
        <v>2256</v>
      </c>
      <c r="B672" t="s">
        <v>2257</v>
      </c>
      <c r="C672" t="s">
        <v>3151</v>
      </c>
      <c r="D672" t="s">
        <v>576</v>
      </c>
      <c r="E672">
        <v>2496.1084409800001</v>
      </c>
      <c r="F672">
        <v>169.4</v>
      </c>
      <c r="G672">
        <v>-57.214747963599599</v>
      </c>
      <c r="H672">
        <f>(Table2[[#This Row],[1Y Return vs Nifty]]-AVERAGE(Table2[1Y Return vs Nifty]))/_xlfn.STDEV.P(Table2[1Y Return vs Nifty])</f>
        <v>-1.4146968469987256</v>
      </c>
      <c r="I672">
        <v>3.6356139633144</v>
      </c>
      <c r="J672">
        <f>(Table2[[#This Row],[1M Return vs Nifty]]-AVERAGE(Table2[1M Return vs Nifty]))/_xlfn.STDEV.P(Table2[1M Return vs Nifty])</f>
        <v>0.44154947228681468</v>
      </c>
      <c r="K672">
        <v>-16.991291481270999</v>
      </c>
      <c r="L672">
        <f>(Table2[[#This Row],[6M Return vs Nifty]]-AVERAGE(Table2[6M Return vs Nifty]))/_xlfn.STDEV.P(Table2[6M Return vs Nifty])</f>
        <v>-0.77813219338111861</v>
      </c>
      <c r="M672">
        <v>-3.82904222617461</v>
      </c>
      <c r="N672">
        <f>(Table2[[#This Row],[1W Return vs Nifty]]-AVERAGE(Table2[1W Return vs Nifty]))/_xlfn.STDEV.P(Table2[1W Return vs Nifty])</f>
        <v>-0.46603439705433014</v>
      </c>
      <c r="O672">
        <v>172.71</v>
      </c>
      <c r="P672">
        <v>172.97660862789101</v>
      </c>
      <c r="Q672">
        <v>196.25404087814101</v>
      </c>
      <c r="R672">
        <v>39.112603414721903</v>
      </c>
      <c r="S672" s="1">
        <f>(Table2[[#This Row],[Close Price]]-Table2[[#This Row],[20D EMA]])/Table2[[#This Row],[20D EMA]]</f>
        <v>-1.9165074402177074E-2</v>
      </c>
      <c r="T672" s="1">
        <f>(Table2[[#This Row],[Close Price]]-Table2[[#This Row],[50D EMA]])/Table2[[#This Row],[50D EMA]]</f>
        <v>-2.0676834031270904E-2</v>
      </c>
      <c r="U672" s="1">
        <f>(Table2[[#This Row],[Close Price]]-Table2[[#This Row],[200D EMA]])/Table2[[#This Row],[200D EMA]]</f>
        <v>-0.13683305963017264</v>
      </c>
      <c r="V672">
        <v>0.54406838561598303</v>
      </c>
      <c r="W672">
        <v>168.32</v>
      </c>
      <c r="X672">
        <v>176.11</v>
      </c>
      <c r="Y672">
        <v>168.32</v>
      </c>
      <c r="Z672">
        <v>176.11</v>
      </c>
      <c r="AA672">
        <v>168.32</v>
      </c>
      <c r="AB672">
        <v>184.4</v>
      </c>
      <c r="AC672" s="1">
        <f>(Table2[[#This Row],[Close Price]]/Table2[[#This Row],[Day Low]])-1</f>
        <v>6.416349809885924E-3</v>
      </c>
      <c r="AD672" s="1">
        <f>(Table2[[#This Row],[Day High]]/Table2[[#This Row],[Close Price]])-1</f>
        <v>3.9610389610389651E-2</v>
      </c>
      <c r="AE672" s="1">
        <f>(Table2[[#This Row],[Close Price]]/Table2[[#This Row],[Current Week Low]])-1</f>
        <v>6.416349809885924E-3</v>
      </c>
      <c r="AF672" s="1">
        <f>(Table2[[#This Row],[Current Week High]]/Table2[[#This Row],[Close Price]])-1</f>
        <v>3.9610389610389651E-2</v>
      </c>
      <c r="AG672" s="1">
        <f>(Table2[[#This Row],[Close Price]]/Table2[[#This Row],[Current Month Low]])-1</f>
        <v>6.416349809885924E-3</v>
      </c>
      <c r="AH672" s="1">
        <f>(Table2[[#This Row],[Current Month High]]/Table2[[#This Row],[Close Price]])-1</f>
        <v>8.8547815820543052E-2</v>
      </c>
      <c r="AI672">
        <v>84.179456906729598</v>
      </c>
      <c r="AJ672">
        <v>17.704280155642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0.02</v>
      </c>
      <c r="AM672" t="s">
        <v>3185</v>
      </c>
      <c r="AN672">
        <v>2.72</v>
      </c>
      <c r="AO672" t="s">
        <v>3185</v>
      </c>
      <c r="AQ672">
        <f>(Table2[[#This Row],[Sharpe Ratio]]-AVERAGE(Table2[Sharpe Ratio]))/_xlfn.STDEV.P(Table2[Sharpe Ratio])</f>
        <v>-0.72077460162819162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726</v>
      </c>
      <c r="AT672">
        <f>_xlfn.RANK.AVG(Table2[[#This Row],[6M Return vs Nifty Z-Score]],Table2[6M Return vs Nifty Z-Score])</f>
        <v>591</v>
      </c>
      <c r="AU672">
        <f>_xlfn.RANK.AVG(Table2[[#This Row],[Sharpe Ratio Z-Score]],Table2[Sharpe Ratio Z-Score])</f>
        <v>544.5</v>
      </c>
      <c r="AV672">
        <f>(Table2[[#This Row],[Rank 1Y]]+Table2[[#This Row],[Rank 6M]]+Table2[[#This Row],[Rank Sharpe]])/3</f>
        <v>620.5</v>
      </c>
    </row>
    <row r="673" spans="1:48" x14ac:dyDescent="0.3">
      <c r="A673" t="s">
        <v>1504</v>
      </c>
      <c r="B673" t="s">
        <v>1505</v>
      </c>
      <c r="C673" t="s">
        <v>3153</v>
      </c>
      <c r="D673" t="s">
        <v>472</v>
      </c>
      <c r="E673">
        <v>6657.2714649999998</v>
      </c>
      <c r="F673">
        <v>2054.65</v>
      </c>
      <c r="G673">
        <v>-22.655543406815799</v>
      </c>
      <c r="H673">
        <f>(Table2[[#This Row],[1Y Return vs Nifty]]-AVERAGE(Table2[1Y Return vs Nifty]))/_xlfn.STDEV.P(Table2[1Y Return vs Nifty])</f>
        <v>-0.76228031106803573</v>
      </c>
      <c r="I673">
        <v>-4.0601056026108102</v>
      </c>
      <c r="J673">
        <f>(Table2[[#This Row],[1M Return vs Nifty]]-AVERAGE(Table2[1M Return vs Nifty]))/_xlfn.STDEV.P(Table2[1M Return vs Nifty])</f>
        <v>-0.37964572630820875</v>
      </c>
      <c r="K673">
        <v>-15.722369400266199</v>
      </c>
      <c r="L673">
        <f>(Table2[[#This Row],[6M Return vs Nifty]]-AVERAGE(Table2[6M Return vs Nifty]))/_xlfn.STDEV.P(Table2[6M Return vs Nifty])</f>
        <v>-0.73561585094430582</v>
      </c>
      <c r="M673">
        <v>-4.0036783384349404</v>
      </c>
      <c r="N673">
        <f>(Table2[[#This Row],[1W Return vs Nifty]]-AVERAGE(Table2[1W Return vs Nifty]))/_xlfn.STDEV.P(Table2[1W Return vs Nifty])</f>
        <v>-0.50305498737206589</v>
      </c>
      <c r="O673">
        <v>2123.41</v>
      </c>
      <c r="P673">
        <v>2177.1207314202402</v>
      </c>
      <c r="Q673">
        <v>2234.5781717740101</v>
      </c>
      <c r="R673">
        <v>34.041512290760103</v>
      </c>
      <c r="S673" s="1">
        <f>(Table2[[#This Row],[Close Price]]-Table2[[#This Row],[20D EMA]])/Table2[[#This Row],[20D EMA]]</f>
        <v>-3.2381876321576977E-2</v>
      </c>
      <c r="T673" s="1">
        <f>(Table2[[#This Row],[Close Price]]-Table2[[#This Row],[50D EMA]])/Table2[[#This Row],[50D EMA]]</f>
        <v>-5.6253532315751073E-2</v>
      </c>
      <c r="U673" s="1">
        <f>(Table2[[#This Row],[Close Price]]-Table2[[#This Row],[200D EMA]])/Table2[[#This Row],[200D EMA]]</f>
        <v>-8.0519971978052024E-2</v>
      </c>
      <c r="V673">
        <v>0.54190561233919399</v>
      </c>
      <c r="W673">
        <v>2050.0500000000002</v>
      </c>
      <c r="X673">
        <v>2089.9499999999998</v>
      </c>
      <c r="Y673">
        <v>2050.0500000000002</v>
      </c>
      <c r="Z673">
        <v>2089.9499999999998</v>
      </c>
      <c r="AA673">
        <v>2050.0500000000002</v>
      </c>
      <c r="AB673">
        <v>2169</v>
      </c>
      <c r="AC673" s="1">
        <f>(Table2[[#This Row],[Close Price]]/Table2[[#This Row],[Day Low]])-1</f>
        <v>2.2438477110313659E-3</v>
      </c>
      <c r="AD673" s="1">
        <f>(Table2[[#This Row],[Day High]]/Table2[[#This Row],[Close Price]])-1</f>
        <v>1.7180541698099239E-2</v>
      </c>
      <c r="AE673" s="1">
        <f>(Table2[[#This Row],[Close Price]]/Table2[[#This Row],[Current Week Low]])-1</f>
        <v>2.2438477110313659E-3</v>
      </c>
      <c r="AF673" s="1">
        <f>(Table2[[#This Row],[Current Week High]]/Table2[[#This Row],[Close Price]])-1</f>
        <v>1.7180541698099239E-2</v>
      </c>
      <c r="AG673" s="1">
        <f>(Table2[[#This Row],[Close Price]]/Table2[[#This Row],[Current Month Low]])-1</f>
        <v>2.2438477110313659E-3</v>
      </c>
      <c r="AH673" s="1">
        <f>(Table2[[#This Row],[Current Month High]]/Table2[[#This Row],[Close Price]])-1</f>
        <v>5.5654247682086933E-2</v>
      </c>
      <c r="AI673">
        <v>33.112695592923302</v>
      </c>
      <c r="AJ673">
        <v>4.8290816326530699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0.02</v>
      </c>
      <c r="AM673" t="s">
        <v>3185</v>
      </c>
      <c r="AN673">
        <v>-0.64</v>
      </c>
      <c r="AO673" t="s">
        <v>3184</v>
      </c>
      <c r="AP673">
        <v>-7.7244769916615996E-2</v>
      </c>
      <c r="AQ673">
        <f>(Table2[[#This Row],[Sharpe Ratio]]-AVERAGE(Table2[Sharpe Ratio]))/_xlfn.STDEV.P(Table2[Sharpe Ratio])</f>
        <v>-1.6334441978826615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592</v>
      </c>
      <c r="AT673">
        <f>_xlfn.RANK.AVG(Table2[[#This Row],[6M Return vs Nifty Z-Score]],Table2[6M Return vs Nifty Z-Score])</f>
        <v>571</v>
      </c>
      <c r="AU673">
        <f>_xlfn.RANK.AVG(Table2[[#This Row],[Sharpe Ratio Z-Score]],Table2[Sharpe Ratio Z-Score])</f>
        <v>700</v>
      </c>
      <c r="AV673">
        <f>(Table2[[#This Row],[Rank 1Y]]+Table2[[#This Row],[Rank 6M]]+Table2[[#This Row],[Rank Sharpe]])/3</f>
        <v>621</v>
      </c>
    </row>
    <row r="674" spans="1:48" x14ac:dyDescent="0.3">
      <c r="A674" t="s">
        <v>2002</v>
      </c>
      <c r="B674" t="s">
        <v>2003</v>
      </c>
      <c r="C674" t="s">
        <v>3139</v>
      </c>
      <c r="D674" t="s">
        <v>2004</v>
      </c>
      <c r="E674">
        <v>3354.0190940099901</v>
      </c>
      <c r="F674">
        <v>200.19</v>
      </c>
      <c r="G674">
        <v>-49.060314544574702</v>
      </c>
      <c r="H674">
        <f>(Table2[[#This Row],[1Y Return vs Nifty]]-AVERAGE(Table2[1Y Return vs Nifty]))/_xlfn.STDEV.P(Table2[1Y Return vs Nifty])</f>
        <v>-1.2607555954002896</v>
      </c>
      <c r="I674">
        <v>-7.4985646990741097</v>
      </c>
      <c r="J674">
        <f>(Table2[[#This Row],[1M Return vs Nifty]]-AVERAGE(Table2[1M Return vs Nifty]))/_xlfn.STDEV.P(Table2[1M Return vs Nifty])</f>
        <v>-0.74655697825708023</v>
      </c>
      <c r="K674">
        <v>-18.338831695894701</v>
      </c>
      <c r="L674">
        <f>(Table2[[#This Row],[6M Return vs Nifty]]-AVERAGE(Table2[6M Return vs Nifty]))/_xlfn.STDEV.P(Table2[6M Return vs Nifty])</f>
        <v>-0.8232827050397622</v>
      </c>
      <c r="M674">
        <v>-2.8836051658922002</v>
      </c>
      <c r="N674">
        <f>(Table2[[#This Row],[1W Return vs Nifty]]-AVERAGE(Table2[1W Return vs Nifty]))/_xlfn.STDEV.P(Table2[1W Return vs Nifty])</f>
        <v>-0.26561400503515792</v>
      </c>
      <c r="O674">
        <v>208.44</v>
      </c>
      <c r="P674">
        <v>216.57025730142701</v>
      </c>
      <c r="Q674">
        <v>227.471265077889</v>
      </c>
      <c r="R674">
        <v>35.907818076371697</v>
      </c>
      <c r="S674" s="1">
        <f>(Table2[[#This Row],[Close Price]]-Table2[[#This Row],[20D EMA]])/Table2[[#This Row],[20D EMA]]</f>
        <v>-3.9579735175590096E-2</v>
      </c>
      <c r="T674" s="1">
        <f>(Table2[[#This Row],[Close Price]]-Table2[[#This Row],[50D EMA]])/Table2[[#This Row],[50D EMA]]</f>
        <v>-7.5634842501150212E-2</v>
      </c>
      <c r="U674" s="1">
        <f>(Table2[[#This Row],[Close Price]]-Table2[[#This Row],[200D EMA]])/Table2[[#This Row],[200D EMA]]</f>
        <v>-0.11993279708778846</v>
      </c>
      <c r="V674">
        <v>0.73222784323558798</v>
      </c>
      <c r="W674">
        <v>199.7</v>
      </c>
      <c r="X674">
        <v>202</v>
      </c>
      <c r="Y674">
        <v>199.7</v>
      </c>
      <c r="Z674">
        <v>202</v>
      </c>
      <c r="AA674">
        <v>199.7</v>
      </c>
      <c r="AB674">
        <v>215</v>
      </c>
      <c r="AC674" s="1">
        <f>(Table2[[#This Row],[Close Price]]/Table2[[#This Row],[Day Low]])-1</f>
        <v>2.4536805207813206E-3</v>
      </c>
      <c r="AD674" s="1">
        <f>(Table2[[#This Row],[Day High]]/Table2[[#This Row],[Close Price]])-1</f>
        <v>9.0414106598730726E-3</v>
      </c>
      <c r="AE674" s="1">
        <f>(Table2[[#This Row],[Close Price]]/Table2[[#This Row],[Current Week Low]])-1</f>
        <v>2.4536805207813206E-3</v>
      </c>
      <c r="AF674" s="1">
        <f>(Table2[[#This Row],[Current Week High]]/Table2[[#This Row],[Close Price]])-1</f>
        <v>9.0414106598730726E-3</v>
      </c>
      <c r="AG674" s="1">
        <f>(Table2[[#This Row],[Close Price]]/Table2[[#This Row],[Current Month Low]])-1</f>
        <v>2.4536805207813206E-3</v>
      </c>
      <c r="AH674" s="1">
        <f>(Table2[[#This Row],[Current Month High]]/Table2[[#This Row],[Close Price]])-1</f>
        <v>7.3979719266696664E-2</v>
      </c>
      <c r="AI674">
        <v>40.366651680903097</v>
      </c>
      <c r="AJ674">
        <v>1.82604272634792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-0.18</v>
      </c>
      <c r="AM674" t="s">
        <v>3184</v>
      </c>
      <c r="AN674">
        <v>-1.75</v>
      </c>
      <c r="AO674" t="s">
        <v>3184</v>
      </c>
      <c r="AQ674">
        <f>(Table2[[#This Row],[Sharpe Ratio]]-AVERAGE(Table2[Sharpe Ratio]))/_xlfn.STDEV.P(Table2[Sharpe Ratio])</f>
        <v>-0.72077460162819162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713</v>
      </c>
      <c r="AT674">
        <f>_xlfn.RANK.AVG(Table2[[#This Row],[6M Return vs Nifty Z-Score]],Table2[6M Return vs Nifty Z-Score])</f>
        <v>610</v>
      </c>
      <c r="AU674">
        <f>_xlfn.RANK.AVG(Table2[[#This Row],[Sharpe Ratio Z-Score]],Table2[Sharpe Ratio Z-Score])</f>
        <v>544.5</v>
      </c>
      <c r="AV674">
        <f>(Table2[[#This Row],[Rank 1Y]]+Table2[[#This Row],[Rank 6M]]+Table2[[#This Row],[Rank Sharpe]])/3</f>
        <v>622.5</v>
      </c>
    </row>
    <row r="675" spans="1:48" x14ac:dyDescent="0.3">
      <c r="A675" t="s">
        <v>453</v>
      </c>
      <c r="B675" t="s">
        <v>454</v>
      </c>
      <c r="C675" t="s">
        <v>3141</v>
      </c>
      <c r="D675" t="s">
        <v>203</v>
      </c>
      <c r="E675">
        <v>50240.130321919998</v>
      </c>
      <c r="F675">
        <v>15477.2</v>
      </c>
      <c r="G675">
        <v>-37.590205968563701</v>
      </c>
      <c r="H675">
        <f>(Table2[[#This Row],[1Y Return vs Nifty]]-AVERAGE(Table2[1Y Return vs Nifty]))/_xlfn.STDEV.P(Table2[1Y Return vs Nifty])</f>
        <v>-1.0442202729042438</v>
      </c>
      <c r="I675">
        <v>-4.2121757032896898</v>
      </c>
      <c r="J675">
        <f>(Table2[[#This Row],[1M Return vs Nifty]]-AVERAGE(Table2[1M Return vs Nifty]))/_xlfn.STDEV.P(Table2[1M Return vs Nifty])</f>
        <v>-0.39587282962942294</v>
      </c>
      <c r="K675">
        <v>-10.9751910953975</v>
      </c>
      <c r="L675">
        <f>(Table2[[#This Row],[6M Return vs Nifty]]-AVERAGE(Table2[6M Return vs Nifty]))/_xlfn.STDEV.P(Table2[6M Return vs Nifty])</f>
        <v>-0.5765574962669372</v>
      </c>
      <c r="M675">
        <v>-5.1839836900481098</v>
      </c>
      <c r="N675">
        <f>(Table2[[#This Row],[1W Return vs Nifty]]-AVERAGE(Table2[1W Return vs Nifty]))/_xlfn.STDEV.P(Table2[1W Return vs Nifty])</f>
        <v>-0.75326441030496505</v>
      </c>
      <c r="O675">
        <v>16039.66</v>
      </c>
      <c r="P675">
        <v>16308.397226212701</v>
      </c>
      <c r="Q675">
        <v>16423.321123663001</v>
      </c>
      <c r="R675">
        <v>30.517226777578198</v>
      </c>
      <c r="S675" s="1">
        <f>(Table2[[#This Row],[Close Price]]-Table2[[#This Row],[20D EMA]])/Table2[[#This Row],[20D EMA]]</f>
        <v>-3.5066828099847451E-2</v>
      </c>
      <c r="T675" s="1">
        <f>(Table2[[#This Row],[Close Price]]-Table2[[#This Row],[50D EMA]])/Table2[[#This Row],[50D EMA]]</f>
        <v>-5.0967438104629059E-2</v>
      </c>
      <c r="U675" s="1">
        <f>(Table2[[#This Row],[Close Price]]-Table2[[#This Row],[200D EMA]])/Table2[[#This Row],[200D EMA]]</f>
        <v>-5.7608392147908083E-2</v>
      </c>
      <c r="V675">
        <v>1.2976665119330399</v>
      </c>
      <c r="W675">
        <v>15374.6</v>
      </c>
      <c r="X675">
        <v>15668.95</v>
      </c>
      <c r="Y675">
        <v>15374.6</v>
      </c>
      <c r="Z675">
        <v>15668.95</v>
      </c>
      <c r="AA675">
        <v>15372.75</v>
      </c>
      <c r="AB675">
        <v>16406.95</v>
      </c>
      <c r="AC675" s="1">
        <f>(Table2[[#This Row],[Close Price]]/Table2[[#This Row],[Day Low]])-1</f>
        <v>6.6733443471700404E-3</v>
      </c>
      <c r="AD675" s="1">
        <f>(Table2[[#This Row],[Day High]]/Table2[[#This Row],[Close Price]])-1</f>
        <v>1.2389191843485969E-2</v>
      </c>
      <c r="AE675" s="1">
        <f>(Table2[[#This Row],[Close Price]]/Table2[[#This Row],[Current Week Low]])-1</f>
        <v>6.6733443471700404E-3</v>
      </c>
      <c r="AF675" s="1">
        <f>(Table2[[#This Row],[Current Week High]]/Table2[[#This Row],[Close Price]])-1</f>
        <v>1.2389191843485969E-2</v>
      </c>
      <c r="AG675" s="1">
        <f>(Table2[[#This Row],[Close Price]]/Table2[[#This Row],[Current Month Low]])-1</f>
        <v>6.7944902506058558E-3</v>
      </c>
      <c r="AH675" s="1">
        <f>(Table2[[#This Row],[Current Month High]]/Table2[[#This Row],[Close Price]])-1</f>
        <v>6.0072235288036513E-2</v>
      </c>
      <c r="AI675">
        <v>24.376502209702</v>
      </c>
      <c r="AJ675">
        <v>0.85888930884825399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-0.01</v>
      </c>
      <c r="AM675" t="s">
        <v>3184</v>
      </c>
      <c r="AN675">
        <v>-4.74</v>
      </c>
      <c r="AO675" t="s">
        <v>3184</v>
      </c>
      <c r="AP675">
        <v>-6.1964867417583003E-2</v>
      </c>
      <c r="AQ675">
        <f>(Table2[[#This Row],[Sharpe Ratio]]-AVERAGE(Table2[Sharpe Ratio]))/_xlfn.STDEV.P(Table2[Sharpe Ratio])</f>
        <v>-1.4529076714659999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670</v>
      </c>
      <c r="AT675">
        <f>_xlfn.RANK.AVG(Table2[[#This Row],[6M Return vs Nifty Z-Score]],Table2[6M Return vs Nifty Z-Score])</f>
        <v>514</v>
      </c>
      <c r="AU675">
        <f>_xlfn.RANK.AVG(Table2[[#This Row],[Sharpe Ratio Z-Score]],Table2[Sharpe Ratio Z-Score])</f>
        <v>685</v>
      </c>
      <c r="AV675">
        <f>(Table2[[#This Row],[Rank 1Y]]+Table2[[#This Row],[Rank 6M]]+Table2[[#This Row],[Rank Sharpe]])/3</f>
        <v>623</v>
      </c>
    </row>
    <row r="676" spans="1:48" x14ac:dyDescent="0.3">
      <c r="A676" t="s">
        <v>979</v>
      </c>
      <c r="B676" t="s">
        <v>980</v>
      </c>
      <c r="C676" t="s">
        <v>3139</v>
      </c>
      <c r="D676" t="s">
        <v>54</v>
      </c>
      <c r="E676">
        <v>14628.9972375049</v>
      </c>
      <c r="F676">
        <v>917.35</v>
      </c>
      <c r="G676">
        <v>-70.558845730266</v>
      </c>
      <c r="H676">
        <f>(Table2[[#This Row],[1Y Return vs Nifty]]-AVERAGE(Table2[1Y Return vs Nifty]))/_xlfn.STDEV.P(Table2[1Y Return vs Nifty])</f>
        <v>-1.6666097643155688</v>
      </c>
      <c r="I676">
        <v>-13.7792933810217</v>
      </c>
      <c r="J676">
        <f>(Table2[[#This Row],[1M Return vs Nifty]]-AVERAGE(Table2[1M Return vs Nifty]))/_xlfn.STDEV.P(Table2[1M Return vs Nifty])</f>
        <v>-1.4167612643033756</v>
      </c>
      <c r="K676">
        <v>-44.0410120432797</v>
      </c>
      <c r="L676">
        <f>(Table2[[#This Row],[6M Return vs Nifty]]-AVERAGE(Table2[6M Return vs Nifty]))/_xlfn.STDEV.P(Table2[6M Return vs Nifty])</f>
        <v>-1.6844567025454502</v>
      </c>
      <c r="M676">
        <v>-8.2812619042231308</v>
      </c>
      <c r="N676">
        <f>(Table2[[#This Row],[1W Return vs Nifty]]-AVERAGE(Table2[1W Return vs Nifty]))/_xlfn.STDEV.P(Table2[1W Return vs Nifty])</f>
        <v>-1.4098472120114836</v>
      </c>
      <c r="O676">
        <v>988.75</v>
      </c>
      <c r="P676">
        <v>1080.93736523797</v>
      </c>
      <c r="Q676">
        <v>1266.4990368645001</v>
      </c>
      <c r="R676">
        <v>28.927749376573399</v>
      </c>
      <c r="S676" s="1">
        <f>(Table2[[#This Row],[Close Price]]-Table2[[#This Row],[20D EMA]])/Table2[[#This Row],[20D EMA]]</f>
        <v>-7.2212389380530956E-2</v>
      </c>
      <c r="T676" s="1">
        <f>(Table2[[#This Row],[Close Price]]-Table2[[#This Row],[50D EMA]])/Table2[[#This Row],[50D EMA]]</f>
        <v>-0.15133843134560895</v>
      </c>
      <c r="U676" s="1">
        <f>(Table2[[#This Row],[Close Price]]-Table2[[#This Row],[200D EMA]])/Table2[[#This Row],[200D EMA]]</f>
        <v>-0.27568045983587652</v>
      </c>
      <c r="V676">
        <v>1.2179427775118801</v>
      </c>
      <c r="W676">
        <v>915.05</v>
      </c>
      <c r="X676">
        <v>941</v>
      </c>
      <c r="Y676">
        <v>915.05</v>
      </c>
      <c r="Z676">
        <v>941</v>
      </c>
      <c r="AA676">
        <v>915.05</v>
      </c>
      <c r="AB676">
        <v>1002.95</v>
      </c>
      <c r="AC676" s="1">
        <f>(Table2[[#This Row],[Close Price]]/Table2[[#This Row],[Day Low]])-1</f>
        <v>2.5135238511557745E-3</v>
      </c>
      <c r="AD676" s="1">
        <f>(Table2[[#This Row],[Day High]]/Table2[[#This Row],[Close Price]])-1</f>
        <v>2.5780781599171521E-2</v>
      </c>
      <c r="AE676" s="1">
        <f>(Table2[[#This Row],[Close Price]]/Table2[[#This Row],[Current Week Low]])-1</f>
        <v>2.5135238511557745E-3</v>
      </c>
      <c r="AF676" s="1">
        <f>(Table2[[#This Row],[Current Week High]]/Table2[[#This Row],[Close Price]])-1</f>
        <v>2.5780781599171521E-2</v>
      </c>
      <c r="AG676" s="1">
        <f>(Table2[[#This Row],[Close Price]]/Table2[[#This Row],[Current Month Low]])-1</f>
        <v>2.5135238511557745E-3</v>
      </c>
      <c r="AH676" s="1">
        <f>(Table2[[#This Row],[Current Month High]]/Table2[[#This Row],[Close Price]])-1</f>
        <v>9.3312258134844894E-2</v>
      </c>
      <c r="AI676">
        <v>95.781326647408207</v>
      </c>
      <c r="AJ676">
        <v>0.64179923203511102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-0.26</v>
      </c>
      <c r="AM676" t="s">
        <v>3184</v>
      </c>
      <c r="AN676">
        <v>-6.75</v>
      </c>
      <c r="AO676" t="s">
        <v>3184</v>
      </c>
      <c r="AP676">
        <v>4.3276913090504E-2</v>
      </c>
      <c r="AQ676">
        <f>(Table2[[#This Row],[Sharpe Ratio]]-AVERAGE(Table2[Sharpe Ratio]))/_xlfn.STDEV.P(Table2[Sharpe Ratio])</f>
        <v>-0.20944518942220317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734</v>
      </c>
      <c r="AT676">
        <f>_xlfn.RANK.AVG(Table2[[#This Row],[6M Return vs Nifty Z-Score]],Table2[6M Return vs Nifty Z-Score])</f>
        <v>733</v>
      </c>
      <c r="AU676">
        <f>_xlfn.RANK.AVG(Table2[[#This Row],[Sharpe Ratio Z-Score]],Table2[Sharpe Ratio Z-Score])</f>
        <v>402</v>
      </c>
      <c r="AV676">
        <f>(Table2[[#This Row],[Rank 1Y]]+Table2[[#This Row],[Rank 6M]]+Table2[[#This Row],[Rank Sharpe]])/3</f>
        <v>623</v>
      </c>
    </row>
    <row r="677" spans="1:48" x14ac:dyDescent="0.3">
      <c r="A677" t="s">
        <v>1177</v>
      </c>
      <c r="B677" t="s">
        <v>1178</v>
      </c>
      <c r="C677" t="s">
        <v>3139</v>
      </c>
      <c r="D677" t="s">
        <v>569</v>
      </c>
      <c r="E677">
        <v>10245.612859235</v>
      </c>
      <c r="F677">
        <v>140.43</v>
      </c>
      <c r="G677">
        <v>-31.986015382522599</v>
      </c>
      <c r="H677">
        <f>(Table2[[#This Row],[1Y Return vs Nifty]]-AVERAGE(Table2[1Y Return vs Nifty]))/_xlfn.STDEV.P(Table2[1Y Return vs Nifty])</f>
        <v>-0.93842308643159933</v>
      </c>
      <c r="I677">
        <v>-3.2807196395560299</v>
      </c>
      <c r="J677">
        <f>(Table2[[#This Row],[1M Return vs Nifty]]-AVERAGE(Table2[1M Return vs Nifty]))/_xlfn.STDEV.P(Table2[1M Return vs Nifty])</f>
        <v>-0.29647897299421933</v>
      </c>
      <c r="K677">
        <v>-17.943388874416399</v>
      </c>
      <c r="L677">
        <f>(Table2[[#This Row],[6M Return vs Nifty]]-AVERAGE(Table2[6M Return vs Nifty]))/_xlfn.STDEV.P(Table2[6M Return vs Nifty])</f>
        <v>-0.81003304797741704</v>
      </c>
      <c r="M677">
        <v>-1.87458833913696</v>
      </c>
      <c r="N677">
        <f>(Table2[[#This Row],[1W Return vs Nifty]]-AVERAGE(Table2[1W Return vs Nifty]))/_xlfn.STDEV.P(Table2[1W Return vs Nifty])</f>
        <v>-5.1715527317540894E-2</v>
      </c>
      <c r="O677">
        <v>144.96</v>
      </c>
      <c r="P677">
        <v>151.114988580964</v>
      </c>
      <c r="Q677">
        <v>160.03564329926499</v>
      </c>
      <c r="R677">
        <v>41.145226880177098</v>
      </c>
      <c r="S677" s="1">
        <f>(Table2[[#This Row],[Close Price]]-Table2[[#This Row],[20D EMA]])/Table2[[#This Row],[20D EMA]]</f>
        <v>-3.1250000000000007E-2</v>
      </c>
      <c r="T677" s="1">
        <f>(Table2[[#This Row],[Close Price]]-Table2[[#This Row],[50D EMA]])/Table2[[#This Row],[50D EMA]]</f>
        <v>-7.0707668916900418E-2</v>
      </c>
      <c r="U677" s="1">
        <f>(Table2[[#This Row],[Close Price]]-Table2[[#This Row],[200D EMA]])/Table2[[#This Row],[200D EMA]]</f>
        <v>-0.12250797944182118</v>
      </c>
      <c r="V677">
        <v>0.56317077149795502</v>
      </c>
      <c r="W677">
        <v>138.5</v>
      </c>
      <c r="X677">
        <v>142.77000000000001</v>
      </c>
      <c r="Y677">
        <v>138.5</v>
      </c>
      <c r="Z677">
        <v>142.77000000000001</v>
      </c>
      <c r="AA677">
        <v>138.5</v>
      </c>
      <c r="AB677">
        <v>149.97999999999999</v>
      </c>
      <c r="AC677" s="1">
        <f>(Table2[[#This Row],[Close Price]]/Table2[[#This Row],[Day Low]])-1</f>
        <v>1.3935018050541537E-2</v>
      </c>
      <c r="AD677" s="1">
        <f>(Table2[[#This Row],[Day High]]/Table2[[#This Row],[Close Price]])-1</f>
        <v>1.6663106173894437E-2</v>
      </c>
      <c r="AE677" s="1">
        <f>(Table2[[#This Row],[Close Price]]/Table2[[#This Row],[Current Week Low]])-1</f>
        <v>1.3935018050541537E-2</v>
      </c>
      <c r="AF677" s="1">
        <f>(Table2[[#This Row],[Current Week High]]/Table2[[#This Row],[Close Price]])-1</f>
        <v>1.6663106173894437E-2</v>
      </c>
      <c r="AG677" s="1">
        <f>(Table2[[#This Row],[Close Price]]/Table2[[#This Row],[Current Month Low]])-1</f>
        <v>1.3935018050541537E-2</v>
      </c>
      <c r="AH677" s="1">
        <f>(Table2[[#This Row],[Current Month High]]/Table2[[#This Row],[Close Price]])-1</f>
        <v>6.8005411949013661E-2</v>
      </c>
      <c r="AI677">
        <v>49.040360519229097</v>
      </c>
      <c r="AJ677">
        <v>7.0921985815602904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-0.2</v>
      </c>
      <c r="AM677" t="s">
        <v>3184</v>
      </c>
      <c r="AN677">
        <v>0.93</v>
      </c>
      <c r="AO677" t="s">
        <v>3185</v>
      </c>
      <c r="AP677">
        <v>-3.0257354037908999E-2</v>
      </c>
      <c r="AQ677">
        <f>(Table2[[#This Row],[Sharpe Ratio]]-AVERAGE(Table2[Sharpe Ratio]))/_xlfn.STDEV.P(Table2[Sharpe Ratio])</f>
        <v>-1.0782741077218301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636</v>
      </c>
      <c r="AT677">
        <f>_xlfn.RANK.AVG(Table2[[#This Row],[6M Return vs Nifty Z-Score]],Table2[6M Return vs Nifty Z-Score])</f>
        <v>603</v>
      </c>
      <c r="AU677">
        <f>_xlfn.RANK.AVG(Table2[[#This Row],[Sharpe Ratio Z-Score]],Table2[Sharpe Ratio Z-Score])</f>
        <v>632</v>
      </c>
      <c r="AV677">
        <f>(Table2[[#This Row],[Rank 1Y]]+Table2[[#This Row],[Rank 6M]]+Table2[[#This Row],[Rank Sharpe]])/3</f>
        <v>623.66666666666663</v>
      </c>
    </row>
    <row r="678" spans="1:48" x14ac:dyDescent="0.3">
      <c r="A678" t="s">
        <v>1782</v>
      </c>
      <c r="B678" t="s">
        <v>1783</v>
      </c>
      <c r="C678" t="s">
        <v>3149</v>
      </c>
      <c r="D678" t="s">
        <v>448</v>
      </c>
      <c r="E678">
        <v>4430.3418938120003</v>
      </c>
      <c r="F678">
        <v>88.67</v>
      </c>
      <c r="G678">
        <v>-27.264168346107301</v>
      </c>
      <c r="H678">
        <f>(Table2[[#This Row],[1Y Return vs Nifty]]-AVERAGE(Table2[1Y Return vs Nifty]))/_xlfn.STDEV.P(Table2[1Y Return vs Nifty])</f>
        <v>-0.84928298247952627</v>
      </c>
      <c r="I678">
        <v>1.38209960062709</v>
      </c>
      <c r="J678">
        <f>(Table2[[#This Row],[1M Return vs Nifty]]-AVERAGE(Table2[1M Return vs Nifty]))/_xlfn.STDEV.P(Table2[1M Return vs Nifty])</f>
        <v>0.20108135767442115</v>
      </c>
      <c r="K678">
        <v>-24.198925004952599</v>
      </c>
      <c r="L678">
        <f>(Table2[[#This Row],[6M Return vs Nifty]]-AVERAGE(Table2[6M Return vs Nifty]))/_xlfn.STDEV.P(Table2[6M Return vs Nifty])</f>
        <v>-1.019630248808794</v>
      </c>
      <c r="M678">
        <v>-3.7228145934365</v>
      </c>
      <c r="N678">
        <f>(Table2[[#This Row],[1W Return vs Nifty]]-AVERAGE(Table2[1W Return vs Nifty]))/_xlfn.STDEV.P(Table2[1W Return vs Nifty])</f>
        <v>-0.44351551696062924</v>
      </c>
      <c r="O678">
        <v>87.48</v>
      </c>
      <c r="P678">
        <v>90.721276851808298</v>
      </c>
      <c r="Q678">
        <v>96.857122664054998</v>
      </c>
      <c r="R678">
        <v>59.466719879067</v>
      </c>
      <c r="S678" s="1">
        <f>(Table2[[#This Row],[Close Price]]-Table2[[#This Row],[20D EMA]])/Table2[[#This Row],[20D EMA]]</f>
        <v>1.3603109282121601E-2</v>
      </c>
      <c r="T678" s="1">
        <f>(Table2[[#This Row],[Close Price]]-Table2[[#This Row],[50D EMA]])/Table2[[#This Row],[50D EMA]]</f>
        <v>-2.2610758170423715E-2</v>
      </c>
      <c r="U678" s="1">
        <f>(Table2[[#This Row],[Close Price]]-Table2[[#This Row],[200D EMA]])/Table2[[#This Row],[200D EMA]]</f>
        <v>-8.4527832738245795E-2</v>
      </c>
      <c r="V678">
        <v>0.90287992150231799</v>
      </c>
      <c r="W678">
        <v>85.23</v>
      </c>
      <c r="X678">
        <v>89.6</v>
      </c>
      <c r="Y678">
        <v>85.23</v>
      </c>
      <c r="Z678">
        <v>89.6</v>
      </c>
      <c r="AA678">
        <v>85.23</v>
      </c>
      <c r="AB678">
        <v>90.5</v>
      </c>
      <c r="AC678" s="1">
        <f>(Table2[[#This Row],[Close Price]]/Table2[[#This Row],[Day Low]])-1</f>
        <v>4.0361375102663244E-2</v>
      </c>
      <c r="AD678" s="1">
        <f>(Table2[[#This Row],[Day High]]/Table2[[#This Row],[Close Price]])-1</f>
        <v>1.0488327506484652E-2</v>
      </c>
      <c r="AE678" s="1">
        <f>(Table2[[#This Row],[Close Price]]/Table2[[#This Row],[Current Week Low]])-1</f>
        <v>4.0361375102663244E-2</v>
      </c>
      <c r="AF678" s="1">
        <f>(Table2[[#This Row],[Current Week High]]/Table2[[#This Row],[Close Price]])-1</f>
        <v>1.0488327506484652E-2</v>
      </c>
      <c r="AG678" s="1">
        <f>(Table2[[#This Row],[Close Price]]/Table2[[#This Row],[Current Month Low]])-1</f>
        <v>4.0361375102663244E-2</v>
      </c>
      <c r="AH678" s="1">
        <f>(Table2[[#This Row],[Current Month High]]/Table2[[#This Row],[Close Price]])-1</f>
        <v>2.0638321867598952E-2</v>
      </c>
      <c r="AI678">
        <v>37.081312732603998</v>
      </c>
      <c r="AJ678">
        <v>9.4556227626218803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-0.05</v>
      </c>
      <c r="AM678" t="s">
        <v>3184</v>
      </c>
      <c r="AN678">
        <v>7.57</v>
      </c>
      <c r="AO678" t="s">
        <v>3185</v>
      </c>
      <c r="AP678">
        <v>-4.1371526225559997E-3</v>
      </c>
      <c r="AQ678">
        <f>(Table2[[#This Row],[Sharpe Ratio]]-AVERAGE(Table2[Sharpe Ratio]))/_xlfn.STDEV.P(Table2[Sharpe Ratio])</f>
        <v>-0.76965627242282608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615</v>
      </c>
      <c r="AT678">
        <f>_xlfn.RANK.AVG(Table2[[#This Row],[6M Return vs Nifty Z-Score]],Table2[6M Return vs Nifty Z-Score])</f>
        <v>677</v>
      </c>
      <c r="AU678">
        <f>_xlfn.RANK.AVG(Table2[[#This Row],[Sharpe Ratio Z-Score]],Table2[Sharpe Ratio Z-Score])</f>
        <v>581</v>
      </c>
      <c r="AV678">
        <f>(Table2[[#This Row],[Rank 1Y]]+Table2[[#This Row],[Rank 6M]]+Table2[[#This Row],[Rank Sharpe]])/3</f>
        <v>624.33333333333337</v>
      </c>
    </row>
    <row r="679" spans="1:48" x14ac:dyDescent="0.3">
      <c r="A679" t="s">
        <v>123</v>
      </c>
      <c r="B679" t="s">
        <v>124</v>
      </c>
      <c r="C679" t="s">
        <v>3141</v>
      </c>
      <c r="D679" t="s">
        <v>125</v>
      </c>
      <c r="E679">
        <v>219736.23754979999</v>
      </c>
      <c r="F679">
        <v>2279.0500000000002</v>
      </c>
      <c r="G679">
        <v>-30.4249253503741</v>
      </c>
      <c r="H679">
        <f>(Table2[[#This Row],[1Y Return vs Nifty]]-AVERAGE(Table2[1Y Return vs Nifty]))/_xlfn.STDEV.P(Table2[1Y Return vs Nifty])</f>
        <v>-0.9089524732009967</v>
      </c>
      <c r="I679">
        <v>-5.6044562423048498</v>
      </c>
      <c r="J679">
        <f>(Table2[[#This Row],[1M Return vs Nifty]]-AVERAGE(Table2[1M Return vs Nifty]))/_xlfn.STDEV.P(Table2[1M Return vs Nifty])</f>
        <v>-0.5444403656398239</v>
      </c>
      <c r="K679">
        <v>-18.8852666687532</v>
      </c>
      <c r="L679">
        <f>(Table2[[#This Row],[6M Return vs Nifty]]-AVERAGE(Table2[6M Return vs Nifty]))/_xlfn.STDEV.P(Table2[6M Return vs Nifty])</f>
        <v>-0.84159148599115496</v>
      </c>
      <c r="M679">
        <v>7.8160661720314398E-2</v>
      </c>
      <c r="N679">
        <f>(Table2[[#This Row],[1W Return vs Nifty]]-AVERAGE(Table2[1W Return vs Nifty]))/_xlfn.STDEV.P(Table2[1W Return vs Nifty])</f>
        <v>0.36224192866578608</v>
      </c>
      <c r="O679">
        <v>2328.5700000000002</v>
      </c>
      <c r="P679">
        <v>2422.7130873004999</v>
      </c>
      <c r="Q679">
        <v>2470.1591424421399</v>
      </c>
      <c r="R679">
        <v>42.062974803640401</v>
      </c>
      <c r="S679" s="1">
        <f>(Table2[[#This Row],[Close Price]]-Table2[[#This Row],[20D EMA]])/Table2[[#This Row],[20D EMA]]</f>
        <v>-2.1266270715503497E-2</v>
      </c>
      <c r="T679" s="1">
        <f>(Table2[[#This Row],[Close Price]]-Table2[[#This Row],[50D EMA]])/Table2[[#This Row],[50D EMA]]</f>
        <v>-5.9298432015561453E-2</v>
      </c>
      <c r="U679" s="1">
        <f>(Table2[[#This Row],[Close Price]]-Table2[[#This Row],[200D EMA]])/Table2[[#This Row],[200D EMA]]</f>
        <v>-7.7367137670813532E-2</v>
      </c>
      <c r="V679">
        <v>0.78515848379618502</v>
      </c>
      <c r="W679">
        <v>2254.1999999999998</v>
      </c>
      <c r="X679">
        <v>2294.85</v>
      </c>
      <c r="Y679">
        <v>2254.1999999999998</v>
      </c>
      <c r="Z679">
        <v>2294.85</v>
      </c>
      <c r="AA679">
        <v>2230.9</v>
      </c>
      <c r="AB679">
        <v>2298</v>
      </c>
      <c r="AC679" s="1">
        <f>(Table2[[#This Row],[Close Price]]/Table2[[#This Row],[Day Low]])-1</f>
        <v>1.1023866560198936E-2</v>
      </c>
      <c r="AD679" s="1">
        <f>(Table2[[#This Row],[Day High]]/Table2[[#This Row],[Close Price]])-1</f>
        <v>6.9327131918999196E-3</v>
      </c>
      <c r="AE679" s="1">
        <f>(Table2[[#This Row],[Close Price]]/Table2[[#This Row],[Current Week Low]])-1</f>
        <v>1.1023866560198936E-2</v>
      </c>
      <c r="AF679" s="1">
        <f>(Table2[[#This Row],[Current Week High]]/Table2[[#This Row],[Close Price]])-1</f>
        <v>6.9327131918999196E-3</v>
      </c>
      <c r="AG679" s="1">
        <f>(Table2[[#This Row],[Close Price]]/Table2[[#This Row],[Current Month Low]])-1</f>
        <v>2.1583217535523724E-2</v>
      </c>
      <c r="AH679" s="1">
        <f>(Table2[[#This Row],[Current Month High]]/Table2[[#This Row],[Close Price]])-1</f>
        <v>8.3148680371205597E-3</v>
      </c>
      <c r="AI679">
        <v>21.8928939689782</v>
      </c>
      <c r="AJ679">
        <v>2.8452166064982101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-0.01</v>
      </c>
      <c r="AM679" t="s">
        <v>3184</v>
      </c>
      <c r="AN679">
        <v>0.9</v>
      </c>
      <c r="AO679" t="s">
        <v>3185</v>
      </c>
      <c r="AP679">
        <v>-2.5022905252372999E-2</v>
      </c>
      <c r="AQ679">
        <f>(Table2[[#This Row],[Sharpe Ratio]]-AVERAGE(Table2[Sharpe Ratio]))/_xlfn.STDEV.P(Table2[Sharpe Ratio])</f>
        <v>-1.01642756115477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629</v>
      </c>
      <c r="AT679">
        <f>_xlfn.RANK.AVG(Table2[[#This Row],[6M Return vs Nifty Z-Score]],Table2[6M Return vs Nifty Z-Score])</f>
        <v>624</v>
      </c>
      <c r="AU679">
        <f>_xlfn.RANK.AVG(Table2[[#This Row],[Sharpe Ratio Z-Score]],Table2[Sharpe Ratio Z-Score])</f>
        <v>623</v>
      </c>
      <c r="AV679">
        <f>(Table2[[#This Row],[Rank 1Y]]+Table2[[#This Row],[Rank 6M]]+Table2[[#This Row],[Rank Sharpe]])/3</f>
        <v>625.33333333333337</v>
      </c>
    </row>
    <row r="680" spans="1:48" x14ac:dyDescent="0.3">
      <c r="A680" t="s">
        <v>2207</v>
      </c>
      <c r="B680" t="s">
        <v>2208</v>
      </c>
      <c r="C680" t="s">
        <v>3145</v>
      </c>
      <c r="D680" t="s">
        <v>1628</v>
      </c>
      <c r="E680">
        <v>2610.6669301500001</v>
      </c>
      <c r="F680">
        <v>631.65</v>
      </c>
      <c r="G680">
        <v>-37.559834516497297</v>
      </c>
      <c r="H680">
        <f>(Table2[[#This Row],[1Y Return vs Nifty]]-AVERAGE(Table2[1Y Return vs Nifty]))/_xlfn.STDEV.P(Table2[1Y Return vs Nifty])</f>
        <v>-1.0436469137137627</v>
      </c>
      <c r="I680">
        <v>3.86240548790972</v>
      </c>
      <c r="J680">
        <f>(Table2[[#This Row],[1M Return vs Nifty]]-AVERAGE(Table2[1M Return vs Nifty]))/_xlfn.STDEV.P(Table2[1M Return vs Nifty])</f>
        <v>0.46574995275966724</v>
      </c>
      <c r="K680">
        <v>-22.942994573926299</v>
      </c>
      <c r="L680">
        <f>(Table2[[#This Row],[6M Return vs Nifty]]-AVERAGE(Table2[6M Return vs Nifty]))/_xlfn.STDEV.P(Table2[6M Return vs Nifty])</f>
        <v>-0.9775492029497409</v>
      </c>
      <c r="M680">
        <v>4.3428128927752496</v>
      </c>
      <c r="N680">
        <f>(Table2[[#This Row],[1W Return vs Nifty]]-AVERAGE(Table2[1W Return vs Nifty]))/_xlfn.STDEV.P(Table2[1W Return vs Nifty])</f>
        <v>1.2662928780945661</v>
      </c>
      <c r="O680">
        <v>625.12</v>
      </c>
      <c r="P680">
        <v>625.01669798031503</v>
      </c>
      <c r="Q680">
        <v>665.79567702280599</v>
      </c>
      <c r="R680">
        <v>53.9746872488344</v>
      </c>
      <c r="S680" s="1">
        <f>(Table2[[#This Row],[Close Price]]-Table2[[#This Row],[20D EMA]])/Table2[[#This Row],[20D EMA]]</f>
        <v>1.0445994369081092E-2</v>
      </c>
      <c r="T680" s="1">
        <f>(Table2[[#This Row],[Close Price]]-Table2[[#This Row],[50D EMA]])/Table2[[#This Row],[50D EMA]]</f>
        <v>1.061299968644016E-2</v>
      </c>
      <c r="U680" s="1">
        <f>(Table2[[#This Row],[Close Price]]-Table2[[#This Row],[200D EMA]])/Table2[[#This Row],[200D EMA]]</f>
        <v>-5.1285519268453275E-2</v>
      </c>
      <c r="V680">
        <v>0.37032606051676098</v>
      </c>
      <c r="W680">
        <v>624</v>
      </c>
      <c r="X680">
        <v>640</v>
      </c>
      <c r="Y680">
        <v>624</v>
      </c>
      <c r="Z680">
        <v>640</v>
      </c>
      <c r="AA680">
        <v>601.20000000000005</v>
      </c>
      <c r="AB680">
        <v>673.45</v>
      </c>
      <c r="AC680" s="1">
        <f>(Table2[[#This Row],[Close Price]]/Table2[[#This Row],[Day Low]])-1</f>
        <v>1.2259615384615286E-2</v>
      </c>
      <c r="AD680" s="1">
        <f>(Table2[[#This Row],[Day High]]/Table2[[#This Row],[Close Price]])-1</f>
        <v>1.3219346156890799E-2</v>
      </c>
      <c r="AE680" s="1">
        <f>(Table2[[#This Row],[Close Price]]/Table2[[#This Row],[Current Week Low]])-1</f>
        <v>1.2259615384615286E-2</v>
      </c>
      <c r="AF680" s="1">
        <f>(Table2[[#This Row],[Current Week High]]/Table2[[#This Row],[Close Price]])-1</f>
        <v>1.3219346156890799E-2</v>
      </c>
      <c r="AG680" s="1">
        <f>(Table2[[#This Row],[Close Price]]/Table2[[#This Row],[Current Month Low]])-1</f>
        <v>5.0648702594810358E-2</v>
      </c>
      <c r="AH680" s="1">
        <f>(Table2[[#This Row],[Current Month High]]/Table2[[#This Row],[Close Price]])-1</f>
        <v>6.6175888545872086E-2</v>
      </c>
      <c r="AI680">
        <v>43.275548167497803</v>
      </c>
      <c r="AJ680">
        <v>16.712860310421199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0.12</v>
      </c>
      <c r="AM680" t="s">
        <v>3185</v>
      </c>
      <c r="AN680">
        <v>5.26</v>
      </c>
      <c r="AO680" t="s">
        <v>3185</v>
      </c>
      <c r="AQ680">
        <f>(Table2[[#This Row],[Sharpe Ratio]]-AVERAGE(Table2[Sharpe Ratio]))/_xlfn.STDEV.P(Table2[Sharpe Ratio])</f>
        <v>-0.72077460162819162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669</v>
      </c>
      <c r="AT680">
        <f>_xlfn.RANK.AVG(Table2[[#This Row],[6M Return vs Nifty Z-Score]],Table2[6M Return vs Nifty Z-Score])</f>
        <v>667</v>
      </c>
      <c r="AU680">
        <f>_xlfn.RANK.AVG(Table2[[#This Row],[Sharpe Ratio Z-Score]],Table2[Sharpe Ratio Z-Score])</f>
        <v>544.5</v>
      </c>
      <c r="AV680">
        <f>(Table2[[#This Row],[Rank 1Y]]+Table2[[#This Row],[Rank 6M]]+Table2[[#This Row],[Rank Sharpe]])/3</f>
        <v>626.83333333333337</v>
      </c>
    </row>
    <row r="681" spans="1:48" x14ac:dyDescent="0.3">
      <c r="A681" t="s">
        <v>758</v>
      </c>
      <c r="B681" t="s">
        <v>759</v>
      </c>
      <c r="C681" t="s">
        <v>3150</v>
      </c>
      <c r="D681" t="s">
        <v>111</v>
      </c>
      <c r="E681">
        <v>21685.490735399999</v>
      </c>
      <c r="F681">
        <v>268.25</v>
      </c>
      <c r="G681">
        <v>-37.3383896544292</v>
      </c>
      <c r="H681">
        <f>(Table2[[#This Row],[1Y Return vs Nifty]]-AVERAGE(Table2[1Y Return vs Nifty]))/_xlfn.STDEV.P(Table2[1Y Return vs Nifty])</f>
        <v>-1.0394664271642897</v>
      </c>
      <c r="I681">
        <v>-3.62075340686031</v>
      </c>
      <c r="J681">
        <f>(Table2[[#This Row],[1M Return vs Nifty]]-AVERAGE(Table2[1M Return vs Nifty]))/_xlfn.STDEV.P(Table2[1M Return vs Nifty])</f>
        <v>-0.33276331192814218</v>
      </c>
      <c r="K681">
        <v>-10.198595893730699</v>
      </c>
      <c r="L681">
        <f>(Table2[[#This Row],[6M Return vs Nifty]]-AVERAGE(Table2[6M Return vs Nifty]))/_xlfn.STDEV.P(Table2[6M Return vs Nifty])</f>
        <v>-0.5505369958570886</v>
      </c>
      <c r="M681">
        <v>-5.7839728697828701</v>
      </c>
      <c r="N681">
        <f>(Table2[[#This Row],[1W Return vs Nifty]]-AVERAGE(Table2[1W Return vs Nifty]))/_xlfn.STDEV.P(Table2[1W Return vs Nifty])</f>
        <v>-0.88045433299932452</v>
      </c>
      <c r="O681">
        <v>282.67</v>
      </c>
      <c r="P681">
        <v>288.37082066544599</v>
      </c>
      <c r="Q681">
        <v>292.33635272452</v>
      </c>
      <c r="R681">
        <v>24.7153499412927</v>
      </c>
      <c r="S681" s="1">
        <f>(Table2[[#This Row],[Close Price]]-Table2[[#This Row],[20D EMA]])/Table2[[#This Row],[20D EMA]]</f>
        <v>-5.1013549368521649E-2</v>
      </c>
      <c r="T681" s="1">
        <f>(Table2[[#This Row],[Close Price]]-Table2[[#This Row],[50D EMA]])/Table2[[#This Row],[50D EMA]]</f>
        <v>-6.9774121455891694E-2</v>
      </c>
      <c r="U681" s="1">
        <f>(Table2[[#This Row],[Close Price]]-Table2[[#This Row],[200D EMA]])/Table2[[#This Row],[200D EMA]]</f>
        <v>-8.23926018780754E-2</v>
      </c>
      <c r="V681">
        <v>0.53614507323439398</v>
      </c>
      <c r="W681">
        <v>263</v>
      </c>
      <c r="X681">
        <v>270.2</v>
      </c>
      <c r="Y681">
        <v>263</v>
      </c>
      <c r="Z681">
        <v>270.2</v>
      </c>
      <c r="AA681">
        <v>263</v>
      </c>
      <c r="AB681">
        <v>289.64999999999998</v>
      </c>
      <c r="AC681" s="1">
        <f>(Table2[[#This Row],[Close Price]]/Table2[[#This Row],[Day Low]])-1</f>
        <v>1.9961977186311763E-2</v>
      </c>
      <c r="AD681" s="1">
        <f>(Table2[[#This Row],[Day High]]/Table2[[#This Row],[Close Price]])-1</f>
        <v>7.2693383038209269E-3</v>
      </c>
      <c r="AE681" s="1">
        <f>(Table2[[#This Row],[Close Price]]/Table2[[#This Row],[Current Week Low]])-1</f>
        <v>1.9961977186311763E-2</v>
      </c>
      <c r="AF681" s="1">
        <f>(Table2[[#This Row],[Current Week High]]/Table2[[#This Row],[Close Price]])-1</f>
        <v>7.2693383038209269E-3</v>
      </c>
      <c r="AG681" s="1">
        <f>(Table2[[#This Row],[Close Price]]/Table2[[#This Row],[Current Month Low]])-1</f>
        <v>1.9961977186311763E-2</v>
      </c>
      <c r="AH681" s="1">
        <f>(Table2[[#This Row],[Current Month High]]/Table2[[#This Row],[Close Price]])-1</f>
        <v>7.9776328052189927E-2</v>
      </c>
      <c r="AI681">
        <v>33.196644920782802</v>
      </c>
      <c r="AJ681">
        <v>6.5118125868572596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-0.01</v>
      </c>
      <c r="AM681" t="s">
        <v>3184</v>
      </c>
      <c r="AN681">
        <v>-0.92</v>
      </c>
      <c r="AO681" t="s">
        <v>3184</v>
      </c>
      <c r="AP681">
        <v>-0.107594483440471</v>
      </c>
      <c r="AQ681">
        <f>(Table2[[#This Row],[Sharpe Ratio]]-AVERAGE(Table2[Sharpe Ratio]))/_xlfn.STDEV.P(Table2[Sharpe Ratio])</f>
        <v>-1.992034958372418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666</v>
      </c>
      <c r="AT681">
        <f>_xlfn.RANK.AVG(Table2[[#This Row],[6M Return vs Nifty Z-Score]],Table2[6M Return vs Nifty Z-Score])</f>
        <v>498</v>
      </c>
      <c r="AU681">
        <f>_xlfn.RANK.AVG(Table2[[#This Row],[Sharpe Ratio Z-Score]],Table2[Sharpe Ratio Z-Score])</f>
        <v>720</v>
      </c>
      <c r="AV681">
        <f>(Table2[[#This Row],[Rank 1Y]]+Table2[[#This Row],[Rank 6M]]+Table2[[#This Row],[Rank Sharpe]])/3</f>
        <v>628</v>
      </c>
    </row>
    <row r="682" spans="1:48" x14ac:dyDescent="0.3">
      <c r="A682" t="s">
        <v>292</v>
      </c>
      <c r="B682" t="s">
        <v>293</v>
      </c>
      <c r="C682" t="s">
        <v>3147</v>
      </c>
      <c r="D682" t="s">
        <v>75</v>
      </c>
      <c r="E682">
        <v>88102.872485100001</v>
      </c>
      <c r="F682">
        <v>24418.25</v>
      </c>
      <c r="G682">
        <v>-31.440359234423202</v>
      </c>
      <c r="H682">
        <f>(Table2[[#This Row],[1Y Return vs Nifty]]-AVERAGE(Table2[1Y Return vs Nifty]))/_xlfn.STDEV.P(Table2[1Y Return vs Nifty])</f>
        <v>-0.9281220653717146</v>
      </c>
      <c r="I682">
        <v>3.0981961572811798</v>
      </c>
      <c r="J682">
        <f>(Table2[[#This Row],[1M Return vs Nifty]]-AVERAGE(Table2[1M Return vs Nifty]))/_xlfn.STDEV.P(Table2[1M Return vs Nifty])</f>
        <v>0.38420266823901233</v>
      </c>
      <c r="K682">
        <v>-15.515095164983901</v>
      </c>
      <c r="L682">
        <f>(Table2[[#This Row],[6M Return vs Nifty]]-AVERAGE(Table2[6M Return vs Nifty]))/_xlfn.STDEV.P(Table2[6M Return vs Nifty])</f>
        <v>-0.7286709466846113</v>
      </c>
      <c r="M682">
        <v>-4.0216286738232698</v>
      </c>
      <c r="N682">
        <f>(Table2[[#This Row],[1W Return vs Nifty]]-AVERAGE(Table2[1W Return vs Nifty]))/_xlfn.STDEV.P(Table2[1W Return vs Nifty])</f>
        <v>-0.50686022561217681</v>
      </c>
      <c r="O682">
        <v>24887.32</v>
      </c>
      <c r="P682">
        <v>25185.577131524598</v>
      </c>
      <c r="Q682">
        <v>25751.847382566499</v>
      </c>
      <c r="R682">
        <v>35.287797827410898</v>
      </c>
      <c r="S682" s="1">
        <f>(Table2[[#This Row],[Close Price]]-Table2[[#This Row],[20D EMA]])/Table2[[#This Row],[20D EMA]]</f>
        <v>-1.8847750581420568E-2</v>
      </c>
      <c r="T682" s="1">
        <f>(Table2[[#This Row],[Close Price]]-Table2[[#This Row],[50D EMA]])/Table2[[#This Row],[50D EMA]]</f>
        <v>-3.0466926666696897E-2</v>
      </c>
      <c r="U682" s="1">
        <f>(Table2[[#This Row],[Close Price]]-Table2[[#This Row],[200D EMA]])/Table2[[#This Row],[200D EMA]]</f>
        <v>-5.1786474296570982E-2</v>
      </c>
      <c r="V682">
        <v>0.52138302583358398</v>
      </c>
      <c r="W682">
        <v>24130.05</v>
      </c>
      <c r="X682">
        <v>24562</v>
      </c>
      <c r="Y682">
        <v>24130.05</v>
      </c>
      <c r="Z682">
        <v>24562</v>
      </c>
      <c r="AA682">
        <v>24130.05</v>
      </c>
      <c r="AB682">
        <v>25400</v>
      </c>
      <c r="AC682" s="1">
        <f>(Table2[[#This Row],[Close Price]]/Table2[[#This Row],[Day Low]])-1</f>
        <v>1.1943613875644798E-2</v>
      </c>
      <c r="AD682" s="1">
        <f>(Table2[[#This Row],[Day High]]/Table2[[#This Row],[Close Price]])-1</f>
        <v>5.8869902634299809E-3</v>
      </c>
      <c r="AE682" s="1">
        <f>(Table2[[#This Row],[Close Price]]/Table2[[#This Row],[Current Week Low]])-1</f>
        <v>1.1943613875644798E-2</v>
      </c>
      <c r="AF682" s="1">
        <f>(Table2[[#This Row],[Current Week High]]/Table2[[#This Row],[Close Price]])-1</f>
        <v>5.8869902634299809E-3</v>
      </c>
      <c r="AG682" s="1">
        <f>(Table2[[#This Row],[Close Price]]/Table2[[#This Row],[Current Month Low]])-1</f>
        <v>1.1943613875644798E-2</v>
      </c>
      <c r="AH682" s="1">
        <f>(Table2[[#This Row],[Current Month High]]/Table2[[#This Row],[Close Price]])-1</f>
        <v>4.0205583938242917E-2</v>
      </c>
      <c r="AI682">
        <v>25.880233022431899</v>
      </c>
      <c r="AJ682">
        <v>3.0305907172995799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0.06</v>
      </c>
      <c r="AM682" t="s">
        <v>3185</v>
      </c>
      <c r="AN682">
        <v>-2.58</v>
      </c>
      <c r="AO682" t="s">
        <v>3184</v>
      </c>
      <c r="AP682">
        <v>-6.0115401713336E-2</v>
      </c>
      <c r="AQ682">
        <f>(Table2[[#This Row],[Sharpe Ratio]]-AVERAGE(Table2[Sharpe Ratio]))/_xlfn.STDEV.P(Table2[Sharpe Ratio])</f>
        <v>-1.4310556921099384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632</v>
      </c>
      <c r="AT682">
        <f>_xlfn.RANK.AVG(Table2[[#This Row],[6M Return vs Nifty Z-Score]],Table2[6M Return vs Nifty Z-Score])</f>
        <v>570</v>
      </c>
      <c r="AU682">
        <f>_xlfn.RANK.AVG(Table2[[#This Row],[Sharpe Ratio Z-Score]],Table2[Sharpe Ratio Z-Score])</f>
        <v>683</v>
      </c>
      <c r="AV682">
        <f>(Table2[[#This Row],[Rank 1Y]]+Table2[[#This Row],[Rank 6M]]+Table2[[#This Row],[Rank Sharpe]])/3</f>
        <v>628.33333333333337</v>
      </c>
    </row>
    <row r="683" spans="1:48" x14ac:dyDescent="0.3">
      <c r="A683" t="s">
        <v>278</v>
      </c>
      <c r="B683" t="s">
        <v>279</v>
      </c>
      <c r="C683" t="s">
        <v>3141</v>
      </c>
      <c r="D683" t="s">
        <v>203</v>
      </c>
      <c r="E683">
        <v>92647.577441775007</v>
      </c>
      <c r="F683">
        <v>522.75</v>
      </c>
      <c r="G683">
        <v>-26.676475940363499</v>
      </c>
      <c r="H683">
        <f>(Table2[[#This Row],[1Y Return vs Nifty]]-AVERAGE(Table2[1Y Return vs Nifty]))/_xlfn.STDEV.P(Table2[1Y Return vs Nifty])</f>
        <v>-0.83818839137231071</v>
      </c>
      <c r="I683">
        <v>-4.0188578569612803</v>
      </c>
      <c r="J683">
        <f>(Table2[[#This Row],[1M Return vs Nifty]]-AVERAGE(Table2[1M Return vs Nifty]))/_xlfn.STDEV.P(Table2[1M Return vs Nifty])</f>
        <v>-0.37524425996187233</v>
      </c>
      <c r="K683">
        <v>-14.4562686948837</v>
      </c>
      <c r="L683">
        <f>(Table2[[#This Row],[6M Return vs Nifty]]-AVERAGE(Table2[6M Return vs Nifty]))/_xlfn.STDEV.P(Table2[6M Return vs Nifty])</f>
        <v>-0.69319404116154348</v>
      </c>
      <c r="M683">
        <v>-3.1478962806263899</v>
      </c>
      <c r="N683">
        <f>(Table2[[#This Row],[1W Return vs Nifty]]-AVERAGE(Table2[1W Return vs Nifty]))/_xlfn.STDEV.P(Table2[1W Return vs Nifty])</f>
        <v>-0.32164029282039447</v>
      </c>
      <c r="O683">
        <v>549.5</v>
      </c>
      <c r="P683">
        <v>578.34635333747099</v>
      </c>
      <c r="Q683">
        <v>582.70969890077401</v>
      </c>
      <c r="R683">
        <v>26.674277255844199</v>
      </c>
      <c r="S683" s="1">
        <f>(Table2[[#This Row],[Close Price]]-Table2[[#This Row],[20D EMA]])/Table2[[#This Row],[20D EMA]]</f>
        <v>-4.8680618744313009E-2</v>
      </c>
      <c r="T683" s="1">
        <f>(Table2[[#This Row],[Close Price]]-Table2[[#This Row],[50D EMA]])/Table2[[#This Row],[50D EMA]]</f>
        <v>-9.6129858892755826E-2</v>
      </c>
      <c r="U683" s="1">
        <f>(Table2[[#This Row],[Close Price]]-Table2[[#This Row],[200D EMA]])/Table2[[#This Row],[200D EMA]]</f>
        <v>-0.10289806230080302</v>
      </c>
      <c r="V683">
        <v>0.92663187961377302</v>
      </c>
      <c r="W683">
        <v>520.35</v>
      </c>
      <c r="X683">
        <v>531.4</v>
      </c>
      <c r="Y683">
        <v>520.35</v>
      </c>
      <c r="Z683">
        <v>531.4</v>
      </c>
      <c r="AA683">
        <v>520.35</v>
      </c>
      <c r="AB683">
        <v>545.4</v>
      </c>
      <c r="AC683" s="1">
        <f>(Table2[[#This Row],[Close Price]]/Table2[[#This Row],[Day Low]])-1</f>
        <v>4.6122801960217785E-3</v>
      </c>
      <c r="AD683" s="1">
        <f>(Table2[[#This Row],[Day High]]/Table2[[#This Row],[Close Price]])-1</f>
        <v>1.6547106647537113E-2</v>
      </c>
      <c r="AE683" s="1">
        <f>(Table2[[#This Row],[Close Price]]/Table2[[#This Row],[Current Week Low]])-1</f>
        <v>4.6122801960217785E-3</v>
      </c>
      <c r="AF683" s="1">
        <f>(Table2[[#This Row],[Current Week High]]/Table2[[#This Row],[Close Price]])-1</f>
        <v>1.6547106647537113E-2</v>
      </c>
      <c r="AG683" s="1">
        <f>(Table2[[#This Row],[Close Price]]/Table2[[#This Row],[Current Month Low]])-1</f>
        <v>4.6122801960217785E-3</v>
      </c>
      <c r="AH683" s="1">
        <f>(Table2[[#This Row],[Current Month High]]/Table2[[#This Row],[Close Price]])-1</f>
        <v>4.3328550932568044E-2</v>
      </c>
      <c r="AI683">
        <v>28.5509325681492</v>
      </c>
      <c r="AJ683">
        <v>6.8581357318070202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-0.11</v>
      </c>
      <c r="AM683" t="s">
        <v>3184</v>
      </c>
      <c r="AN683">
        <v>-3.37</v>
      </c>
      <c r="AO683" t="s">
        <v>3184</v>
      </c>
      <c r="AP683">
        <v>-9.8908423141343002E-2</v>
      </c>
      <c r="AQ683">
        <f>(Table2[[#This Row],[Sharpe Ratio]]-AVERAGE(Table2[Sharpe Ratio]))/_xlfn.STDEV.P(Table2[Sharpe Ratio])</f>
        <v>-1.8894066101385545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613</v>
      </c>
      <c r="AT683">
        <f>_xlfn.RANK.AVG(Table2[[#This Row],[6M Return vs Nifty Z-Score]],Table2[6M Return vs Nifty Z-Score])</f>
        <v>560</v>
      </c>
      <c r="AU683">
        <f>_xlfn.RANK.AVG(Table2[[#This Row],[Sharpe Ratio Z-Score]],Table2[Sharpe Ratio Z-Score])</f>
        <v>715</v>
      </c>
      <c r="AV683">
        <f>(Table2[[#This Row],[Rank 1Y]]+Table2[[#This Row],[Rank 6M]]+Table2[[#This Row],[Rank Sharpe]])/3</f>
        <v>629.33333333333337</v>
      </c>
    </row>
    <row r="684" spans="1:48" x14ac:dyDescent="0.3">
      <c r="A684" t="s">
        <v>510</v>
      </c>
      <c r="B684" t="s">
        <v>511</v>
      </c>
      <c r="C684" t="s">
        <v>3138</v>
      </c>
      <c r="D684" t="s">
        <v>241</v>
      </c>
      <c r="E684">
        <v>40638.366520240001</v>
      </c>
      <c r="F684">
        <v>6524.9</v>
      </c>
      <c r="G684">
        <v>-44.109464593766198</v>
      </c>
      <c r="H684">
        <f>(Table2[[#This Row],[1Y Return vs Nifty]]-AVERAGE(Table2[1Y Return vs Nifty]))/_xlfn.STDEV.P(Table2[1Y Return vs Nifty])</f>
        <v>-1.1672923222652869</v>
      </c>
      <c r="I684">
        <v>-8.0592417688396001</v>
      </c>
      <c r="J684">
        <f>(Table2[[#This Row],[1M Return vs Nifty]]-AVERAGE(Table2[1M Return vs Nifty]))/_xlfn.STDEV.P(Table2[1M Return vs Nifty])</f>
        <v>-0.80638573289263116</v>
      </c>
      <c r="K684">
        <v>-17.155527233534599</v>
      </c>
      <c r="L684">
        <f>(Table2[[#This Row],[6M Return vs Nifty]]-AVERAGE(Table2[6M Return vs Nifty]))/_xlfn.STDEV.P(Table2[6M Return vs Nifty])</f>
        <v>-0.78363505568301617</v>
      </c>
      <c r="M684">
        <v>-3.4920106344839201</v>
      </c>
      <c r="N684">
        <f>(Table2[[#This Row],[1W Return vs Nifty]]-AVERAGE(Table2[1W Return vs Nifty]))/_xlfn.STDEV.P(Table2[1W Return vs Nifty])</f>
        <v>-0.39458807178618749</v>
      </c>
      <c r="O684">
        <v>7128.51</v>
      </c>
      <c r="P684">
        <v>7298.4712724339397</v>
      </c>
      <c r="Q684">
        <v>7399.4375822793099</v>
      </c>
      <c r="R684">
        <v>22.549795981203999</v>
      </c>
      <c r="S684" s="1">
        <f>(Table2[[#This Row],[Close Price]]-Table2[[#This Row],[20D EMA]])/Table2[[#This Row],[20D EMA]]</f>
        <v>-8.4675479167455825E-2</v>
      </c>
      <c r="T684" s="1">
        <f>(Table2[[#This Row],[Close Price]]-Table2[[#This Row],[50D EMA]])/Table2[[#This Row],[50D EMA]]</f>
        <v>-0.10599086350530564</v>
      </c>
      <c r="U684" s="1">
        <f>(Table2[[#This Row],[Close Price]]-Table2[[#This Row],[200D EMA]])/Table2[[#This Row],[200D EMA]]</f>
        <v>-0.11818973706511343</v>
      </c>
      <c r="V684">
        <v>0.33733908674785501</v>
      </c>
      <c r="W684">
        <v>6494</v>
      </c>
      <c r="X684">
        <v>7011.05</v>
      </c>
      <c r="Y684">
        <v>6494</v>
      </c>
      <c r="Z684">
        <v>7011.05</v>
      </c>
      <c r="AA684">
        <v>6494</v>
      </c>
      <c r="AB684">
        <v>7390</v>
      </c>
      <c r="AC684" s="1">
        <f>(Table2[[#This Row],[Close Price]]/Table2[[#This Row],[Day Low]])-1</f>
        <v>4.758238373883561E-3</v>
      </c>
      <c r="AD684" s="1">
        <f>(Table2[[#This Row],[Day High]]/Table2[[#This Row],[Close Price]])-1</f>
        <v>7.4506888994467335E-2</v>
      </c>
      <c r="AE684" s="1">
        <f>(Table2[[#This Row],[Close Price]]/Table2[[#This Row],[Current Week Low]])-1</f>
        <v>4.758238373883561E-3</v>
      </c>
      <c r="AF684" s="1">
        <f>(Table2[[#This Row],[Current Week High]]/Table2[[#This Row],[Close Price]])-1</f>
        <v>7.4506888994467335E-2</v>
      </c>
      <c r="AG684" s="1">
        <f>(Table2[[#This Row],[Close Price]]/Table2[[#This Row],[Current Month Low]])-1</f>
        <v>4.758238373883561E-3</v>
      </c>
      <c r="AH684" s="1">
        <f>(Table2[[#This Row],[Current Month High]]/Table2[[#This Row],[Close Price]])-1</f>
        <v>0.13258440742386868</v>
      </c>
      <c r="AI684">
        <v>40.998329476313799</v>
      </c>
      <c r="AJ684">
        <v>1.77345894684302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-0.11</v>
      </c>
      <c r="AM684" t="s">
        <v>3184</v>
      </c>
      <c r="AN684">
        <v>-6.34</v>
      </c>
      <c r="AO684" t="s">
        <v>3184</v>
      </c>
      <c r="AP684">
        <v>-1.5395576401926001E-2</v>
      </c>
      <c r="AQ684">
        <f>(Table2[[#This Row],[Sharpe Ratio]]-AVERAGE(Table2[Sharpe Ratio]))/_xlfn.STDEV.P(Table2[Sharpe Ratio])</f>
        <v>-0.90267784911042859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693</v>
      </c>
      <c r="AT684">
        <f>_xlfn.RANK.AVG(Table2[[#This Row],[6M Return vs Nifty Z-Score]],Table2[6M Return vs Nifty Z-Score])</f>
        <v>594</v>
      </c>
      <c r="AU684">
        <f>_xlfn.RANK.AVG(Table2[[#This Row],[Sharpe Ratio Z-Score]],Table2[Sharpe Ratio Z-Score])</f>
        <v>601</v>
      </c>
      <c r="AV684">
        <f>(Table2[[#This Row],[Rank 1Y]]+Table2[[#This Row],[Rank 6M]]+Table2[[#This Row],[Rank Sharpe]])/3</f>
        <v>629.33333333333337</v>
      </c>
    </row>
    <row r="685" spans="1:48" x14ac:dyDescent="0.3">
      <c r="A685" t="s">
        <v>830</v>
      </c>
      <c r="B685" t="s">
        <v>831</v>
      </c>
      <c r="C685" t="s">
        <v>3139</v>
      </c>
      <c r="D685" t="s">
        <v>54</v>
      </c>
      <c r="E685">
        <v>18523.373334299999</v>
      </c>
      <c r="F685">
        <v>633.29999999999995</v>
      </c>
      <c r="G685">
        <v>-43.786702634513702</v>
      </c>
      <c r="H685">
        <f>(Table2[[#This Row],[1Y Return vs Nifty]]-AVERAGE(Table2[1Y Return vs Nifty]))/_xlfn.STDEV.P(Table2[1Y Return vs Nifty])</f>
        <v>-1.1611991484759503</v>
      </c>
      <c r="I685">
        <v>-16.230849169037999</v>
      </c>
      <c r="J685">
        <f>(Table2[[#This Row],[1M Return vs Nifty]]-AVERAGE(Table2[1M Return vs Nifty]))/_xlfn.STDEV.P(Table2[1M Return vs Nifty])</f>
        <v>-1.6783619924693047</v>
      </c>
      <c r="K685">
        <v>-21.7438589491247</v>
      </c>
      <c r="L685">
        <f>(Table2[[#This Row],[6M Return vs Nifty]]-AVERAGE(Table2[6M Return vs Nifty]))/_xlfn.STDEV.P(Table2[6M Return vs Nifty])</f>
        <v>-0.93737111667049888</v>
      </c>
      <c r="M685">
        <v>-9.5392020982304508</v>
      </c>
      <c r="N685">
        <f>(Table2[[#This Row],[1W Return vs Nifty]]-AVERAGE(Table2[1W Return vs Nifty]))/_xlfn.STDEV.P(Table2[1W Return vs Nifty])</f>
        <v>-1.6765142144075089</v>
      </c>
      <c r="O685">
        <v>744.4</v>
      </c>
      <c r="P685">
        <v>771.43485980436401</v>
      </c>
      <c r="Q685">
        <v>752.61453221344198</v>
      </c>
      <c r="R685">
        <v>15.685990252933699</v>
      </c>
      <c r="S685" s="1">
        <f>(Table2[[#This Row],[Close Price]]-Table2[[#This Row],[20D EMA]])/Table2[[#This Row],[20D EMA]]</f>
        <v>-0.14924771628156908</v>
      </c>
      <c r="T685" s="1">
        <f>(Table2[[#This Row],[Close Price]]-Table2[[#This Row],[50D EMA]])/Table2[[#This Row],[50D EMA]]</f>
        <v>-0.17906224751030186</v>
      </c>
      <c r="U685" s="1">
        <f>(Table2[[#This Row],[Close Price]]-Table2[[#This Row],[200D EMA]])/Table2[[#This Row],[200D EMA]]</f>
        <v>-0.1585333887488693</v>
      </c>
      <c r="V685">
        <v>1.4130290706430999</v>
      </c>
      <c r="W685">
        <v>630</v>
      </c>
      <c r="X685">
        <v>652.9</v>
      </c>
      <c r="Y685">
        <v>630</v>
      </c>
      <c r="Z685">
        <v>652.9</v>
      </c>
      <c r="AA685">
        <v>630</v>
      </c>
      <c r="AB685">
        <v>729</v>
      </c>
      <c r="AC685" s="1">
        <f>(Table2[[#This Row],[Close Price]]/Table2[[#This Row],[Day Low]])-1</f>
        <v>5.2380952380952639E-3</v>
      </c>
      <c r="AD685" s="1">
        <f>(Table2[[#This Row],[Day High]]/Table2[[#This Row],[Close Price]])-1</f>
        <v>3.0948997315648263E-2</v>
      </c>
      <c r="AE685" s="1">
        <f>(Table2[[#This Row],[Close Price]]/Table2[[#This Row],[Current Week Low]])-1</f>
        <v>5.2380952380952639E-3</v>
      </c>
      <c r="AF685" s="1">
        <f>(Table2[[#This Row],[Current Week High]]/Table2[[#This Row],[Close Price]])-1</f>
        <v>3.0948997315648263E-2</v>
      </c>
      <c r="AG685" s="1">
        <f>(Table2[[#This Row],[Close Price]]/Table2[[#This Row],[Current Month Low]])-1</f>
        <v>5.2380952380952639E-3</v>
      </c>
      <c r="AH685" s="1">
        <f>(Table2[[#This Row],[Current Month High]]/Table2[[#This Row],[Close Price]])-1</f>
        <v>0.15111321648507814</v>
      </c>
      <c r="AI685">
        <v>49.021001105321297</v>
      </c>
      <c r="AJ685">
        <v>5.54120489959171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-0.17</v>
      </c>
      <c r="AM685" t="s">
        <v>3184</v>
      </c>
      <c r="AN685">
        <v>-28.47</v>
      </c>
      <c r="AO685" t="s">
        <v>3184</v>
      </c>
      <c r="AQ685">
        <f>(Table2[[#This Row],[Sharpe Ratio]]-AVERAGE(Table2[Sharpe Ratio]))/_xlfn.STDEV.P(Table2[Sharpe Ratio])</f>
        <v>-0.72077460162819162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692</v>
      </c>
      <c r="AT685">
        <f>_xlfn.RANK.AVG(Table2[[#This Row],[6M Return vs Nifty Z-Score]],Table2[6M Return vs Nifty Z-Score])</f>
        <v>655</v>
      </c>
      <c r="AU685">
        <f>_xlfn.RANK.AVG(Table2[[#This Row],[Sharpe Ratio Z-Score]],Table2[Sharpe Ratio Z-Score])</f>
        <v>544.5</v>
      </c>
      <c r="AV685">
        <f>(Table2[[#This Row],[Rank 1Y]]+Table2[[#This Row],[Rank 6M]]+Table2[[#This Row],[Rank Sharpe]])/3</f>
        <v>630.5</v>
      </c>
    </row>
    <row r="686" spans="1:48" x14ac:dyDescent="0.3">
      <c r="A686" t="s">
        <v>1977</v>
      </c>
      <c r="B686" t="s">
        <v>1978</v>
      </c>
      <c r="C686" t="s">
        <v>3141</v>
      </c>
      <c r="D686" t="s">
        <v>227</v>
      </c>
      <c r="E686">
        <v>3498.7866201949901</v>
      </c>
      <c r="F686">
        <v>414.55</v>
      </c>
      <c r="G686">
        <v>-39.372023511419997</v>
      </c>
      <c r="H686">
        <f>(Table2[[#This Row],[1Y Return vs Nifty]]-AVERAGE(Table2[1Y Return vs Nifty]))/_xlfn.STDEV.P(Table2[1Y Return vs Nifty])</f>
        <v>-1.0778578303619326</v>
      </c>
      <c r="I686">
        <v>-2.30784493080525</v>
      </c>
      <c r="J686">
        <f>(Table2[[#This Row],[1M Return vs Nifty]]-AVERAGE(Table2[1M Return vs Nifty]))/_xlfn.STDEV.P(Table2[1M Return vs Nifty])</f>
        <v>-0.1926654136750755</v>
      </c>
      <c r="K686">
        <v>-23.505813870803699</v>
      </c>
      <c r="L686">
        <f>(Table2[[#This Row],[6M Return vs Nifty]]-AVERAGE(Table2[6M Return vs Nifty]))/_xlfn.STDEV.P(Table2[6M Return vs Nifty])</f>
        <v>-0.99640695498534071</v>
      </c>
      <c r="M686">
        <v>-0.73765461175750402</v>
      </c>
      <c r="N686">
        <f>(Table2[[#This Row],[1W Return vs Nifty]]-AVERAGE(Table2[1W Return vs Nifty]))/_xlfn.STDEV.P(Table2[1W Return vs Nifty])</f>
        <v>0.18929967391980446</v>
      </c>
      <c r="O686">
        <v>427.91</v>
      </c>
      <c r="P686">
        <v>446.77716226734998</v>
      </c>
      <c r="Q686">
        <v>483.01623453268701</v>
      </c>
      <c r="R686">
        <v>37.058129252817302</v>
      </c>
      <c r="S686" s="1">
        <f>(Table2[[#This Row],[Close Price]]-Table2[[#This Row],[20D EMA]])/Table2[[#This Row],[20D EMA]]</f>
        <v>-3.1221518543619015E-2</v>
      </c>
      <c r="T686" s="1">
        <f>(Table2[[#This Row],[Close Price]]-Table2[[#This Row],[50D EMA]])/Table2[[#This Row],[50D EMA]]</f>
        <v>-7.2132519271576684E-2</v>
      </c>
      <c r="U686" s="1">
        <f>(Table2[[#This Row],[Close Price]]-Table2[[#This Row],[200D EMA]])/Table2[[#This Row],[200D EMA]]</f>
        <v>-0.14174727397916001</v>
      </c>
      <c r="V686">
        <v>0.68453793788459305</v>
      </c>
      <c r="W686">
        <v>411.4</v>
      </c>
      <c r="X686">
        <v>425</v>
      </c>
      <c r="Y686">
        <v>411.4</v>
      </c>
      <c r="Z686">
        <v>425</v>
      </c>
      <c r="AA686">
        <v>411.4</v>
      </c>
      <c r="AB686">
        <v>439</v>
      </c>
      <c r="AC686" s="1">
        <f>(Table2[[#This Row],[Close Price]]/Table2[[#This Row],[Day Low]])-1</f>
        <v>7.6567817209529654E-3</v>
      </c>
      <c r="AD686" s="1">
        <f>(Table2[[#This Row],[Day High]]/Table2[[#This Row],[Close Price]])-1</f>
        <v>2.5208056929200362E-2</v>
      </c>
      <c r="AE686" s="1">
        <f>(Table2[[#This Row],[Close Price]]/Table2[[#This Row],[Current Week Low]])-1</f>
        <v>7.6567817209529654E-3</v>
      </c>
      <c r="AF686" s="1">
        <f>(Table2[[#This Row],[Current Week High]]/Table2[[#This Row],[Close Price]])-1</f>
        <v>2.5208056929200362E-2</v>
      </c>
      <c r="AG686" s="1">
        <f>(Table2[[#This Row],[Close Price]]/Table2[[#This Row],[Current Month Low]])-1</f>
        <v>7.6567817209529654E-3</v>
      </c>
      <c r="AH686" s="1">
        <f>(Table2[[#This Row],[Current Month High]]/Table2[[#This Row],[Close Price]])-1</f>
        <v>5.8979616451573902E-2</v>
      </c>
      <c r="AI686">
        <v>68.616572186708396</v>
      </c>
      <c r="AJ686">
        <v>2.4212476837554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-0.1</v>
      </c>
      <c r="AM686" t="s">
        <v>3184</v>
      </c>
      <c r="AN686">
        <v>0.08</v>
      </c>
      <c r="AO686" t="s">
        <v>3185</v>
      </c>
      <c r="AQ686">
        <f>(Table2[[#This Row],[Sharpe Ratio]]-AVERAGE(Table2[Sharpe Ratio]))/_xlfn.STDEV.P(Table2[Sharpe Ratio])</f>
        <v>-0.72077460162819162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676</v>
      </c>
      <c r="AT686">
        <f>_xlfn.RANK.AVG(Table2[[#This Row],[6M Return vs Nifty Z-Score]],Table2[6M Return vs Nifty Z-Score])</f>
        <v>672</v>
      </c>
      <c r="AU686">
        <f>_xlfn.RANK.AVG(Table2[[#This Row],[Sharpe Ratio Z-Score]],Table2[Sharpe Ratio Z-Score])</f>
        <v>544.5</v>
      </c>
      <c r="AV686">
        <f>(Table2[[#This Row],[Rank 1Y]]+Table2[[#This Row],[Rank 6M]]+Table2[[#This Row],[Rank Sharpe]])/3</f>
        <v>630.83333333333337</v>
      </c>
    </row>
    <row r="687" spans="1:48" x14ac:dyDescent="0.3">
      <c r="A687" t="s">
        <v>1600</v>
      </c>
      <c r="B687" t="s">
        <v>1601</v>
      </c>
      <c r="C687" t="s">
        <v>3140</v>
      </c>
      <c r="D687" t="s">
        <v>606</v>
      </c>
      <c r="E687">
        <v>5906.9343374949904</v>
      </c>
      <c r="F687">
        <v>121.09</v>
      </c>
      <c r="G687">
        <v>-38.852253357241203</v>
      </c>
      <c r="H687">
        <f>(Table2[[#This Row],[1Y Return vs Nifty]]-AVERAGE(Table2[1Y Return vs Nifty]))/_xlfn.STDEV.P(Table2[1Y Return vs Nifty])</f>
        <v>-1.0680454909919015</v>
      </c>
      <c r="I687">
        <v>9.0443146015517701</v>
      </c>
      <c r="J687">
        <f>(Table2[[#This Row],[1M Return vs Nifty]]-AVERAGE(Table2[1M Return vs Nifty]))/_xlfn.STDEV.P(Table2[1M Return vs Nifty])</f>
        <v>1.0187013496011463</v>
      </c>
      <c r="K687">
        <v>-10.204442028912201</v>
      </c>
      <c r="L687">
        <f>(Table2[[#This Row],[6M Return vs Nifty]]-AVERAGE(Table2[6M Return vs Nifty]))/_xlfn.STDEV.P(Table2[6M Return vs Nifty])</f>
        <v>-0.55073287572160468</v>
      </c>
      <c r="M687">
        <v>6.3493842715924398</v>
      </c>
      <c r="N687">
        <f>(Table2[[#This Row],[1W Return vs Nifty]]-AVERAGE(Table2[1W Return vs Nifty]))/_xlfn.STDEV.P(Table2[1W Return vs Nifty])</f>
        <v>1.6916599799901322</v>
      </c>
      <c r="O687">
        <v>121.03</v>
      </c>
      <c r="P687">
        <v>124.133183493594</v>
      </c>
      <c r="Q687">
        <v>133.00222886620401</v>
      </c>
      <c r="R687">
        <v>50.380508343618303</v>
      </c>
      <c r="S687" s="1">
        <f>(Table2[[#This Row],[Close Price]]-Table2[[#This Row],[20D EMA]])/Table2[[#This Row],[20D EMA]]</f>
        <v>4.9574485664713105E-4</v>
      </c>
      <c r="T687" s="1">
        <f>(Table2[[#This Row],[Close Price]]-Table2[[#This Row],[50D EMA]])/Table2[[#This Row],[50D EMA]]</f>
        <v>-2.4515471270025443E-2</v>
      </c>
      <c r="U687" s="1">
        <f>(Table2[[#This Row],[Close Price]]-Table2[[#This Row],[200D EMA]])/Table2[[#This Row],[200D EMA]]</f>
        <v>-8.956412962212329E-2</v>
      </c>
      <c r="V687">
        <v>1.1408828177477901</v>
      </c>
      <c r="W687">
        <v>120.6</v>
      </c>
      <c r="X687">
        <v>126.5</v>
      </c>
      <c r="Y687">
        <v>120.6</v>
      </c>
      <c r="Z687">
        <v>126.5</v>
      </c>
      <c r="AA687">
        <v>115.95</v>
      </c>
      <c r="AB687">
        <v>130.75</v>
      </c>
      <c r="AC687" s="1">
        <f>(Table2[[#This Row],[Close Price]]/Table2[[#This Row],[Day Low]])-1</f>
        <v>4.0630182421228511E-3</v>
      </c>
      <c r="AD687" s="1">
        <f>(Table2[[#This Row],[Day High]]/Table2[[#This Row],[Close Price]])-1</f>
        <v>4.4677512593938262E-2</v>
      </c>
      <c r="AE687" s="1">
        <f>(Table2[[#This Row],[Close Price]]/Table2[[#This Row],[Current Week Low]])-1</f>
        <v>4.0630182421228511E-3</v>
      </c>
      <c r="AF687" s="1">
        <f>(Table2[[#This Row],[Current Week High]]/Table2[[#This Row],[Close Price]])-1</f>
        <v>4.4677512593938262E-2</v>
      </c>
      <c r="AG687" s="1">
        <f>(Table2[[#This Row],[Close Price]]/Table2[[#This Row],[Current Month Low]])-1</f>
        <v>4.4329452350150955E-2</v>
      </c>
      <c r="AH687" s="1">
        <f>(Table2[[#This Row],[Current Month High]]/Table2[[#This Row],[Close Price]])-1</f>
        <v>7.977537368899168E-2</v>
      </c>
      <c r="AI687">
        <v>34.528036997274697</v>
      </c>
      <c r="AJ687">
        <v>10.584474885844701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-0.08</v>
      </c>
      <c r="AM687" t="s">
        <v>3184</v>
      </c>
      <c r="AN687">
        <v>1.49</v>
      </c>
      <c r="AO687" t="s">
        <v>3185</v>
      </c>
      <c r="AP687">
        <v>-0.10264713160046</v>
      </c>
      <c r="AQ687">
        <f>(Table2[[#This Row],[Sharpe Ratio]]-AVERAGE(Table2[Sharpe Ratio]))/_xlfn.STDEV.P(Table2[Sharpe Ratio])</f>
        <v>-1.9335805463620539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675</v>
      </c>
      <c r="AT687">
        <f>_xlfn.RANK.AVG(Table2[[#This Row],[6M Return vs Nifty Z-Score]],Table2[6M Return vs Nifty Z-Score])</f>
        <v>500</v>
      </c>
      <c r="AU687">
        <f>_xlfn.RANK.AVG(Table2[[#This Row],[Sharpe Ratio Z-Score]],Table2[Sharpe Ratio Z-Score])</f>
        <v>718</v>
      </c>
      <c r="AV687">
        <f>(Table2[[#This Row],[Rank 1Y]]+Table2[[#This Row],[Rank 6M]]+Table2[[#This Row],[Rank Sharpe]])/3</f>
        <v>631</v>
      </c>
    </row>
    <row r="688" spans="1:48" x14ac:dyDescent="0.3">
      <c r="A688" t="s">
        <v>527</v>
      </c>
      <c r="B688" t="s">
        <v>528</v>
      </c>
      <c r="C688" t="s">
        <v>3153</v>
      </c>
      <c r="D688" t="s">
        <v>403</v>
      </c>
      <c r="E688">
        <v>38667.552626115001</v>
      </c>
      <c r="F688">
        <v>515.15</v>
      </c>
      <c r="G688">
        <v>-31.582740543868798</v>
      </c>
      <c r="H688">
        <f>(Table2[[#This Row],[1Y Return vs Nifty]]-AVERAGE(Table2[1Y Return vs Nifty]))/_xlfn.STDEV.P(Table2[1Y Return vs Nifty])</f>
        <v>-0.93080997216474115</v>
      </c>
      <c r="I688">
        <v>-1.6391265953071199</v>
      </c>
      <c r="J688">
        <f>(Table2[[#This Row],[1M Return vs Nifty]]-AVERAGE(Table2[1M Return vs Nifty]))/_xlfn.STDEV.P(Table2[1M Return vs Nifty])</f>
        <v>-0.12130778666966636</v>
      </c>
      <c r="K688">
        <v>-13.0065651040409</v>
      </c>
      <c r="L688">
        <f>(Table2[[#This Row],[6M Return vs Nifty]]-AVERAGE(Table2[6M Return vs Nifty]))/_xlfn.STDEV.P(Table2[6M Return vs Nifty])</f>
        <v>-0.64462045636637388</v>
      </c>
      <c r="M688">
        <v>-0.73362346679009804</v>
      </c>
      <c r="N688">
        <f>(Table2[[#This Row],[1W Return vs Nifty]]-AVERAGE(Table2[1W Return vs Nifty]))/_xlfn.STDEV.P(Table2[1W Return vs Nifty])</f>
        <v>0.19015422435853202</v>
      </c>
      <c r="O688">
        <v>554.04</v>
      </c>
      <c r="P688">
        <v>564.82746369567894</v>
      </c>
      <c r="Q688">
        <v>561.14896328336204</v>
      </c>
      <c r="R688">
        <v>26.140735483838199</v>
      </c>
      <c r="S688" s="1">
        <f>(Table2[[#This Row],[Close Price]]-Table2[[#This Row],[20D EMA]])/Table2[[#This Row],[20D EMA]]</f>
        <v>-7.0193487834813356E-2</v>
      </c>
      <c r="T688" s="1">
        <f>(Table2[[#This Row],[Close Price]]-Table2[[#This Row],[50D EMA]])/Table2[[#This Row],[50D EMA]]</f>
        <v>-8.7951572628282251E-2</v>
      </c>
      <c r="U688" s="1">
        <f>(Table2[[#This Row],[Close Price]]-Table2[[#This Row],[200D EMA]])/Table2[[#This Row],[200D EMA]]</f>
        <v>-8.1972820575512806E-2</v>
      </c>
      <c r="V688">
        <v>0.86400516961942497</v>
      </c>
      <c r="W688">
        <v>510</v>
      </c>
      <c r="X688">
        <v>553.20000000000005</v>
      </c>
      <c r="Y688">
        <v>510</v>
      </c>
      <c r="Z688">
        <v>553.20000000000005</v>
      </c>
      <c r="AA688">
        <v>510</v>
      </c>
      <c r="AB688">
        <v>575.45000000000005</v>
      </c>
      <c r="AC688" s="1">
        <f>(Table2[[#This Row],[Close Price]]/Table2[[#This Row],[Day Low]])-1</f>
        <v>1.0098039215686194E-2</v>
      </c>
      <c r="AD688" s="1">
        <f>(Table2[[#This Row],[Day High]]/Table2[[#This Row],[Close Price]])-1</f>
        <v>7.3861981947005884E-2</v>
      </c>
      <c r="AE688" s="1">
        <f>(Table2[[#This Row],[Close Price]]/Table2[[#This Row],[Current Week Low]])-1</f>
        <v>1.0098039215686194E-2</v>
      </c>
      <c r="AF688" s="1">
        <f>(Table2[[#This Row],[Current Week High]]/Table2[[#This Row],[Close Price]])-1</f>
        <v>7.3861981947005884E-2</v>
      </c>
      <c r="AG688" s="1">
        <f>(Table2[[#This Row],[Close Price]]/Table2[[#This Row],[Current Month Low]])-1</f>
        <v>1.0098039215686194E-2</v>
      </c>
      <c r="AH688" s="1">
        <f>(Table2[[#This Row],[Current Month High]]/Table2[[#This Row],[Close Price]])-1</f>
        <v>0.11705328545083971</v>
      </c>
      <c r="AI688">
        <v>21.3238862467242</v>
      </c>
      <c r="AJ688">
        <v>15.040196516301901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-0.03</v>
      </c>
      <c r="AM688" t="s">
        <v>3184</v>
      </c>
      <c r="AN688">
        <v>-3.71</v>
      </c>
      <c r="AO688" t="s">
        <v>3184</v>
      </c>
      <c r="AP688">
        <v>-0.100551338576264</v>
      </c>
      <c r="AQ688">
        <f>(Table2[[#This Row],[Sharpe Ratio]]-AVERAGE(Table2[Sharpe Ratio]))/_xlfn.STDEV.P(Table2[Sharpe Ratio])</f>
        <v>-1.9088181375246571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633</v>
      </c>
      <c r="AT688">
        <f>_xlfn.RANK.AVG(Table2[[#This Row],[6M Return vs Nifty Z-Score]],Table2[6M Return vs Nifty Z-Score])</f>
        <v>544</v>
      </c>
      <c r="AU688">
        <f>_xlfn.RANK.AVG(Table2[[#This Row],[Sharpe Ratio Z-Score]],Table2[Sharpe Ratio Z-Score])</f>
        <v>717</v>
      </c>
      <c r="AV688">
        <f>(Table2[[#This Row],[Rank 1Y]]+Table2[[#This Row],[Rank 6M]]+Table2[[#This Row],[Rank Sharpe]])/3</f>
        <v>631.33333333333337</v>
      </c>
    </row>
    <row r="689" spans="1:48" x14ac:dyDescent="0.3">
      <c r="A689" t="s">
        <v>2270</v>
      </c>
      <c r="B689" t="s">
        <v>2271</v>
      </c>
      <c r="C689" t="s">
        <v>3141</v>
      </c>
      <c r="D689" t="s">
        <v>362</v>
      </c>
      <c r="E689">
        <v>2456.4792149999998</v>
      </c>
      <c r="F689">
        <v>1743.75</v>
      </c>
      <c r="G689">
        <v>-38.515585903396797</v>
      </c>
      <c r="H689">
        <f>(Table2[[#This Row],[1Y Return vs Nifty]]-AVERAGE(Table2[1Y Return vs Nifty]))/_xlfn.STDEV.P(Table2[1Y Return vs Nifty])</f>
        <v>-1.0616898061080995</v>
      </c>
      <c r="I689">
        <v>-3.2982676675995899</v>
      </c>
      <c r="J689">
        <f>(Table2[[#This Row],[1M Return vs Nifty]]-AVERAGE(Table2[1M Return vs Nifty]))/_xlfn.STDEV.P(Table2[1M Return vs Nifty])</f>
        <v>-0.29835148878052575</v>
      </c>
      <c r="K689">
        <v>-12.0559429869705</v>
      </c>
      <c r="L689">
        <f>(Table2[[#This Row],[6M Return vs Nifty]]-AVERAGE(Table2[6M Return vs Nifty]))/_xlfn.STDEV.P(Table2[6M Return vs Nifty])</f>
        <v>-0.61276903218328405</v>
      </c>
      <c r="M689">
        <v>-5.4498398959829402</v>
      </c>
      <c r="N689">
        <f>(Table2[[#This Row],[1W Return vs Nifty]]-AVERAGE(Table2[1W Return vs Nifty]))/_xlfn.STDEV.P(Table2[1W Return vs Nifty])</f>
        <v>-0.80962247712146196</v>
      </c>
      <c r="O689">
        <v>1814.87</v>
      </c>
      <c r="P689">
        <v>1922.08584274381</v>
      </c>
      <c r="Q689">
        <v>1948.7427589849799</v>
      </c>
      <c r="R689">
        <v>40.938455178230598</v>
      </c>
      <c r="S689" s="1">
        <f>(Table2[[#This Row],[Close Price]]-Table2[[#This Row],[20D EMA]])/Table2[[#This Row],[20D EMA]]</f>
        <v>-3.9187379812328095E-2</v>
      </c>
      <c r="T689" s="1">
        <f>(Table2[[#This Row],[Close Price]]-Table2[[#This Row],[50D EMA]])/Table2[[#This Row],[50D EMA]]</f>
        <v>-9.2782454757188437E-2</v>
      </c>
      <c r="U689" s="1">
        <f>(Table2[[#This Row],[Close Price]]-Table2[[#This Row],[200D EMA]])/Table2[[#This Row],[200D EMA]]</f>
        <v>-0.10519231337221348</v>
      </c>
      <c r="V689">
        <v>0.98367525531969802</v>
      </c>
      <c r="W689">
        <v>1715</v>
      </c>
      <c r="X689">
        <v>1759</v>
      </c>
      <c r="Y689">
        <v>1715</v>
      </c>
      <c r="Z689">
        <v>1759</v>
      </c>
      <c r="AA689">
        <v>1700.3</v>
      </c>
      <c r="AB689">
        <v>1930</v>
      </c>
      <c r="AC689" s="1">
        <f>(Table2[[#This Row],[Close Price]]/Table2[[#This Row],[Day Low]])-1</f>
        <v>1.6763848396501357E-2</v>
      </c>
      <c r="AD689" s="1">
        <f>(Table2[[#This Row],[Day High]]/Table2[[#This Row],[Close Price]])-1</f>
        <v>8.7455197132615403E-3</v>
      </c>
      <c r="AE689" s="1">
        <f>(Table2[[#This Row],[Close Price]]/Table2[[#This Row],[Current Week Low]])-1</f>
        <v>1.6763848396501357E-2</v>
      </c>
      <c r="AF689" s="1">
        <f>(Table2[[#This Row],[Current Week High]]/Table2[[#This Row],[Close Price]])-1</f>
        <v>8.7455197132615403E-3</v>
      </c>
      <c r="AG689" s="1">
        <f>(Table2[[#This Row],[Close Price]]/Table2[[#This Row],[Current Month Low]])-1</f>
        <v>2.5554313944597951E-2</v>
      </c>
      <c r="AH689" s="1">
        <f>(Table2[[#This Row],[Current Month High]]/Table2[[#This Row],[Close Price]])-1</f>
        <v>0.10681003584229387</v>
      </c>
      <c r="AI689">
        <v>46.807168458781298</v>
      </c>
      <c r="AJ689">
        <v>13.8961463096015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-0.15</v>
      </c>
      <c r="AM689" t="s">
        <v>3184</v>
      </c>
      <c r="AN689">
        <v>3.25</v>
      </c>
      <c r="AO689" t="s">
        <v>3185</v>
      </c>
      <c r="AP689">
        <v>-6.8863107442646995E-2</v>
      </c>
      <c r="AQ689">
        <f>(Table2[[#This Row],[Sharpe Ratio]]-AVERAGE(Table2[Sharpe Ratio]))/_xlfn.STDEV.P(Table2[Sharpe Ratio])</f>
        <v>-1.5344123991690892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673</v>
      </c>
      <c r="AT689">
        <f>_xlfn.RANK.AVG(Table2[[#This Row],[6M Return vs Nifty Z-Score]],Table2[6M Return vs Nifty Z-Score])</f>
        <v>528</v>
      </c>
      <c r="AU689">
        <f>_xlfn.RANK.AVG(Table2[[#This Row],[Sharpe Ratio Z-Score]],Table2[Sharpe Ratio Z-Score])</f>
        <v>694</v>
      </c>
      <c r="AV689">
        <f>(Table2[[#This Row],[Rank 1Y]]+Table2[[#This Row],[Rank 6M]]+Table2[[#This Row],[Rank Sharpe]])/3</f>
        <v>631.66666666666663</v>
      </c>
    </row>
    <row r="690" spans="1:48" x14ac:dyDescent="0.3">
      <c r="A690" t="s">
        <v>890</v>
      </c>
      <c r="B690" t="s">
        <v>891</v>
      </c>
      <c r="C690" t="s">
        <v>3150</v>
      </c>
      <c r="D690" t="s">
        <v>595</v>
      </c>
      <c r="E690">
        <v>17105.7302986</v>
      </c>
      <c r="F690">
        <v>1330.9</v>
      </c>
      <c r="G690">
        <v>-40.019122652332697</v>
      </c>
      <c r="H690">
        <f>(Table2[[#This Row],[1Y Return vs Nifty]]-AVERAGE(Table2[1Y Return vs Nifty]))/_xlfn.STDEV.P(Table2[1Y Return vs Nifty])</f>
        <v>-1.0900739153480414</v>
      </c>
      <c r="I690">
        <v>-0.87702488779104704</v>
      </c>
      <c r="J690">
        <f>(Table2[[#This Row],[1M Return vs Nifty]]-AVERAGE(Table2[1M Return vs Nifty]))/_xlfn.STDEV.P(Table2[1M Return vs Nifty])</f>
        <v>-3.9985402493362542E-2</v>
      </c>
      <c r="K690">
        <v>-8.4184553607188999</v>
      </c>
      <c r="L690">
        <f>(Table2[[#This Row],[6M Return vs Nifty]]-AVERAGE(Table2[6M Return vs Nifty]))/_xlfn.STDEV.P(Table2[6M Return vs Nifty])</f>
        <v>-0.49089183275357584</v>
      </c>
      <c r="M690">
        <v>-2.0137838512202801</v>
      </c>
      <c r="N690">
        <f>(Table2[[#This Row],[1W Return vs Nifty]]-AVERAGE(Table2[1W Return vs Nifty]))/_xlfn.STDEV.P(Table2[1W Return vs Nifty])</f>
        <v>-8.1223170153876492E-2</v>
      </c>
      <c r="O690">
        <v>1368.89</v>
      </c>
      <c r="P690">
        <v>1399.93037374552</v>
      </c>
      <c r="Q690">
        <v>1450.97160240793</v>
      </c>
      <c r="R690">
        <v>30.534521987138302</v>
      </c>
      <c r="S690" s="1">
        <f>(Table2[[#This Row],[Close Price]]-Table2[[#This Row],[20D EMA]])/Table2[[#This Row],[20D EMA]]</f>
        <v>-2.7752412538626189E-2</v>
      </c>
      <c r="T690" s="1">
        <f>(Table2[[#This Row],[Close Price]]-Table2[[#This Row],[50D EMA]])/Table2[[#This Row],[50D EMA]]</f>
        <v>-4.9309862147521547E-2</v>
      </c>
      <c r="U690" s="1">
        <f>(Table2[[#This Row],[Close Price]]-Table2[[#This Row],[200D EMA]])/Table2[[#This Row],[200D EMA]]</f>
        <v>-8.2752551606570107E-2</v>
      </c>
      <c r="V690">
        <v>1.0416711964976</v>
      </c>
      <c r="W690">
        <v>1318.85</v>
      </c>
      <c r="X690">
        <v>1340.55</v>
      </c>
      <c r="Y690">
        <v>1318.85</v>
      </c>
      <c r="Z690">
        <v>1340.55</v>
      </c>
      <c r="AA690">
        <v>1300.05</v>
      </c>
      <c r="AB690">
        <v>1370</v>
      </c>
      <c r="AC690" s="1">
        <f>(Table2[[#This Row],[Close Price]]/Table2[[#This Row],[Day Low]])-1</f>
        <v>9.1367479243280592E-3</v>
      </c>
      <c r="AD690" s="1">
        <f>(Table2[[#This Row],[Day High]]/Table2[[#This Row],[Close Price]])-1</f>
        <v>7.2507325869710648E-3</v>
      </c>
      <c r="AE690" s="1">
        <f>(Table2[[#This Row],[Close Price]]/Table2[[#This Row],[Current Week Low]])-1</f>
        <v>9.1367479243280592E-3</v>
      </c>
      <c r="AF690" s="1">
        <f>(Table2[[#This Row],[Current Week High]]/Table2[[#This Row],[Close Price]])-1</f>
        <v>7.2507325869710648E-3</v>
      </c>
      <c r="AG690" s="1">
        <f>(Table2[[#This Row],[Close Price]]/Table2[[#This Row],[Current Month Low]])-1</f>
        <v>2.3729856543979189E-2</v>
      </c>
      <c r="AH690" s="1">
        <f>(Table2[[#This Row],[Current Month High]]/Table2[[#This Row],[Close Price]])-1</f>
        <v>2.93786159741527E-2</v>
      </c>
      <c r="AI690">
        <v>29.555188218498699</v>
      </c>
      <c r="AJ690">
        <v>4.8778565799842504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-0.03</v>
      </c>
      <c r="AM690" t="s">
        <v>3184</v>
      </c>
      <c r="AN690">
        <v>-3.88</v>
      </c>
      <c r="AO690" t="s">
        <v>3184</v>
      </c>
      <c r="AP690">
        <v>-0.16250087602225999</v>
      </c>
      <c r="AQ690">
        <f>(Table2[[#This Row],[Sharpe Ratio]]-AVERAGE(Table2[Sharpe Ratio]))/_xlfn.STDEV.P(Table2[Sharpe Ratio])</f>
        <v>-2.6407700792550992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682</v>
      </c>
      <c r="AT690">
        <f>_xlfn.RANK.AVG(Table2[[#This Row],[6M Return vs Nifty Z-Score]],Table2[6M Return vs Nifty Z-Score])</f>
        <v>479</v>
      </c>
      <c r="AU690">
        <f>_xlfn.RANK.AVG(Table2[[#This Row],[Sharpe Ratio Z-Score]],Table2[Sharpe Ratio Z-Score])</f>
        <v>737</v>
      </c>
      <c r="AV690">
        <f>(Table2[[#This Row],[Rank 1Y]]+Table2[[#This Row],[Rank 6M]]+Table2[[#This Row],[Rank Sharpe]])/3</f>
        <v>632.66666666666663</v>
      </c>
    </row>
    <row r="691" spans="1:48" x14ac:dyDescent="0.3">
      <c r="A691" t="s">
        <v>1664</v>
      </c>
      <c r="B691" t="s">
        <v>1665</v>
      </c>
      <c r="C691" t="s">
        <v>3139</v>
      </c>
      <c r="D691" t="s">
        <v>24</v>
      </c>
      <c r="E691">
        <v>5331.4035695699904</v>
      </c>
      <c r="F691">
        <v>315.3</v>
      </c>
      <c r="G691">
        <v>-34.255884172720698</v>
      </c>
      <c r="H691">
        <f>(Table2[[#This Row],[1Y Return vs Nifty]]-AVERAGE(Table2[1Y Return vs Nifty]))/_xlfn.STDEV.P(Table2[1Y Return vs Nifty])</f>
        <v>-0.98127418651073983</v>
      </c>
      <c r="I691">
        <v>4.08467550772286</v>
      </c>
      <c r="J691">
        <f>(Table2[[#This Row],[1M Return vs Nifty]]-AVERAGE(Table2[1M Return vs Nifty]))/_xlfn.STDEV.P(Table2[1M Return vs Nifty])</f>
        <v>0.48946795229155726</v>
      </c>
      <c r="K691">
        <v>-20.691648497675999</v>
      </c>
      <c r="L691">
        <f>(Table2[[#This Row],[6M Return vs Nifty]]-AVERAGE(Table2[6M Return vs Nifty]))/_xlfn.STDEV.P(Table2[6M Return vs Nifty])</f>
        <v>-0.90211588662992626</v>
      </c>
      <c r="M691">
        <v>-1.1479253867341499</v>
      </c>
      <c r="N691">
        <f>(Table2[[#This Row],[1W Return vs Nifty]]-AVERAGE(Table2[1W Return vs Nifty]))/_xlfn.STDEV.P(Table2[1W Return vs Nifty])</f>
        <v>0.10232759189642029</v>
      </c>
      <c r="O691">
        <v>311.63</v>
      </c>
      <c r="P691">
        <v>316.23282343409102</v>
      </c>
      <c r="Q691">
        <v>334.62476185582801</v>
      </c>
      <c r="R691">
        <v>59.705515811367903</v>
      </c>
      <c r="S691" s="1">
        <f>(Table2[[#This Row],[Close Price]]-Table2[[#This Row],[20D EMA]])/Table2[[#This Row],[20D EMA]]</f>
        <v>1.1776786573821571E-2</v>
      </c>
      <c r="T691" s="1">
        <f>(Table2[[#This Row],[Close Price]]-Table2[[#This Row],[50D EMA]])/Table2[[#This Row],[50D EMA]]</f>
        <v>-2.9497995304887258E-3</v>
      </c>
      <c r="U691" s="1">
        <f>(Table2[[#This Row],[Close Price]]-Table2[[#This Row],[200D EMA]])/Table2[[#This Row],[200D EMA]]</f>
        <v>-5.7750543470402267E-2</v>
      </c>
      <c r="V691">
        <v>0.43892229334509802</v>
      </c>
      <c r="W691">
        <v>308.14999999999998</v>
      </c>
      <c r="X691">
        <v>317.95</v>
      </c>
      <c r="Y691">
        <v>308.14999999999998</v>
      </c>
      <c r="Z691">
        <v>317.95</v>
      </c>
      <c r="AA691">
        <v>305.89999999999998</v>
      </c>
      <c r="AB691">
        <v>318.3</v>
      </c>
      <c r="AC691" s="1">
        <f>(Table2[[#This Row],[Close Price]]/Table2[[#This Row],[Day Low]])-1</f>
        <v>2.3202985558981037E-2</v>
      </c>
      <c r="AD691" s="1">
        <f>(Table2[[#This Row],[Day High]]/Table2[[#This Row],[Close Price]])-1</f>
        <v>8.4046939422770528E-3</v>
      </c>
      <c r="AE691" s="1">
        <f>(Table2[[#This Row],[Close Price]]/Table2[[#This Row],[Current Week Low]])-1</f>
        <v>2.3202985558981037E-2</v>
      </c>
      <c r="AF691" s="1">
        <f>(Table2[[#This Row],[Current Week High]]/Table2[[#This Row],[Close Price]])-1</f>
        <v>8.4046939422770528E-3</v>
      </c>
      <c r="AG691" s="1">
        <f>(Table2[[#This Row],[Close Price]]/Table2[[#This Row],[Current Month Low]])-1</f>
        <v>3.0728996404053799E-2</v>
      </c>
      <c r="AH691" s="1">
        <f>(Table2[[#This Row],[Current Month High]]/Table2[[#This Row],[Close Price]])-1</f>
        <v>9.5147478591817158E-3</v>
      </c>
      <c r="AI691">
        <v>33.920076117982802</v>
      </c>
      <c r="AJ691">
        <v>7.96096558808423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-7.0000000000000007E-2</v>
      </c>
      <c r="AM691" t="s">
        <v>3184</v>
      </c>
      <c r="AN691">
        <v>1.96</v>
      </c>
      <c r="AO691" t="s">
        <v>3185</v>
      </c>
      <c r="AP691">
        <v>-1.8906802071298998E-2</v>
      </c>
      <c r="AQ691">
        <f>(Table2[[#This Row],[Sharpe Ratio]]-AVERAGE(Table2[Sharpe Ratio]))/_xlfn.STDEV.P(Table2[Sharpe Ratio])</f>
        <v>-0.9441640095001127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651</v>
      </c>
      <c r="AT691">
        <f>_xlfn.RANK.AVG(Table2[[#This Row],[6M Return vs Nifty Z-Score]],Table2[6M Return vs Nifty Z-Score])</f>
        <v>643</v>
      </c>
      <c r="AU691">
        <f>_xlfn.RANK.AVG(Table2[[#This Row],[Sharpe Ratio Z-Score]],Table2[Sharpe Ratio Z-Score])</f>
        <v>605</v>
      </c>
      <c r="AV691">
        <f>(Table2[[#This Row],[Rank 1Y]]+Table2[[#This Row],[Rank 6M]]+Table2[[#This Row],[Rank Sharpe]])/3</f>
        <v>633</v>
      </c>
    </row>
    <row r="692" spans="1:48" x14ac:dyDescent="0.3">
      <c r="A692" t="s">
        <v>397</v>
      </c>
      <c r="B692" t="s">
        <v>398</v>
      </c>
      <c r="C692" t="s">
        <v>3150</v>
      </c>
      <c r="D692" t="s">
        <v>111</v>
      </c>
      <c r="E692">
        <v>57217.270084919997</v>
      </c>
      <c r="F692">
        <v>490.8</v>
      </c>
      <c r="G692">
        <v>-39.459186328240001</v>
      </c>
      <c r="H692">
        <f>(Table2[[#This Row],[1Y Return vs Nifty]]-AVERAGE(Table2[1Y Return vs Nifty]))/_xlfn.STDEV.P(Table2[1Y Return vs Nifty])</f>
        <v>-1.0795033098728466</v>
      </c>
      <c r="I692">
        <v>-8.2618478195634104</v>
      </c>
      <c r="J692">
        <f>(Table2[[#This Row],[1M Return vs Nifty]]-AVERAGE(Table2[1M Return vs Nifty]))/_xlfn.STDEV.P(Table2[1M Return vs Nifty])</f>
        <v>-0.82800542870345295</v>
      </c>
      <c r="K692">
        <v>-10.457027530263799</v>
      </c>
      <c r="L692">
        <f>(Table2[[#This Row],[6M Return vs Nifty]]-AVERAGE(Table2[6M Return vs Nifty]))/_xlfn.STDEV.P(Table2[6M Return vs Nifty])</f>
        <v>-0.55919597351996186</v>
      </c>
      <c r="M692">
        <v>-6.0288561828858001</v>
      </c>
      <c r="N692">
        <f>(Table2[[#This Row],[1W Return vs Nifty]]-AVERAGE(Table2[1W Return vs Nifty]))/_xlfn.STDEV.P(Table2[1W Return vs Nifty])</f>
        <v>-0.9323664186080507</v>
      </c>
      <c r="O692">
        <v>535.28</v>
      </c>
      <c r="P692">
        <v>554.57556917528495</v>
      </c>
      <c r="Q692">
        <v>551.53066419551203</v>
      </c>
      <c r="R692">
        <v>19.854564315996999</v>
      </c>
      <c r="S692" s="1">
        <f>(Table2[[#This Row],[Close Price]]-Table2[[#This Row],[20D EMA]])/Table2[[#This Row],[20D EMA]]</f>
        <v>-8.309669705574646E-2</v>
      </c>
      <c r="T692" s="1">
        <f>(Table2[[#This Row],[Close Price]]-Table2[[#This Row],[50D EMA]])/Table2[[#This Row],[50D EMA]]</f>
        <v>-0.1149988797200826</v>
      </c>
      <c r="U692" s="1">
        <f>(Table2[[#This Row],[Close Price]]-Table2[[#This Row],[200D EMA]])/Table2[[#This Row],[200D EMA]]</f>
        <v>-0.11011294228598614</v>
      </c>
      <c r="V692">
        <v>0.676265834903228</v>
      </c>
      <c r="W692">
        <v>485.95</v>
      </c>
      <c r="X692">
        <v>496.3</v>
      </c>
      <c r="Y692">
        <v>485.95</v>
      </c>
      <c r="Z692">
        <v>496.3</v>
      </c>
      <c r="AA692">
        <v>485.95</v>
      </c>
      <c r="AB692">
        <v>542.75</v>
      </c>
      <c r="AC692" s="1">
        <f>(Table2[[#This Row],[Close Price]]/Table2[[#This Row],[Day Low]])-1</f>
        <v>9.9804506636484991E-3</v>
      </c>
      <c r="AD692" s="1">
        <f>(Table2[[#This Row],[Day High]]/Table2[[#This Row],[Close Price]])-1</f>
        <v>1.120619396903022E-2</v>
      </c>
      <c r="AE692" s="1">
        <f>(Table2[[#This Row],[Close Price]]/Table2[[#This Row],[Current Week Low]])-1</f>
        <v>9.9804506636484991E-3</v>
      </c>
      <c r="AF692" s="1">
        <f>(Table2[[#This Row],[Current Week High]]/Table2[[#This Row],[Close Price]])-1</f>
        <v>1.120619396903022E-2</v>
      </c>
      <c r="AG692" s="1">
        <f>(Table2[[#This Row],[Close Price]]/Table2[[#This Row],[Current Month Low]])-1</f>
        <v>9.9804506636484991E-3</v>
      </c>
      <c r="AH692" s="1">
        <f>(Table2[[#This Row],[Current Month High]]/Table2[[#This Row],[Close Price]])-1</f>
        <v>0.10584759576202107</v>
      </c>
      <c r="AI692">
        <v>28.259983700081399</v>
      </c>
      <c r="AJ692">
        <v>11.799544419134399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-0.06</v>
      </c>
      <c r="AM692" t="s">
        <v>3184</v>
      </c>
      <c r="AN692">
        <v>-9.7799999999999994</v>
      </c>
      <c r="AO692" t="s">
        <v>3184</v>
      </c>
      <c r="AP692">
        <v>-0.10000365036027099</v>
      </c>
      <c r="AQ692">
        <f>(Table2[[#This Row],[Sharpe Ratio]]-AVERAGE(Table2[Sharpe Ratio]))/_xlfn.STDEV.P(Table2[Sharpe Ratio])</f>
        <v>-1.9023470407306184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678</v>
      </c>
      <c r="AT692">
        <f>_xlfn.RANK.AVG(Table2[[#This Row],[6M Return vs Nifty Z-Score]],Table2[6M Return vs Nifty Z-Score])</f>
        <v>506</v>
      </c>
      <c r="AU692">
        <f>_xlfn.RANK.AVG(Table2[[#This Row],[Sharpe Ratio Z-Score]],Table2[Sharpe Ratio Z-Score])</f>
        <v>716</v>
      </c>
      <c r="AV692">
        <f>(Table2[[#This Row],[Rank 1Y]]+Table2[[#This Row],[Rank 6M]]+Table2[[#This Row],[Rank Sharpe]])/3</f>
        <v>633.33333333333337</v>
      </c>
    </row>
    <row r="693" spans="1:48" x14ac:dyDescent="0.3">
      <c r="A693" t="s">
        <v>1748</v>
      </c>
      <c r="B693" t="s">
        <v>1749</v>
      </c>
      <c r="C693" t="s">
        <v>3149</v>
      </c>
      <c r="D693" t="s">
        <v>1158</v>
      </c>
      <c r="E693">
        <v>4612.1305490000004</v>
      </c>
      <c r="F693">
        <v>2751.4</v>
      </c>
      <c r="G693">
        <v>-13.277801735386699</v>
      </c>
      <c r="H693">
        <f>(Table2[[#This Row],[1Y Return vs Nifty]]-AVERAGE(Table2[1Y Return vs Nifty]))/_xlfn.STDEV.P(Table2[1Y Return vs Nifty])</f>
        <v>-0.58524516762097178</v>
      </c>
      <c r="I693">
        <v>-7.0608630341388103</v>
      </c>
      <c r="J693">
        <f>(Table2[[#This Row],[1M Return vs Nifty]]-AVERAGE(Table2[1M Return vs Nifty]))/_xlfn.STDEV.P(Table2[1M Return vs Nifty])</f>
        <v>-0.69985068879541346</v>
      </c>
      <c r="K693">
        <v>-24.3943882795046</v>
      </c>
      <c r="L693">
        <f>(Table2[[#This Row],[6M Return vs Nifty]]-AVERAGE(Table2[6M Return vs Nifty]))/_xlfn.STDEV.P(Table2[6M Return vs Nifty])</f>
        <v>-1.0261794165150515</v>
      </c>
      <c r="M693">
        <v>-2.0838919344554498</v>
      </c>
      <c r="N693">
        <f>(Table2[[#This Row],[1W Return vs Nifty]]-AVERAGE(Table2[1W Return vs Nifty]))/_xlfn.STDEV.P(Table2[1W Return vs Nifty])</f>
        <v>-9.6085174316806479E-2</v>
      </c>
      <c r="O693">
        <v>2832.39</v>
      </c>
      <c r="P693">
        <v>2943.0531747886398</v>
      </c>
      <c r="Q693">
        <v>2977.30622427865</v>
      </c>
      <c r="R693">
        <v>42.482905499182102</v>
      </c>
      <c r="S693" s="1">
        <f>(Table2[[#This Row],[Close Price]]-Table2[[#This Row],[20D EMA]])/Table2[[#This Row],[20D EMA]]</f>
        <v>-2.8594226077623415E-2</v>
      </c>
      <c r="T693" s="1">
        <f>(Table2[[#This Row],[Close Price]]-Table2[[#This Row],[50D EMA]])/Table2[[#This Row],[50D EMA]]</f>
        <v>-6.5120527359280075E-2</v>
      </c>
      <c r="U693" s="1">
        <f>(Table2[[#This Row],[Close Price]]-Table2[[#This Row],[200D EMA]])/Table2[[#This Row],[200D EMA]]</f>
        <v>-7.5876046083698731E-2</v>
      </c>
      <c r="V693">
        <v>1.53519236150391</v>
      </c>
      <c r="W693">
        <v>2697</v>
      </c>
      <c r="X693">
        <v>2760.4</v>
      </c>
      <c r="Y693">
        <v>2697</v>
      </c>
      <c r="Z693">
        <v>2760.4</v>
      </c>
      <c r="AA693">
        <v>2539.6999999999998</v>
      </c>
      <c r="AB693">
        <v>2880</v>
      </c>
      <c r="AC693" s="1">
        <f>(Table2[[#This Row],[Close Price]]/Table2[[#This Row],[Day Low]])-1</f>
        <v>2.0170559881349748E-2</v>
      </c>
      <c r="AD693" s="1">
        <f>(Table2[[#This Row],[Day High]]/Table2[[#This Row],[Close Price]])-1</f>
        <v>3.2710620047975425E-3</v>
      </c>
      <c r="AE693" s="1">
        <f>(Table2[[#This Row],[Close Price]]/Table2[[#This Row],[Current Week Low]])-1</f>
        <v>2.0170559881349748E-2</v>
      </c>
      <c r="AF693" s="1">
        <f>(Table2[[#This Row],[Current Week High]]/Table2[[#This Row],[Close Price]])-1</f>
        <v>3.2710620047975425E-3</v>
      </c>
      <c r="AG693" s="1">
        <f>(Table2[[#This Row],[Close Price]]/Table2[[#This Row],[Current Month Low]])-1</f>
        <v>8.3356301925424425E-2</v>
      </c>
      <c r="AH693" s="1">
        <f>(Table2[[#This Row],[Current Month High]]/Table2[[#This Row],[Close Price]])-1</f>
        <v>4.6739841535218485E-2</v>
      </c>
      <c r="AI693">
        <v>34.476993530566197</v>
      </c>
      <c r="AJ693">
        <v>13.560476298573899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0</v>
      </c>
      <c r="AM693">
        <v>0</v>
      </c>
      <c r="AN693">
        <v>-3.13</v>
      </c>
      <c r="AO693" t="s">
        <v>3184</v>
      </c>
      <c r="AP693">
        <v>-6.7706238151344994E-2</v>
      </c>
      <c r="AQ693">
        <f>(Table2[[#This Row],[Sharpe Ratio]]-AVERAGE(Table2[Sharpe Ratio]))/_xlfn.STDEV.P(Table2[Sharpe Ratio])</f>
        <v>-1.5207436494252355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529</v>
      </c>
      <c r="AT693">
        <f>_xlfn.RANK.AVG(Table2[[#This Row],[6M Return vs Nifty Z-Score]],Table2[6M Return vs Nifty Z-Score])</f>
        <v>680</v>
      </c>
      <c r="AU693">
        <f>_xlfn.RANK.AVG(Table2[[#This Row],[Sharpe Ratio Z-Score]],Table2[Sharpe Ratio Z-Score])</f>
        <v>692</v>
      </c>
      <c r="AV693">
        <f>(Table2[[#This Row],[Rank 1Y]]+Table2[[#This Row],[Rank 6M]]+Table2[[#This Row],[Rank Sharpe]])/3</f>
        <v>633.66666666666663</v>
      </c>
    </row>
    <row r="694" spans="1:48" x14ac:dyDescent="0.3">
      <c r="A694" t="s">
        <v>1351</v>
      </c>
      <c r="B694" t="s">
        <v>1352</v>
      </c>
      <c r="C694" t="s">
        <v>3142</v>
      </c>
      <c r="D694" t="s">
        <v>48</v>
      </c>
      <c r="E694">
        <v>8254.1476338749999</v>
      </c>
      <c r="F694">
        <v>321.75</v>
      </c>
      <c r="G694">
        <v>-25.002382299306799</v>
      </c>
      <c r="H694">
        <f>(Table2[[#This Row],[1Y Return vs Nifty]]-AVERAGE(Table2[1Y Return vs Nifty]))/_xlfn.STDEV.P(Table2[1Y Return vs Nifty])</f>
        <v>-0.80658447027142954</v>
      </c>
      <c r="I694">
        <v>-25.636070254621401</v>
      </c>
      <c r="J694">
        <f>(Table2[[#This Row],[1M Return vs Nifty]]-AVERAGE(Table2[1M Return vs Nifty]))/_xlfn.STDEV.P(Table2[1M Return vs Nifty])</f>
        <v>-2.681974758116803</v>
      </c>
      <c r="K694">
        <v>-33.912637595484803</v>
      </c>
      <c r="L694">
        <f>(Table2[[#This Row],[6M Return vs Nifty]]-AVERAGE(Table2[6M Return vs Nifty]))/_xlfn.STDEV.P(Table2[6M Return vs Nifty])</f>
        <v>-1.345096671857259</v>
      </c>
      <c r="M694">
        <v>-3.3902901879676999</v>
      </c>
      <c r="N694">
        <f>(Table2[[#This Row],[1W Return vs Nifty]]-AVERAGE(Table2[1W Return vs Nifty]))/_xlfn.STDEV.P(Table2[1W Return vs Nifty])</f>
        <v>-0.37302465670168</v>
      </c>
      <c r="O694">
        <v>346.92</v>
      </c>
      <c r="P694">
        <v>391.649347292573</v>
      </c>
      <c r="Q694">
        <v>424.11239864828298</v>
      </c>
      <c r="R694">
        <v>39.957326528897198</v>
      </c>
      <c r="S694" s="1">
        <f>(Table2[[#This Row],[Close Price]]-Table2[[#This Row],[20D EMA]])/Table2[[#This Row],[20D EMA]]</f>
        <v>-7.2552749913524769E-2</v>
      </c>
      <c r="T694" s="1">
        <f>(Table2[[#This Row],[Close Price]]-Table2[[#This Row],[50D EMA]])/Table2[[#This Row],[50D EMA]]</f>
        <v>-0.17847431069598141</v>
      </c>
      <c r="U694" s="1">
        <f>(Table2[[#This Row],[Close Price]]-Table2[[#This Row],[200D EMA]])/Table2[[#This Row],[200D EMA]]</f>
        <v>-0.24135676998486494</v>
      </c>
      <c r="V694">
        <v>0.66550004027190801</v>
      </c>
      <c r="W694">
        <v>310.25</v>
      </c>
      <c r="X694">
        <v>324.10000000000002</v>
      </c>
      <c r="Y694">
        <v>310.25</v>
      </c>
      <c r="Z694">
        <v>324.10000000000002</v>
      </c>
      <c r="AA694">
        <v>307.64999999999998</v>
      </c>
      <c r="AB694">
        <v>334.45</v>
      </c>
      <c r="AC694" s="1">
        <f>(Table2[[#This Row],[Close Price]]/Table2[[#This Row],[Day Low]])-1</f>
        <v>3.706688154713933E-2</v>
      </c>
      <c r="AD694" s="1">
        <f>(Table2[[#This Row],[Day High]]/Table2[[#This Row],[Close Price]])-1</f>
        <v>7.3038073038074192E-3</v>
      </c>
      <c r="AE694" s="1">
        <f>(Table2[[#This Row],[Close Price]]/Table2[[#This Row],[Current Week Low]])-1</f>
        <v>3.706688154713933E-2</v>
      </c>
      <c r="AF694" s="1">
        <f>(Table2[[#This Row],[Current Week High]]/Table2[[#This Row],[Close Price]])-1</f>
        <v>7.3038073038074192E-3</v>
      </c>
      <c r="AG694" s="1">
        <f>(Table2[[#This Row],[Close Price]]/Table2[[#This Row],[Current Month Low]])-1</f>
        <v>4.5831301803998192E-2</v>
      </c>
      <c r="AH694" s="1">
        <f>(Table2[[#This Row],[Current Month High]]/Table2[[#This Row],[Close Price]])-1</f>
        <v>3.9471639471639453E-2</v>
      </c>
      <c r="AI694">
        <v>78.648018648018606</v>
      </c>
      <c r="AJ694">
        <v>7.6086956521738998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-0.26</v>
      </c>
      <c r="AM694" t="s">
        <v>3184</v>
      </c>
      <c r="AN694">
        <v>0.11</v>
      </c>
      <c r="AO694" t="s">
        <v>3185</v>
      </c>
      <c r="AP694">
        <v>-7.1060735210349999E-3</v>
      </c>
      <c r="AQ694">
        <f>(Table2[[#This Row],[Sharpe Ratio]]-AVERAGE(Table2[Sharpe Ratio]))/_xlfn.STDEV.P(Table2[Sharpe Ratio])</f>
        <v>-0.80473494300015169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602</v>
      </c>
      <c r="AT694">
        <f>_xlfn.RANK.AVG(Table2[[#This Row],[6M Return vs Nifty Z-Score]],Table2[6M Return vs Nifty Z-Score])</f>
        <v>717</v>
      </c>
      <c r="AU694">
        <f>_xlfn.RANK.AVG(Table2[[#This Row],[Sharpe Ratio Z-Score]],Table2[Sharpe Ratio Z-Score])</f>
        <v>583</v>
      </c>
      <c r="AV694">
        <f>(Table2[[#This Row],[Rank 1Y]]+Table2[[#This Row],[Rank 6M]]+Table2[[#This Row],[Rank Sharpe]])/3</f>
        <v>634</v>
      </c>
    </row>
    <row r="695" spans="1:48" x14ac:dyDescent="0.3">
      <c r="A695" t="s">
        <v>2156</v>
      </c>
      <c r="B695" t="s">
        <v>2157</v>
      </c>
      <c r="C695" t="s">
        <v>3152</v>
      </c>
      <c r="D695" t="s">
        <v>141</v>
      </c>
      <c r="E695">
        <v>2762.3802451050001</v>
      </c>
      <c r="F695">
        <v>363.45</v>
      </c>
      <c r="G695">
        <v>-50.555187915483401</v>
      </c>
      <c r="H695">
        <f>(Table2[[#This Row],[1Y Return vs Nifty]]-AVERAGE(Table2[1Y Return vs Nifty]))/_xlfn.STDEV.P(Table2[1Y Return vs Nifty])</f>
        <v>-1.2889761554163865</v>
      </c>
      <c r="I695">
        <v>-0.25789680273054399</v>
      </c>
      <c r="J695">
        <f>(Table2[[#This Row],[1M Return vs Nifty]]-AVERAGE(Table2[1M Return vs Nifty]))/_xlfn.STDEV.P(Table2[1M Return vs Nifty])</f>
        <v>2.6080545779778763E-2</v>
      </c>
      <c r="K695">
        <v>-34.820487201355597</v>
      </c>
      <c r="L695">
        <f>(Table2[[#This Row],[6M Return vs Nifty]]-AVERAGE(Table2[6M Return vs Nifty]))/_xlfn.STDEV.P(Table2[6M Return vs Nifty])</f>
        <v>-1.375514965700616</v>
      </c>
      <c r="M695">
        <v>0.48516967994622401</v>
      </c>
      <c r="N695">
        <f>(Table2[[#This Row],[1W Return vs Nifty]]-AVERAGE(Table2[1W Return vs Nifty]))/_xlfn.STDEV.P(Table2[1W Return vs Nifty])</f>
        <v>0.44852256057142426</v>
      </c>
      <c r="O695">
        <v>374.16</v>
      </c>
      <c r="P695">
        <v>387.57412313162803</v>
      </c>
      <c r="Q695">
        <v>424.02035619780798</v>
      </c>
      <c r="R695">
        <v>40.6163513041421</v>
      </c>
      <c r="S695" s="1">
        <f>(Table2[[#This Row],[Close Price]]-Table2[[#This Row],[20D EMA]])/Table2[[#This Row],[20D EMA]]</f>
        <v>-2.8624118024374694E-2</v>
      </c>
      <c r="T695" s="1">
        <f>(Table2[[#This Row],[Close Price]]-Table2[[#This Row],[50D EMA]])/Table2[[#This Row],[50D EMA]]</f>
        <v>-6.2243895275317436E-2</v>
      </c>
      <c r="U695" s="1">
        <f>(Table2[[#This Row],[Close Price]]-Table2[[#This Row],[200D EMA]])/Table2[[#This Row],[200D EMA]]</f>
        <v>-0.14284775556754536</v>
      </c>
      <c r="V695">
        <v>0.252380726469012</v>
      </c>
      <c r="W695">
        <v>362</v>
      </c>
      <c r="X695">
        <v>382</v>
      </c>
      <c r="Y695">
        <v>362</v>
      </c>
      <c r="Z695">
        <v>382</v>
      </c>
      <c r="AA695">
        <v>357.15</v>
      </c>
      <c r="AB695">
        <v>382.8</v>
      </c>
      <c r="AC695" s="1">
        <f>(Table2[[#This Row],[Close Price]]/Table2[[#This Row],[Day Low]])-1</f>
        <v>4.00552486187844E-3</v>
      </c>
      <c r="AD695" s="1">
        <f>(Table2[[#This Row],[Day High]]/Table2[[#This Row],[Close Price]])-1</f>
        <v>5.1038657311872404E-2</v>
      </c>
      <c r="AE695" s="1">
        <f>(Table2[[#This Row],[Close Price]]/Table2[[#This Row],[Current Week Low]])-1</f>
        <v>4.00552486187844E-3</v>
      </c>
      <c r="AF695" s="1">
        <f>(Table2[[#This Row],[Current Week High]]/Table2[[#This Row],[Close Price]])-1</f>
        <v>5.1038657311872404E-2</v>
      </c>
      <c r="AG695" s="1">
        <f>(Table2[[#This Row],[Close Price]]/Table2[[#This Row],[Current Month Low]])-1</f>
        <v>1.7639647207055908E-2</v>
      </c>
      <c r="AH695" s="1">
        <f>(Table2[[#This Row],[Current Month High]]/Table2[[#This Row],[Close Price]])-1</f>
        <v>5.3239785390012395E-2</v>
      </c>
      <c r="AI695">
        <v>60.9574907139909</v>
      </c>
      <c r="AJ695">
        <v>5.3478260869565197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-0.06</v>
      </c>
      <c r="AM695" t="s">
        <v>3184</v>
      </c>
      <c r="AN695">
        <v>-1.68</v>
      </c>
      <c r="AO695" t="s">
        <v>3184</v>
      </c>
      <c r="AP695">
        <v>1.6482015660878001E-2</v>
      </c>
      <c r="AQ695">
        <f>(Table2[[#This Row],[Sharpe Ratio]]-AVERAGE(Table2[Sharpe Ratio]))/_xlfn.STDEV.P(Table2[Sharpe Ratio])</f>
        <v>-0.52603475587667259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716</v>
      </c>
      <c r="AT695">
        <f>_xlfn.RANK.AVG(Table2[[#This Row],[6M Return vs Nifty Z-Score]],Table2[6M Return vs Nifty Z-Score])</f>
        <v>720</v>
      </c>
      <c r="AU695">
        <f>_xlfn.RANK.AVG(Table2[[#This Row],[Sharpe Ratio Z-Score]],Table2[Sharpe Ratio Z-Score])</f>
        <v>474</v>
      </c>
      <c r="AV695">
        <f>(Table2[[#This Row],[Rank 1Y]]+Table2[[#This Row],[Rank 6M]]+Table2[[#This Row],[Rank Sharpe]])/3</f>
        <v>636.66666666666663</v>
      </c>
    </row>
    <row r="696" spans="1:48" x14ac:dyDescent="0.3">
      <c r="A696" t="s">
        <v>2311</v>
      </c>
      <c r="B696" t="s">
        <v>2312</v>
      </c>
      <c r="C696" t="s">
        <v>3149</v>
      </c>
      <c r="D696" t="s">
        <v>448</v>
      </c>
      <c r="E696">
        <v>2334.7499823799999</v>
      </c>
      <c r="F696">
        <v>439.9</v>
      </c>
      <c r="G696">
        <v>-38.1659144598162</v>
      </c>
      <c r="H696">
        <f>(Table2[[#This Row],[1Y Return vs Nifty]]-AVERAGE(Table2[1Y Return vs Nifty]))/_xlfn.STDEV.P(Table2[1Y Return vs Nifty])</f>
        <v>-1.0550886289438537</v>
      </c>
      <c r="I696">
        <v>3.3073435580348001</v>
      </c>
      <c r="J696">
        <f>(Table2[[#This Row],[1M Return vs Nifty]]-AVERAGE(Table2[1M Return vs Nifty]))/_xlfn.STDEV.P(Table2[1M Return vs Nifty])</f>
        <v>0.40652037873069569</v>
      </c>
      <c r="K696">
        <v>-22.4788073198695</v>
      </c>
      <c r="L696">
        <f>(Table2[[#This Row],[6M Return vs Nifty]]-AVERAGE(Table2[6M Return vs Nifty]))/_xlfn.STDEV.P(Table2[6M Return vs Nifty])</f>
        <v>-0.96199620364133975</v>
      </c>
      <c r="M696">
        <v>-0.66235540116417302</v>
      </c>
      <c r="N696">
        <f>(Table2[[#This Row],[1W Return vs Nifty]]-AVERAGE(Table2[1W Return vs Nifty]))/_xlfn.STDEV.P(Table2[1W Return vs Nifty])</f>
        <v>0.20526212974033434</v>
      </c>
      <c r="O696">
        <v>455.08</v>
      </c>
      <c r="P696">
        <v>461.70100770703198</v>
      </c>
      <c r="Q696">
        <v>483.07213177363099</v>
      </c>
      <c r="R696">
        <v>34.724611411333697</v>
      </c>
      <c r="S696" s="1">
        <f>(Table2[[#This Row],[Close Price]]-Table2[[#This Row],[20D EMA]])/Table2[[#This Row],[20D EMA]]</f>
        <v>-3.3356772435615731E-2</v>
      </c>
      <c r="T696" s="1">
        <f>(Table2[[#This Row],[Close Price]]-Table2[[#This Row],[50D EMA]])/Table2[[#This Row],[50D EMA]]</f>
        <v>-4.721888699204578E-2</v>
      </c>
      <c r="U696" s="1">
        <f>(Table2[[#This Row],[Close Price]]-Table2[[#This Row],[200D EMA]])/Table2[[#This Row],[200D EMA]]</f>
        <v>-8.9369948986959144E-2</v>
      </c>
      <c r="V696">
        <v>0.28676380650272798</v>
      </c>
      <c r="W696">
        <v>427.7</v>
      </c>
      <c r="X696">
        <v>446</v>
      </c>
      <c r="Y696">
        <v>427.7</v>
      </c>
      <c r="Z696">
        <v>446</v>
      </c>
      <c r="AA696">
        <v>427.7</v>
      </c>
      <c r="AB696">
        <v>469.9</v>
      </c>
      <c r="AC696" s="1">
        <f>(Table2[[#This Row],[Close Price]]/Table2[[#This Row],[Day Low]])-1</f>
        <v>2.852466682253918E-2</v>
      </c>
      <c r="AD696" s="1">
        <f>(Table2[[#This Row],[Day High]]/Table2[[#This Row],[Close Price]])-1</f>
        <v>1.3866787906342326E-2</v>
      </c>
      <c r="AE696" s="1">
        <f>(Table2[[#This Row],[Close Price]]/Table2[[#This Row],[Current Week Low]])-1</f>
        <v>2.852466682253918E-2</v>
      </c>
      <c r="AF696" s="1">
        <f>(Table2[[#This Row],[Current Week High]]/Table2[[#This Row],[Close Price]])-1</f>
        <v>1.3866787906342326E-2</v>
      </c>
      <c r="AG696" s="1">
        <f>(Table2[[#This Row],[Close Price]]/Table2[[#This Row],[Current Month Low]])-1</f>
        <v>2.852466682253918E-2</v>
      </c>
      <c r="AH696" s="1">
        <f>(Table2[[#This Row],[Current Month High]]/Table2[[#This Row],[Close Price]])-1</f>
        <v>6.8197317572175509E-2</v>
      </c>
      <c r="AI696">
        <v>32.302796090020401</v>
      </c>
      <c r="AJ696">
        <v>4.4644977440037898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0.04</v>
      </c>
      <c r="AM696" t="s">
        <v>3185</v>
      </c>
      <c r="AN696">
        <v>0.61</v>
      </c>
      <c r="AO696" t="s">
        <v>3185</v>
      </c>
      <c r="AP696">
        <v>-7.6012629024669997E-3</v>
      </c>
      <c r="AQ696">
        <f>(Table2[[#This Row],[Sharpe Ratio]]-AVERAGE(Table2[Sharpe Ratio]))/_xlfn.STDEV.P(Table2[Sharpe Ratio])</f>
        <v>-0.81058575067695504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671</v>
      </c>
      <c r="AT696">
        <f>_xlfn.RANK.AVG(Table2[[#This Row],[6M Return vs Nifty Z-Score]],Table2[6M Return vs Nifty Z-Score])</f>
        <v>661</v>
      </c>
      <c r="AU696">
        <f>_xlfn.RANK.AVG(Table2[[#This Row],[Sharpe Ratio Z-Score]],Table2[Sharpe Ratio Z-Score])</f>
        <v>586</v>
      </c>
      <c r="AV696">
        <f>(Table2[[#This Row],[Rank 1Y]]+Table2[[#This Row],[Rank 6M]]+Table2[[#This Row],[Rank Sharpe]])/3</f>
        <v>639.33333333333337</v>
      </c>
    </row>
    <row r="697" spans="1:48" x14ac:dyDescent="0.3">
      <c r="A697" t="s">
        <v>1361</v>
      </c>
      <c r="B697" t="s">
        <v>1362</v>
      </c>
      <c r="C697" t="s">
        <v>3153</v>
      </c>
      <c r="D697" t="s">
        <v>472</v>
      </c>
      <c r="E697">
        <v>8104.7443723799997</v>
      </c>
      <c r="F697">
        <v>737.65</v>
      </c>
      <c r="G697">
        <v>-44.496851850855499</v>
      </c>
      <c r="H697">
        <f>(Table2[[#This Row],[1Y Return vs Nifty]]-AVERAGE(Table2[1Y Return vs Nifty]))/_xlfn.STDEV.P(Table2[1Y Return vs Nifty])</f>
        <v>-1.1746055071483077</v>
      </c>
      <c r="I697">
        <v>3.2897228435644301</v>
      </c>
      <c r="J697">
        <f>(Table2[[#This Row],[1M Return vs Nifty]]-AVERAGE(Table2[1M Return vs Nifty]))/_xlfn.STDEV.P(Table2[1M Return vs Nifty])</f>
        <v>0.40464010671780276</v>
      </c>
      <c r="K697">
        <v>-15.8956281622721</v>
      </c>
      <c r="L697">
        <f>(Table2[[#This Row],[6M Return vs Nifty]]-AVERAGE(Table2[6M Return vs Nifty]))/_xlfn.STDEV.P(Table2[6M Return vs Nifty])</f>
        <v>-0.74142103706715112</v>
      </c>
      <c r="M697">
        <v>-0.73711756725780897</v>
      </c>
      <c r="N697">
        <f>(Table2[[#This Row],[1W Return vs Nifty]]-AVERAGE(Table2[1W Return vs Nifty]))/_xlfn.STDEV.P(Table2[1W Return vs Nifty])</f>
        <v>0.1894135203868855</v>
      </c>
      <c r="O697">
        <v>730.28</v>
      </c>
      <c r="P697">
        <v>740.69963319095496</v>
      </c>
      <c r="Q697">
        <v>801.32041318834194</v>
      </c>
      <c r="R697">
        <v>63.620536552214801</v>
      </c>
      <c r="S697" s="1">
        <f>(Table2[[#This Row],[Close Price]]-Table2[[#This Row],[20D EMA]])/Table2[[#This Row],[20D EMA]]</f>
        <v>1.0092019499370112E-2</v>
      </c>
      <c r="T697" s="1">
        <f>(Table2[[#This Row],[Close Price]]-Table2[[#This Row],[50D EMA]])/Table2[[#This Row],[50D EMA]]</f>
        <v>-4.1172332944422723E-3</v>
      </c>
      <c r="U697" s="1">
        <f>(Table2[[#This Row],[Close Price]]-Table2[[#This Row],[200D EMA]])/Table2[[#This Row],[200D EMA]]</f>
        <v>-7.9456871608956384E-2</v>
      </c>
      <c r="V697">
        <v>1.2529980390340101</v>
      </c>
      <c r="W697">
        <v>726.1</v>
      </c>
      <c r="X697">
        <v>739.15</v>
      </c>
      <c r="Y697">
        <v>726.1</v>
      </c>
      <c r="Z697">
        <v>739.15</v>
      </c>
      <c r="AA697">
        <v>721.15</v>
      </c>
      <c r="AB697">
        <v>744.8</v>
      </c>
      <c r="AC697" s="1">
        <f>(Table2[[#This Row],[Close Price]]/Table2[[#This Row],[Day Low]])-1</f>
        <v>1.5906899876050096E-2</v>
      </c>
      <c r="AD697" s="1">
        <f>(Table2[[#This Row],[Day High]]/Table2[[#This Row],[Close Price]])-1</f>
        <v>2.0334847149732216E-3</v>
      </c>
      <c r="AE697" s="1">
        <f>(Table2[[#This Row],[Close Price]]/Table2[[#This Row],[Current Week Low]])-1</f>
        <v>1.5906899876050096E-2</v>
      </c>
      <c r="AF697" s="1">
        <f>(Table2[[#This Row],[Current Week High]]/Table2[[#This Row],[Close Price]])-1</f>
        <v>2.0334847149732216E-3</v>
      </c>
      <c r="AG697" s="1">
        <f>(Table2[[#This Row],[Close Price]]/Table2[[#This Row],[Current Month Low]])-1</f>
        <v>2.2880122027317373E-2</v>
      </c>
      <c r="AH697" s="1">
        <f>(Table2[[#This Row],[Current Month High]]/Table2[[#This Row],[Close Price]])-1</f>
        <v>9.6929438080390895E-3</v>
      </c>
      <c r="AI697">
        <v>49.976276011658598</v>
      </c>
      <c r="AJ697">
        <v>9.6388228299643295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0.02</v>
      </c>
      <c r="AM697" t="s">
        <v>3185</v>
      </c>
      <c r="AN697">
        <v>5.78</v>
      </c>
      <c r="AO697" t="s">
        <v>3185</v>
      </c>
      <c r="AP697">
        <v>-3.9822263432627E-2</v>
      </c>
      <c r="AQ697">
        <f>(Table2[[#This Row],[Sharpe Ratio]]-AVERAGE(Table2[Sharpe Ratio]))/_xlfn.STDEV.P(Table2[Sharpe Ratio])</f>
        <v>-1.1912863156021989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695</v>
      </c>
      <c r="AT697">
        <f>_xlfn.RANK.AVG(Table2[[#This Row],[6M Return vs Nifty Z-Score]],Table2[6M Return vs Nifty Z-Score])</f>
        <v>573</v>
      </c>
      <c r="AU697">
        <f>_xlfn.RANK.AVG(Table2[[#This Row],[Sharpe Ratio Z-Score]],Table2[Sharpe Ratio Z-Score])</f>
        <v>653</v>
      </c>
      <c r="AV697">
        <f>(Table2[[#This Row],[Rank 1Y]]+Table2[[#This Row],[Rank 6M]]+Table2[[#This Row],[Rank Sharpe]])/3</f>
        <v>640.33333333333337</v>
      </c>
    </row>
    <row r="698" spans="1:48" x14ac:dyDescent="0.3">
      <c r="A698" t="s">
        <v>1198</v>
      </c>
      <c r="B698" t="s">
        <v>1199</v>
      </c>
      <c r="C698" t="s">
        <v>3150</v>
      </c>
      <c r="D698" t="s">
        <v>285</v>
      </c>
      <c r="E698">
        <v>9901.1697019200001</v>
      </c>
      <c r="F698">
        <v>858.9</v>
      </c>
      <c r="G698">
        <v>-39.901836964645298</v>
      </c>
      <c r="H698">
        <f>(Table2[[#This Row],[1Y Return vs Nifty]]-AVERAGE(Table2[1Y Return vs Nifty]))/_xlfn.STDEV.P(Table2[1Y Return vs Nifty])</f>
        <v>-1.0878597694191461</v>
      </c>
      <c r="I698">
        <v>-0.69255702320985302</v>
      </c>
      <c r="J698">
        <f>(Table2[[#This Row],[1M Return vs Nifty]]-AVERAGE(Table2[1M Return vs Nifty]))/_xlfn.STDEV.P(Table2[1M Return vs Nifty])</f>
        <v>-2.0301197086516808E-2</v>
      </c>
      <c r="K698">
        <v>-16.2315784879072</v>
      </c>
      <c r="L698">
        <f>(Table2[[#This Row],[6M Return vs Nifty]]-AVERAGE(Table2[6M Return vs Nifty]))/_xlfn.STDEV.P(Table2[6M Return vs Nifty])</f>
        <v>-0.75267734610320347</v>
      </c>
      <c r="M698">
        <v>-0.25985059164012098</v>
      </c>
      <c r="N698">
        <f>(Table2[[#This Row],[1W Return vs Nifty]]-AVERAGE(Table2[1W Return vs Nifty]))/_xlfn.STDEV.P(Table2[1W Return vs Nifty])</f>
        <v>0.29058792783239967</v>
      </c>
      <c r="O698">
        <v>883.2</v>
      </c>
      <c r="P698">
        <v>914.24009647328296</v>
      </c>
      <c r="Q698">
        <v>968.01103056845795</v>
      </c>
      <c r="R698">
        <v>40.101157611939797</v>
      </c>
      <c r="S698" s="1">
        <f>(Table2[[#This Row],[Close Price]]-Table2[[#This Row],[20D EMA]])/Table2[[#This Row],[20D EMA]]</f>
        <v>-2.7513586956521816E-2</v>
      </c>
      <c r="T698" s="1">
        <f>(Table2[[#This Row],[Close Price]]-Table2[[#This Row],[50D EMA]])/Table2[[#This Row],[50D EMA]]</f>
        <v>-6.0531250693072393E-2</v>
      </c>
      <c r="U698" s="1">
        <f>(Table2[[#This Row],[Close Price]]-Table2[[#This Row],[200D EMA]])/Table2[[#This Row],[200D EMA]]</f>
        <v>-0.11271672235427241</v>
      </c>
      <c r="V698">
        <v>0.98522079126808004</v>
      </c>
      <c r="W698">
        <v>854.6</v>
      </c>
      <c r="X698">
        <v>878.25</v>
      </c>
      <c r="Y698">
        <v>854.6</v>
      </c>
      <c r="Z698">
        <v>878.25</v>
      </c>
      <c r="AA698">
        <v>847.85</v>
      </c>
      <c r="AB698">
        <v>927</v>
      </c>
      <c r="AC698" s="1">
        <f>(Table2[[#This Row],[Close Price]]/Table2[[#This Row],[Day Low]])-1</f>
        <v>5.0315937280598355E-3</v>
      </c>
      <c r="AD698" s="1">
        <f>(Table2[[#This Row],[Day High]]/Table2[[#This Row],[Close Price]])-1</f>
        <v>2.25288159273489E-2</v>
      </c>
      <c r="AE698" s="1">
        <f>(Table2[[#This Row],[Close Price]]/Table2[[#This Row],[Current Week Low]])-1</f>
        <v>5.0315937280598355E-3</v>
      </c>
      <c r="AF698" s="1">
        <f>(Table2[[#This Row],[Current Week High]]/Table2[[#This Row],[Close Price]])-1</f>
        <v>2.25288159273489E-2</v>
      </c>
      <c r="AG698" s="1">
        <f>(Table2[[#This Row],[Close Price]]/Table2[[#This Row],[Current Month Low]])-1</f>
        <v>1.3032965736863744E-2</v>
      </c>
      <c r="AH698" s="1">
        <f>(Table2[[#This Row],[Current Month High]]/Table2[[#This Row],[Close Price]])-1</f>
        <v>7.9287460705553592E-2</v>
      </c>
      <c r="AI698">
        <v>29.2350681103737</v>
      </c>
      <c r="AJ698">
        <v>4.7247454733890102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-7.0000000000000007E-2</v>
      </c>
      <c r="AM698" t="s">
        <v>3184</v>
      </c>
      <c r="AN698">
        <v>-1.08</v>
      </c>
      <c r="AO698" t="s">
        <v>3184</v>
      </c>
      <c r="AP698">
        <v>-4.4102673654945003E-2</v>
      </c>
      <c r="AQ698">
        <f>(Table2[[#This Row],[Sharpe Ratio]]-AVERAGE(Table2[Sharpe Ratio]))/_xlfn.STDEV.P(Table2[Sharpe Ratio])</f>
        <v>-1.2418606169254287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681</v>
      </c>
      <c r="AT698">
        <f>_xlfn.RANK.AVG(Table2[[#This Row],[6M Return vs Nifty Z-Score]],Table2[6M Return vs Nifty Z-Score])</f>
        <v>580</v>
      </c>
      <c r="AU698">
        <f>_xlfn.RANK.AVG(Table2[[#This Row],[Sharpe Ratio Z-Score]],Table2[Sharpe Ratio Z-Score])</f>
        <v>661</v>
      </c>
      <c r="AV698">
        <f>(Table2[[#This Row],[Rank 1Y]]+Table2[[#This Row],[Rank 6M]]+Table2[[#This Row],[Rank Sharpe]])/3</f>
        <v>640.66666666666663</v>
      </c>
    </row>
    <row r="699" spans="1:48" x14ac:dyDescent="0.3">
      <c r="A699" t="s">
        <v>365</v>
      </c>
      <c r="B699" t="s">
        <v>366</v>
      </c>
      <c r="C699" t="s">
        <v>3139</v>
      </c>
      <c r="D699" t="s">
        <v>367</v>
      </c>
      <c r="E699">
        <v>65882.577495869904</v>
      </c>
      <c r="F699">
        <v>692.55</v>
      </c>
      <c r="G699">
        <v>-33.146301988724296</v>
      </c>
      <c r="H699">
        <f>(Table2[[#This Row],[1Y Return vs Nifty]]-AVERAGE(Table2[1Y Return vs Nifty]))/_xlfn.STDEV.P(Table2[1Y Return vs Nifty])</f>
        <v>-0.96032724128739433</v>
      </c>
      <c r="I699">
        <v>-2.0748836307439</v>
      </c>
      <c r="J699">
        <f>(Table2[[#This Row],[1M Return vs Nifty]]-AVERAGE(Table2[1M Return vs Nifty]))/_xlfn.STDEV.P(Table2[1M Return vs Nifty])</f>
        <v>-0.1678065685170613</v>
      </c>
      <c r="K699">
        <v>-13.3711314405565</v>
      </c>
      <c r="L699">
        <f>(Table2[[#This Row],[6M Return vs Nifty]]-AVERAGE(Table2[6M Return vs Nifty]))/_xlfn.STDEV.P(Table2[6M Return vs Nifty])</f>
        <v>-0.65683556983650748</v>
      </c>
      <c r="M699">
        <v>4.6574739477840799E-2</v>
      </c>
      <c r="N699">
        <f>(Table2[[#This Row],[1W Return vs Nifty]]-AVERAGE(Table2[1W Return vs Nifty]))/_xlfn.STDEV.P(Table2[1W Return vs Nifty])</f>
        <v>0.35554612290137844</v>
      </c>
      <c r="O699">
        <v>705.87</v>
      </c>
      <c r="P699">
        <v>723.97899566728495</v>
      </c>
      <c r="Q699">
        <v>737.08398371683802</v>
      </c>
      <c r="R699">
        <v>40.875780162127398</v>
      </c>
      <c r="S699" s="1">
        <f>(Table2[[#This Row],[Close Price]]-Table2[[#This Row],[20D EMA]])/Table2[[#This Row],[20D EMA]]</f>
        <v>-1.8870330230779109E-2</v>
      </c>
      <c r="T699" s="1">
        <f>(Table2[[#This Row],[Close Price]]-Table2[[#This Row],[50D EMA]])/Table2[[#This Row],[50D EMA]]</f>
        <v>-4.3411474442455571E-2</v>
      </c>
      <c r="U699" s="1">
        <f>(Table2[[#This Row],[Close Price]]-Table2[[#This Row],[200D EMA]])/Table2[[#This Row],[200D EMA]]</f>
        <v>-6.0419144494593263E-2</v>
      </c>
      <c r="V699">
        <v>0.853529091709751</v>
      </c>
      <c r="W699">
        <v>691.6</v>
      </c>
      <c r="X699">
        <v>700.9</v>
      </c>
      <c r="Y699">
        <v>691.6</v>
      </c>
      <c r="Z699">
        <v>700.9</v>
      </c>
      <c r="AA699">
        <v>680</v>
      </c>
      <c r="AB699">
        <v>704.85</v>
      </c>
      <c r="AC699" s="1">
        <f>(Table2[[#This Row],[Close Price]]/Table2[[#This Row],[Day Low]])-1</f>
        <v>1.3736263736263687E-3</v>
      </c>
      <c r="AD699" s="1">
        <f>(Table2[[#This Row],[Day High]]/Table2[[#This Row],[Close Price]])-1</f>
        <v>1.20568911991914E-2</v>
      </c>
      <c r="AE699" s="1">
        <f>(Table2[[#This Row],[Close Price]]/Table2[[#This Row],[Current Week Low]])-1</f>
        <v>1.3736263736263687E-3</v>
      </c>
      <c r="AF699" s="1">
        <f>(Table2[[#This Row],[Current Week High]]/Table2[[#This Row],[Close Price]])-1</f>
        <v>1.20568911991914E-2</v>
      </c>
      <c r="AG699" s="1">
        <f>(Table2[[#This Row],[Close Price]]/Table2[[#This Row],[Current Month Low]])-1</f>
        <v>1.8455882352941044E-2</v>
      </c>
      <c r="AH699" s="1">
        <f>(Table2[[#This Row],[Current Month High]]/Table2[[#This Row],[Close Price]])-1</f>
        <v>1.7760450508988557E-2</v>
      </c>
      <c r="AI699">
        <v>18.0275792361562</v>
      </c>
      <c r="AJ699">
        <v>6.88324716413302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-0.06</v>
      </c>
      <c r="AM699" t="s">
        <v>3184</v>
      </c>
      <c r="AN699">
        <v>-2.76</v>
      </c>
      <c r="AO699" t="s">
        <v>3184</v>
      </c>
      <c r="AP699">
        <v>-0.13108772743359801</v>
      </c>
      <c r="AQ699">
        <f>(Table2[[#This Row],[Sharpe Ratio]]-AVERAGE(Table2[Sharpe Ratio]))/_xlfn.STDEV.P(Table2[Sharpe Ratio])</f>
        <v>-2.2696145217921897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645</v>
      </c>
      <c r="AT699">
        <f>_xlfn.RANK.AVG(Table2[[#This Row],[6M Return vs Nifty Z-Score]],Table2[6M Return vs Nifty Z-Score])</f>
        <v>552</v>
      </c>
      <c r="AU699">
        <f>_xlfn.RANK.AVG(Table2[[#This Row],[Sharpe Ratio Z-Score]],Table2[Sharpe Ratio Z-Score])</f>
        <v>732</v>
      </c>
      <c r="AV699">
        <f>(Table2[[#This Row],[Rank 1Y]]+Table2[[#This Row],[Rank 6M]]+Table2[[#This Row],[Rank Sharpe]])/3</f>
        <v>643</v>
      </c>
    </row>
    <row r="700" spans="1:48" x14ac:dyDescent="0.3">
      <c r="A700" t="s">
        <v>2254</v>
      </c>
      <c r="B700" t="s">
        <v>2255</v>
      </c>
      <c r="C700" t="s">
        <v>3137</v>
      </c>
      <c r="D700" t="s">
        <v>457</v>
      </c>
      <c r="E700">
        <v>2502.7717769189999</v>
      </c>
      <c r="F700">
        <v>75.33</v>
      </c>
      <c r="G700">
        <v>-37.491583163237699</v>
      </c>
      <c r="H700">
        <f>(Table2[[#This Row],[1Y Return vs Nifty]]-AVERAGE(Table2[1Y Return vs Nifty]))/_xlfn.STDEV.P(Table2[1Y Return vs Nifty])</f>
        <v>-1.0423584491198208</v>
      </c>
      <c r="I700">
        <v>-3.61649222501722</v>
      </c>
      <c r="J700">
        <f>(Table2[[#This Row],[1M Return vs Nifty]]-AVERAGE(Table2[1M Return vs Nifty]))/_xlfn.STDEV.P(Table2[1M Return vs Nifty])</f>
        <v>-0.33230860953937796</v>
      </c>
      <c r="K700">
        <v>-21.250109476218999</v>
      </c>
      <c r="L700">
        <f>(Table2[[#This Row],[6M Return vs Nifty]]-AVERAGE(Table2[6M Return vs Nifty]))/_xlfn.STDEV.P(Table2[6M Return vs Nifty])</f>
        <v>-0.92082760940373931</v>
      </c>
      <c r="M700">
        <v>-4.1579385874167203</v>
      </c>
      <c r="N700">
        <f>(Table2[[#This Row],[1W Return vs Nifty]]-AVERAGE(Table2[1W Return vs Nifty]))/_xlfn.STDEV.P(Table2[1W Return vs Nifty])</f>
        <v>-0.53575615900232576</v>
      </c>
      <c r="O700">
        <v>78.91</v>
      </c>
      <c r="P700">
        <v>81.852988267013203</v>
      </c>
      <c r="Q700">
        <v>84.831420244293298</v>
      </c>
      <c r="R700">
        <v>29.784466630569302</v>
      </c>
      <c r="S700" s="1">
        <f>(Table2[[#This Row],[Close Price]]-Table2[[#This Row],[20D EMA]])/Table2[[#This Row],[20D EMA]]</f>
        <v>-4.5368140920035466E-2</v>
      </c>
      <c r="T700" s="1">
        <f>(Table2[[#This Row],[Close Price]]-Table2[[#This Row],[50D EMA]])/Table2[[#This Row],[50D EMA]]</f>
        <v>-7.9691510415411088E-2</v>
      </c>
      <c r="U700" s="1">
        <f>(Table2[[#This Row],[Close Price]]-Table2[[#This Row],[200D EMA]])/Table2[[#This Row],[200D EMA]]</f>
        <v>-0.11200355029930635</v>
      </c>
      <c r="V700">
        <v>0.31023171517113801</v>
      </c>
      <c r="W700">
        <v>75.099999999999994</v>
      </c>
      <c r="X700">
        <v>76.650000000000006</v>
      </c>
      <c r="Y700">
        <v>75.099999999999994</v>
      </c>
      <c r="Z700">
        <v>76.650000000000006</v>
      </c>
      <c r="AA700">
        <v>75.099999999999994</v>
      </c>
      <c r="AB700">
        <v>79.8</v>
      </c>
      <c r="AC700" s="1">
        <f>(Table2[[#This Row],[Close Price]]/Table2[[#This Row],[Day Low]])-1</f>
        <v>3.0625832223702965E-3</v>
      </c>
      <c r="AD700" s="1">
        <f>(Table2[[#This Row],[Day High]]/Table2[[#This Row],[Close Price]])-1</f>
        <v>1.7522899243329393E-2</v>
      </c>
      <c r="AE700" s="1">
        <f>(Table2[[#This Row],[Close Price]]/Table2[[#This Row],[Current Week Low]])-1</f>
        <v>3.0625832223702965E-3</v>
      </c>
      <c r="AF700" s="1">
        <f>(Table2[[#This Row],[Current Week High]]/Table2[[#This Row],[Close Price]])-1</f>
        <v>1.7522899243329393E-2</v>
      </c>
      <c r="AG700" s="1">
        <f>(Table2[[#This Row],[Close Price]]/Table2[[#This Row],[Current Month Low]])-1</f>
        <v>3.0625832223702965E-3</v>
      </c>
      <c r="AH700" s="1">
        <f>(Table2[[#This Row],[Current Month High]]/Table2[[#This Row],[Close Price]])-1</f>
        <v>5.9338908801274348E-2</v>
      </c>
      <c r="AI700">
        <v>59.299084030266798</v>
      </c>
      <c r="AJ700">
        <v>20.431654676259001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-0.02</v>
      </c>
      <c r="AM700" t="s">
        <v>3184</v>
      </c>
      <c r="AN700">
        <v>-6.32</v>
      </c>
      <c r="AO700" t="s">
        <v>3184</v>
      </c>
      <c r="AP700">
        <v>-2.1469824839273999E-2</v>
      </c>
      <c r="AQ700">
        <f>(Table2[[#This Row],[Sharpe Ratio]]-AVERAGE(Table2[Sharpe Ratio]))/_xlfn.STDEV.P(Table2[Sharpe Ratio])</f>
        <v>-0.97444687470074531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668</v>
      </c>
      <c r="AT700">
        <f>_xlfn.RANK.AVG(Table2[[#This Row],[6M Return vs Nifty Z-Score]],Table2[6M Return vs Nifty Z-Score])</f>
        <v>649</v>
      </c>
      <c r="AU700">
        <f>_xlfn.RANK.AVG(Table2[[#This Row],[Sharpe Ratio Z-Score]],Table2[Sharpe Ratio Z-Score])</f>
        <v>614</v>
      </c>
      <c r="AV700">
        <f>(Table2[[#This Row],[Rank 1Y]]+Table2[[#This Row],[Rank 6M]]+Table2[[#This Row],[Rank Sharpe]])/3</f>
        <v>643.66666666666663</v>
      </c>
    </row>
    <row r="701" spans="1:48" x14ac:dyDescent="0.3">
      <c r="A701" t="s">
        <v>1365</v>
      </c>
      <c r="B701" t="s">
        <v>1366</v>
      </c>
      <c r="C701" t="s">
        <v>3151</v>
      </c>
      <c r="D701" t="s">
        <v>120</v>
      </c>
      <c r="E701">
        <v>8063.5741264649996</v>
      </c>
      <c r="F701">
        <v>674.95</v>
      </c>
      <c r="G701">
        <v>-41.308643484600402</v>
      </c>
      <c r="H701">
        <f>(Table2[[#This Row],[1Y Return vs Nifty]]-AVERAGE(Table2[1Y Return vs Nifty]))/_xlfn.STDEV.P(Table2[1Y Return vs Nifty])</f>
        <v>-1.1144177833620237</v>
      </c>
      <c r="I701">
        <v>6.1553855927150796</v>
      </c>
      <c r="J701">
        <f>(Table2[[#This Row],[1M Return vs Nifty]]-AVERAGE(Table2[1M Return vs Nifty]))/_xlfn.STDEV.P(Table2[1M Return vs Nifty])</f>
        <v>0.71042937960332131</v>
      </c>
      <c r="K701">
        <v>-12.830050768952299</v>
      </c>
      <c r="L701">
        <f>(Table2[[#This Row],[6M Return vs Nifty]]-AVERAGE(Table2[6M Return vs Nifty]))/_xlfn.STDEV.P(Table2[6M Return vs Nifty])</f>
        <v>-0.63870618942439539</v>
      </c>
      <c r="M701">
        <v>-0.71841545079748703</v>
      </c>
      <c r="N701">
        <f>(Table2[[#This Row],[1W Return vs Nifty]]-AVERAGE(Table2[1W Return vs Nifty]))/_xlfn.STDEV.P(Table2[1W Return vs Nifty])</f>
        <v>0.1933781264617164</v>
      </c>
      <c r="O701">
        <v>669.92</v>
      </c>
      <c r="P701">
        <v>671.73247517310995</v>
      </c>
      <c r="Q701">
        <v>691.55124981377605</v>
      </c>
      <c r="R701">
        <v>54.035084327815198</v>
      </c>
      <c r="S701" s="1">
        <f>(Table2[[#This Row],[Close Price]]-Table2[[#This Row],[20D EMA]])/Table2[[#This Row],[20D EMA]]</f>
        <v>7.5083592070696306E-3</v>
      </c>
      <c r="T701" s="1">
        <f>(Table2[[#This Row],[Close Price]]-Table2[[#This Row],[50D EMA]])/Table2[[#This Row],[50D EMA]]</f>
        <v>4.7898902402491719E-3</v>
      </c>
      <c r="U701" s="1">
        <f>(Table2[[#This Row],[Close Price]]-Table2[[#This Row],[200D EMA]])/Table2[[#This Row],[200D EMA]]</f>
        <v>-2.4005812755376357E-2</v>
      </c>
      <c r="V701">
        <v>0.25201952420009199</v>
      </c>
      <c r="W701">
        <v>669</v>
      </c>
      <c r="X701">
        <v>695</v>
      </c>
      <c r="Y701">
        <v>669</v>
      </c>
      <c r="Z701">
        <v>695</v>
      </c>
      <c r="AA701">
        <v>651</v>
      </c>
      <c r="AB701">
        <v>695</v>
      </c>
      <c r="AC701" s="1">
        <f>(Table2[[#This Row],[Close Price]]/Table2[[#This Row],[Day Low]])-1</f>
        <v>8.8938714499253724E-3</v>
      </c>
      <c r="AD701" s="1">
        <f>(Table2[[#This Row],[Day High]]/Table2[[#This Row],[Close Price]])-1</f>
        <v>2.9705904141047457E-2</v>
      </c>
      <c r="AE701" s="1">
        <f>(Table2[[#This Row],[Close Price]]/Table2[[#This Row],[Current Week Low]])-1</f>
        <v>8.8938714499253724E-3</v>
      </c>
      <c r="AF701" s="1">
        <f>(Table2[[#This Row],[Current Week High]]/Table2[[#This Row],[Close Price]])-1</f>
        <v>2.9705904141047457E-2</v>
      </c>
      <c r="AG701" s="1">
        <f>(Table2[[#This Row],[Close Price]]/Table2[[#This Row],[Current Month Low]])-1</f>
        <v>3.6789554531490021E-2</v>
      </c>
      <c r="AH701" s="1">
        <f>(Table2[[#This Row],[Current Month High]]/Table2[[#This Row],[Close Price]])-1</f>
        <v>2.9705904141047457E-2</v>
      </c>
      <c r="AI701">
        <v>25.787095340395499</v>
      </c>
      <c r="AJ701">
        <v>12.7547611092549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7.0000000000000007E-2</v>
      </c>
      <c r="AM701" t="s">
        <v>3185</v>
      </c>
      <c r="AN701">
        <v>0.01</v>
      </c>
      <c r="AO701" t="s">
        <v>3185</v>
      </c>
      <c r="AP701">
        <v>-9.1494407853697002E-2</v>
      </c>
      <c r="AQ701">
        <f>(Table2[[#This Row],[Sharpe Ratio]]-AVERAGE(Table2[Sharpe Ratio]))/_xlfn.STDEV.P(Table2[Sharpe Ratio])</f>
        <v>-1.801807846539353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686</v>
      </c>
      <c r="AT701">
        <f>_xlfn.RANK.AVG(Table2[[#This Row],[6M Return vs Nifty Z-Score]],Table2[6M Return vs Nifty Z-Score])</f>
        <v>540</v>
      </c>
      <c r="AU701">
        <f>_xlfn.RANK.AVG(Table2[[#This Row],[Sharpe Ratio Z-Score]],Table2[Sharpe Ratio Z-Score])</f>
        <v>709</v>
      </c>
      <c r="AV701">
        <f>(Table2[[#This Row],[Rank 1Y]]+Table2[[#This Row],[Rank 6M]]+Table2[[#This Row],[Rank Sharpe]])/3</f>
        <v>645</v>
      </c>
    </row>
    <row r="702" spans="1:48" x14ac:dyDescent="0.3">
      <c r="A702" t="s">
        <v>1806</v>
      </c>
      <c r="B702" t="s">
        <v>1807</v>
      </c>
      <c r="C702" t="s">
        <v>3145</v>
      </c>
      <c r="D702" t="s">
        <v>206</v>
      </c>
      <c r="E702">
        <v>4326.6928403250004</v>
      </c>
      <c r="F702">
        <v>108.45</v>
      </c>
      <c r="G702">
        <v>-28.218838635842999</v>
      </c>
      <c r="H702">
        <f>(Table2[[#This Row],[1Y Return vs Nifty]]-AVERAGE(Table2[1Y Return vs Nifty]))/_xlfn.STDEV.P(Table2[1Y Return vs Nifty])</f>
        <v>-0.86730546567533973</v>
      </c>
      <c r="I702">
        <v>0.73308906789563699</v>
      </c>
      <c r="J702">
        <f>(Table2[[#This Row],[1M Return vs Nifty]]-AVERAGE(Table2[1M Return vs Nifty]))/_xlfn.STDEV.P(Table2[1M Return vs Nifty])</f>
        <v>0.13182671179614547</v>
      </c>
      <c r="K702">
        <v>-26.418724156796099</v>
      </c>
      <c r="L702">
        <f>(Table2[[#This Row],[6M Return vs Nifty]]-AVERAGE(Table2[6M Return vs Nifty]))/_xlfn.STDEV.P(Table2[6M Return vs Nifty])</f>
        <v>-1.0940065578773472</v>
      </c>
      <c r="M702">
        <v>-3.4114062916913301</v>
      </c>
      <c r="N702">
        <f>(Table2[[#This Row],[1W Return vs Nifty]]-AVERAGE(Table2[1W Return vs Nifty]))/_xlfn.STDEV.P(Table2[1W Return vs Nifty])</f>
        <v>-0.37750099676068227</v>
      </c>
      <c r="O702">
        <v>112.25</v>
      </c>
      <c r="P702">
        <v>116.69969694221</v>
      </c>
      <c r="Q702">
        <v>121.296366260328</v>
      </c>
      <c r="R702">
        <v>38.784851316839998</v>
      </c>
      <c r="S702" s="1">
        <f>(Table2[[#This Row],[Close Price]]-Table2[[#This Row],[20D EMA]])/Table2[[#This Row],[20D EMA]]</f>
        <v>-3.3853006681514454E-2</v>
      </c>
      <c r="T702" s="1">
        <f>(Table2[[#This Row],[Close Price]]-Table2[[#This Row],[50D EMA]])/Table2[[#This Row],[50D EMA]]</f>
        <v>-7.0691674086311176E-2</v>
      </c>
      <c r="U702" s="1">
        <f>(Table2[[#This Row],[Close Price]]-Table2[[#This Row],[200D EMA]])/Table2[[#This Row],[200D EMA]]</f>
        <v>-0.10590891266072178</v>
      </c>
      <c r="V702">
        <v>0.40856882455326299</v>
      </c>
      <c r="W702">
        <v>107.65</v>
      </c>
      <c r="X702">
        <v>110.99</v>
      </c>
      <c r="Y702">
        <v>107.65</v>
      </c>
      <c r="Z702">
        <v>110.99</v>
      </c>
      <c r="AA702">
        <v>107.65</v>
      </c>
      <c r="AB702">
        <v>114.4</v>
      </c>
      <c r="AC702" s="1">
        <f>(Table2[[#This Row],[Close Price]]/Table2[[#This Row],[Day Low]])-1</f>
        <v>7.4314909428703224E-3</v>
      </c>
      <c r="AD702" s="1">
        <f>(Table2[[#This Row],[Day High]]/Table2[[#This Row],[Close Price]])-1</f>
        <v>2.3420931304748649E-2</v>
      </c>
      <c r="AE702" s="1">
        <f>(Table2[[#This Row],[Close Price]]/Table2[[#This Row],[Current Week Low]])-1</f>
        <v>7.4314909428703224E-3</v>
      </c>
      <c r="AF702" s="1">
        <f>(Table2[[#This Row],[Current Week High]]/Table2[[#This Row],[Close Price]])-1</f>
        <v>2.3420931304748649E-2</v>
      </c>
      <c r="AG702" s="1">
        <f>(Table2[[#This Row],[Close Price]]/Table2[[#This Row],[Current Month Low]])-1</f>
        <v>7.4314909428703224E-3</v>
      </c>
      <c r="AH702" s="1">
        <f>(Table2[[#This Row],[Current Month High]]/Table2[[#This Row],[Close Price]])-1</f>
        <v>5.486399262332875E-2</v>
      </c>
      <c r="AI702">
        <v>37.9990779160903</v>
      </c>
      <c r="AJ702">
        <v>3.5816618911174798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-7.0000000000000007E-2</v>
      </c>
      <c r="AM702" t="s">
        <v>3184</v>
      </c>
      <c r="AN702">
        <v>-1.5</v>
      </c>
      <c r="AO702" t="s">
        <v>3184</v>
      </c>
      <c r="AP702">
        <v>-2.6543801244658001E-2</v>
      </c>
      <c r="AQ702">
        <f>(Table2[[#This Row],[Sharpe Ratio]]-AVERAGE(Table2[Sharpe Ratio]))/_xlfn.STDEV.P(Table2[Sharpe Ratio])</f>
        <v>-1.0343973930634183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621</v>
      </c>
      <c r="AT702">
        <f>_xlfn.RANK.AVG(Table2[[#This Row],[6M Return vs Nifty Z-Score]],Table2[6M Return vs Nifty Z-Score])</f>
        <v>689</v>
      </c>
      <c r="AU702">
        <f>_xlfn.RANK.AVG(Table2[[#This Row],[Sharpe Ratio Z-Score]],Table2[Sharpe Ratio Z-Score])</f>
        <v>626</v>
      </c>
      <c r="AV702">
        <f>(Table2[[#This Row],[Rank 1Y]]+Table2[[#This Row],[Rank 6M]]+Table2[[#This Row],[Rank Sharpe]])/3</f>
        <v>645.33333333333337</v>
      </c>
    </row>
    <row r="703" spans="1:48" x14ac:dyDescent="0.3">
      <c r="A703" t="s">
        <v>1637</v>
      </c>
      <c r="B703" t="s">
        <v>1638</v>
      </c>
      <c r="C703" t="s">
        <v>3151</v>
      </c>
      <c r="D703" t="s">
        <v>867</v>
      </c>
      <c r="E703">
        <v>5590.7881497899998</v>
      </c>
      <c r="F703">
        <v>31.55</v>
      </c>
      <c r="G703">
        <v>-48.889005931628198</v>
      </c>
      <c r="H703">
        <f>(Table2[[#This Row],[1Y Return vs Nifty]]-AVERAGE(Table2[1Y Return vs Nifty]))/_xlfn.STDEV.P(Table2[1Y Return vs Nifty])</f>
        <v>-1.2575215923823666</v>
      </c>
      <c r="I703">
        <v>-3.4821650116097098</v>
      </c>
      <c r="J703">
        <f>(Table2[[#This Row],[1M Return vs Nifty]]-AVERAGE(Table2[1M Return vs Nifty]))/_xlfn.STDEV.P(Table2[1M Return vs Nifty])</f>
        <v>-0.31797481505194403</v>
      </c>
      <c r="K703">
        <v>-36.256684241076101</v>
      </c>
      <c r="L703">
        <f>(Table2[[#This Row],[6M Return vs Nifty]]-AVERAGE(Table2[6M Return vs Nifty]))/_xlfn.STDEV.P(Table2[6M Return vs Nifty])</f>
        <v>-1.4236360017055549</v>
      </c>
      <c r="M703">
        <v>-3.56361076019998</v>
      </c>
      <c r="N703">
        <f>(Table2[[#This Row],[1W Return vs Nifty]]-AVERAGE(Table2[1W Return vs Nifty]))/_xlfn.STDEV.P(Table2[1W Return vs Nifty])</f>
        <v>-0.40976636959942131</v>
      </c>
      <c r="O703">
        <v>32.520000000000003</v>
      </c>
      <c r="P703">
        <v>34.659105740507997</v>
      </c>
      <c r="Q703">
        <v>39.723301954289603</v>
      </c>
      <c r="R703">
        <v>42.0401979703528</v>
      </c>
      <c r="S703" s="1">
        <f>(Table2[[#This Row],[Close Price]]-Table2[[#This Row],[20D EMA]])/Table2[[#This Row],[20D EMA]]</f>
        <v>-2.9827798277982851E-2</v>
      </c>
      <c r="T703" s="1">
        <f>(Table2[[#This Row],[Close Price]]-Table2[[#This Row],[50D EMA]])/Table2[[#This Row],[50D EMA]]</f>
        <v>-8.970530756868933E-2</v>
      </c>
      <c r="U703" s="1">
        <f>(Table2[[#This Row],[Close Price]]-Table2[[#This Row],[200D EMA]])/Table2[[#This Row],[200D EMA]]</f>
        <v>-0.20575585493106249</v>
      </c>
      <c r="V703">
        <v>0.38195548708070498</v>
      </c>
      <c r="W703">
        <v>31.25</v>
      </c>
      <c r="X703">
        <v>32.090000000000003</v>
      </c>
      <c r="Y703">
        <v>31.25</v>
      </c>
      <c r="Z703">
        <v>32.090000000000003</v>
      </c>
      <c r="AA703">
        <v>31.25</v>
      </c>
      <c r="AB703">
        <v>33.950000000000003</v>
      </c>
      <c r="AC703" s="1">
        <f>(Table2[[#This Row],[Close Price]]/Table2[[#This Row],[Day Low]])-1</f>
        <v>9.6000000000000529E-3</v>
      </c>
      <c r="AD703" s="1">
        <f>(Table2[[#This Row],[Day High]]/Table2[[#This Row],[Close Price]])-1</f>
        <v>1.711568938193353E-2</v>
      </c>
      <c r="AE703" s="1">
        <f>(Table2[[#This Row],[Close Price]]/Table2[[#This Row],[Current Week Low]])-1</f>
        <v>9.6000000000000529E-3</v>
      </c>
      <c r="AF703" s="1">
        <f>(Table2[[#This Row],[Current Week High]]/Table2[[#This Row],[Close Price]])-1</f>
        <v>1.711568938193353E-2</v>
      </c>
      <c r="AG703" s="1">
        <f>(Table2[[#This Row],[Close Price]]/Table2[[#This Row],[Current Month Low]])-1</f>
        <v>9.6000000000000529E-3</v>
      </c>
      <c r="AH703" s="1">
        <f>(Table2[[#This Row],[Current Month High]]/Table2[[#This Row],[Close Price]])-1</f>
        <v>7.6069730586370898E-2</v>
      </c>
      <c r="AI703">
        <v>71.1568938193343</v>
      </c>
      <c r="AJ703">
        <v>11.052446321717699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-0.24</v>
      </c>
      <c r="AM703" t="s">
        <v>3184</v>
      </c>
      <c r="AN703">
        <v>5.55</v>
      </c>
      <c r="AO703" t="s">
        <v>3185</v>
      </c>
      <c r="AP703">
        <v>4.228865921391E-3</v>
      </c>
      <c r="AQ703">
        <f>(Table2[[#This Row],[Sharpe Ratio]]-AVERAGE(Table2[Sharpe Ratio]))/_xlfn.STDEV.P(Table2[Sharpe Ratio])</f>
        <v>-0.67080931132754706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712</v>
      </c>
      <c r="AT703">
        <f>_xlfn.RANK.AVG(Table2[[#This Row],[6M Return vs Nifty Z-Score]],Table2[6M Return vs Nifty Z-Score])</f>
        <v>724</v>
      </c>
      <c r="AU703">
        <f>_xlfn.RANK.AVG(Table2[[#This Row],[Sharpe Ratio Z-Score]],Table2[Sharpe Ratio Z-Score])</f>
        <v>508</v>
      </c>
      <c r="AV703">
        <f>(Table2[[#This Row],[Rank 1Y]]+Table2[[#This Row],[Rank 6M]]+Table2[[#This Row],[Rank Sharpe]])/3</f>
        <v>648</v>
      </c>
    </row>
    <row r="704" spans="1:48" x14ac:dyDescent="0.3">
      <c r="A704" t="s">
        <v>490</v>
      </c>
      <c r="B704" t="s">
        <v>491</v>
      </c>
      <c r="C704" t="s">
        <v>3139</v>
      </c>
      <c r="D704" t="s">
        <v>54</v>
      </c>
      <c r="E704">
        <v>42844.402694165001</v>
      </c>
      <c r="F704">
        <v>576.04999999999995</v>
      </c>
      <c r="G704">
        <v>-42.9143030986695</v>
      </c>
      <c r="H704">
        <f>(Table2[[#This Row],[1Y Return vs Nifty]]-AVERAGE(Table2[1Y Return vs Nifty]))/_xlfn.STDEV.P(Table2[1Y Return vs Nifty])</f>
        <v>-1.1447297913127141</v>
      </c>
      <c r="I704">
        <v>-13.96034384032</v>
      </c>
      <c r="J704">
        <f>(Table2[[#This Row],[1M Return vs Nifty]]-AVERAGE(Table2[1M Return vs Nifty]))/_xlfn.STDEV.P(Table2[1M Return vs Nifty])</f>
        <v>-1.4360808050695824</v>
      </c>
      <c r="K704">
        <v>-18.5774170954132</v>
      </c>
      <c r="L704">
        <f>(Table2[[#This Row],[6M Return vs Nifty]]-AVERAGE(Table2[6M Return vs Nifty]))/_xlfn.STDEV.P(Table2[6M Return vs Nifty])</f>
        <v>-0.83127671720031959</v>
      </c>
      <c r="M704">
        <v>-6.9399092448577102</v>
      </c>
      <c r="N704">
        <f>(Table2[[#This Row],[1W Return vs Nifty]]-AVERAGE(Table2[1W Return vs Nifty]))/_xlfn.STDEV.P(Table2[1W Return vs Nifty])</f>
        <v>-1.1254978490346677</v>
      </c>
      <c r="O704">
        <v>629.16999999999996</v>
      </c>
      <c r="P704">
        <v>656.70283471145899</v>
      </c>
      <c r="Q704">
        <v>662.18470300645595</v>
      </c>
      <c r="R704">
        <v>19.623574031905999</v>
      </c>
      <c r="S704" s="1">
        <f>(Table2[[#This Row],[Close Price]]-Table2[[#This Row],[20D EMA]])/Table2[[#This Row],[20D EMA]]</f>
        <v>-8.4428691768520442E-2</v>
      </c>
      <c r="T704" s="1">
        <f>(Table2[[#This Row],[Close Price]]-Table2[[#This Row],[50D EMA]])/Table2[[#This Row],[50D EMA]]</f>
        <v>-0.12281481127898</v>
      </c>
      <c r="U704" s="1">
        <f>(Table2[[#This Row],[Close Price]]-Table2[[#This Row],[200D EMA]])/Table2[[#This Row],[200D EMA]]</f>
        <v>-0.13007655207887855</v>
      </c>
      <c r="V704">
        <v>0.91951513071625302</v>
      </c>
      <c r="W704">
        <v>569.25</v>
      </c>
      <c r="X704">
        <v>581.9</v>
      </c>
      <c r="Y704">
        <v>569.25</v>
      </c>
      <c r="Z704">
        <v>581.9</v>
      </c>
      <c r="AA704">
        <v>569.25</v>
      </c>
      <c r="AB704">
        <v>628.4</v>
      </c>
      <c r="AC704" s="1">
        <f>(Table2[[#This Row],[Close Price]]/Table2[[#This Row],[Day Low]])-1</f>
        <v>1.1945542380324969E-2</v>
      </c>
      <c r="AD704" s="1">
        <f>(Table2[[#This Row],[Day High]]/Table2[[#This Row],[Close Price]])-1</f>
        <v>1.0155368457599234E-2</v>
      </c>
      <c r="AE704" s="1">
        <f>(Table2[[#This Row],[Close Price]]/Table2[[#This Row],[Current Week Low]])-1</f>
        <v>1.1945542380324969E-2</v>
      </c>
      <c r="AF704" s="1">
        <f>(Table2[[#This Row],[Current Week High]]/Table2[[#This Row],[Close Price]])-1</f>
        <v>1.0155368457599234E-2</v>
      </c>
      <c r="AG704" s="1">
        <f>(Table2[[#This Row],[Close Price]]/Table2[[#This Row],[Current Month Low]])-1</f>
        <v>1.1945542380324969E-2</v>
      </c>
      <c r="AH704" s="1">
        <f>(Table2[[#This Row],[Current Month High]]/Table2[[#This Row],[Close Price]])-1</f>
        <v>9.0877527992361928E-2</v>
      </c>
      <c r="AI704">
        <v>41.203020571130899</v>
      </c>
      <c r="AJ704">
        <v>4.0364818493768997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-0.1</v>
      </c>
      <c r="AM704" t="s">
        <v>3184</v>
      </c>
      <c r="AN704">
        <v>-10.78</v>
      </c>
      <c r="AO704" t="s">
        <v>3184</v>
      </c>
      <c r="AP704">
        <v>-3.3593452953158999E-2</v>
      </c>
      <c r="AQ704">
        <f>(Table2[[#This Row],[Sharpe Ratio]]-AVERAGE(Table2[Sharpe Ratio]))/_xlfn.STDEV.P(Table2[Sharpe Ratio])</f>
        <v>-1.1176910941836053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689</v>
      </c>
      <c r="AT704">
        <f>_xlfn.RANK.AVG(Table2[[#This Row],[6M Return vs Nifty Z-Score]],Table2[6M Return vs Nifty Z-Score])</f>
        <v>617</v>
      </c>
      <c r="AU704">
        <f>_xlfn.RANK.AVG(Table2[[#This Row],[Sharpe Ratio Z-Score]],Table2[Sharpe Ratio Z-Score])</f>
        <v>642</v>
      </c>
      <c r="AV704">
        <f>(Table2[[#This Row],[Rank 1Y]]+Table2[[#This Row],[Rank 6M]]+Table2[[#This Row],[Rank Sharpe]])/3</f>
        <v>649.33333333333337</v>
      </c>
    </row>
    <row r="705" spans="1:48" x14ac:dyDescent="0.3">
      <c r="A705" t="s">
        <v>1097</v>
      </c>
      <c r="B705" t="s">
        <v>1098</v>
      </c>
      <c r="C705" t="s">
        <v>3138</v>
      </c>
      <c r="D705" t="s">
        <v>21</v>
      </c>
      <c r="E705">
        <v>11421.57650809</v>
      </c>
      <c r="F705">
        <v>762.65</v>
      </c>
      <c r="G705">
        <v>-33.598978680745603</v>
      </c>
      <c r="H705">
        <f>(Table2[[#This Row],[1Y Return vs Nifty]]-AVERAGE(Table2[1Y Return vs Nifty]))/_xlfn.STDEV.P(Table2[1Y Return vs Nifty])</f>
        <v>-0.96887297499546754</v>
      </c>
      <c r="I705">
        <v>-1.18665086373321</v>
      </c>
      <c r="J705">
        <f>(Table2[[#This Row],[1M Return vs Nifty]]-AVERAGE(Table2[1M Return vs Nifty]))/_xlfn.STDEV.P(Table2[1M Return vs Nifty])</f>
        <v>-7.3024985423309652E-2</v>
      </c>
      <c r="K705">
        <v>-16.791468700625</v>
      </c>
      <c r="L705">
        <f>(Table2[[#This Row],[6M Return vs Nifty]]-AVERAGE(Table2[6M Return vs Nifty]))/_xlfn.STDEV.P(Table2[6M Return vs Nifty])</f>
        <v>-0.77143695661615186</v>
      </c>
      <c r="M705">
        <v>-0.58226882107758704</v>
      </c>
      <c r="N705">
        <f>(Table2[[#This Row],[1W Return vs Nifty]]-AVERAGE(Table2[1W Return vs Nifty]))/_xlfn.STDEV.P(Table2[1W Return vs Nifty])</f>
        <v>0.22223944578888635</v>
      </c>
      <c r="O705">
        <v>777.25</v>
      </c>
      <c r="P705">
        <v>787.94314146616898</v>
      </c>
      <c r="Q705">
        <v>816.41256035254401</v>
      </c>
      <c r="R705">
        <v>40.856882360844999</v>
      </c>
      <c r="S705" s="1">
        <f>(Table2[[#This Row],[Close Price]]-Table2[[#This Row],[20D EMA]])/Table2[[#This Row],[20D EMA]]</f>
        <v>-1.8784174975876516E-2</v>
      </c>
      <c r="T705" s="1">
        <f>(Table2[[#This Row],[Close Price]]-Table2[[#This Row],[50D EMA]])/Table2[[#This Row],[50D EMA]]</f>
        <v>-3.2100211468437521E-2</v>
      </c>
      <c r="U705" s="1">
        <f>(Table2[[#This Row],[Close Price]]-Table2[[#This Row],[200D EMA]])/Table2[[#This Row],[200D EMA]]</f>
        <v>-6.5852196503846328E-2</v>
      </c>
      <c r="V705">
        <v>0.71816691201704896</v>
      </c>
      <c r="W705">
        <v>762.1</v>
      </c>
      <c r="X705">
        <v>770.2</v>
      </c>
      <c r="Y705">
        <v>762.1</v>
      </c>
      <c r="Z705">
        <v>770.2</v>
      </c>
      <c r="AA705">
        <v>754.25</v>
      </c>
      <c r="AB705">
        <v>795</v>
      </c>
      <c r="AC705" s="1">
        <f>(Table2[[#This Row],[Close Price]]/Table2[[#This Row],[Day Low]])-1</f>
        <v>7.2169006692024418E-4</v>
      </c>
      <c r="AD705" s="1">
        <f>(Table2[[#This Row],[Day High]]/Table2[[#This Row],[Close Price]])-1</f>
        <v>9.89969186389561E-3</v>
      </c>
      <c r="AE705" s="1">
        <f>(Table2[[#This Row],[Close Price]]/Table2[[#This Row],[Current Week Low]])-1</f>
        <v>7.2169006692024418E-4</v>
      </c>
      <c r="AF705" s="1">
        <f>(Table2[[#This Row],[Current Week High]]/Table2[[#This Row],[Close Price]])-1</f>
        <v>9.89969186389561E-3</v>
      </c>
      <c r="AG705" s="1">
        <f>(Table2[[#This Row],[Close Price]]/Table2[[#This Row],[Current Month Low]])-1</f>
        <v>1.1136890951276124E-2</v>
      </c>
      <c r="AH705" s="1">
        <f>(Table2[[#This Row],[Current Month High]]/Table2[[#This Row],[Close Price]])-1</f>
        <v>4.2417885006228229E-2</v>
      </c>
      <c r="AI705">
        <v>26.007998426539</v>
      </c>
      <c r="AJ705">
        <v>2.9217273954116099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-7.0000000000000007E-2</v>
      </c>
      <c r="AM705" t="s">
        <v>3184</v>
      </c>
      <c r="AN705">
        <v>-1.61</v>
      </c>
      <c r="AO705" t="s">
        <v>3184</v>
      </c>
      <c r="AP705">
        <v>-0.12598840984272699</v>
      </c>
      <c r="AQ705">
        <f>(Table2[[#This Row],[Sharpe Ratio]]-AVERAGE(Table2[Sharpe Ratio]))/_xlfn.STDEV.P(Table2[Sharpe Ratio])</f>
        <v>-2.2093645898957335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648</v>
      </c>
      <c r="AT705">
        <f>_xlfn.RANK.AVG(Table2[[#This Row],[6M Return vs Nifty Z-Score]],Table2[6M Return vs Nifty Z-Score])</f>
        <v>586</v>
      </c>
      <c r="AU705">
        <f>_xlfn.RANK.AVG(Table2[[#This Row],[Sharpe Ratio Z-Score]],Table2[Sharpe Ratio Z-Score])</f>
        <v>731</v>
      </c>
      <c r="AV705">
        <f>(Table2[[#This Row],[Rank 1Y]]+Table2[[#This Row],[Rank 6M]]+Table2[[#This Row],[Rank Sharpe]])/3</f>
        <v>655</v>
      </c>
    </row>
    <row r="706" spans="1:48" x14ac:dyDescent="0.3">
      <c r="A706" t="s">
        <v>1620</v>
      </c>
      <c r="B706" t="s">
        <v>1621</v>
      </c>
      <c r="C706" t="s">
        <v>3148</v>
      </c>
      <c r="D706" t="s">
        <v>258</v>
      </c>
      <c r="E706">
        <v>5683.26747196</v>
      </c>
      <c r="F706">
        <v>1264.1500000000001</v>
      </c>
      <c r="G706">
        <v>-49.561968981798699</v>
      </c>
      <c r="H706">
        <f>(Table2[[#This Row],[1Y Return vs Nifty]]-AVERAGE(Table2[1Y Return vs Nifty]))/_xlfn.STDEV.P(Table2[1Y Return vs Nifty])</f>
        <v>-1.2702259421390341</v>
      </c>
      <c r="I706">
        <v>-5.3106288421013401</v>
      </c>
      <c r="J706">
        <f>(Table2[[#This Row],[1M Return vs Nifty]]-AVERAGE(Table2[1M Return vs Nifty]))/_xlfn.STDEV.P(Table2[1M Return vs Nifty])</f>
        <v>-0.51308661785889476</v>
      </c>
      <c r="K706">
        <v>-15.0767276375894</v>
      </c>
      <c r="L706">
        <f>(Table2[[#This Row],[6M Return vs Nifty]]-AVERAGE(Table2[6M Return vs Nifty]))/_xlfn.STDEV.P(Table2[6M Return vs Nifty])</f>
        <v>-0.7139830598656467</v>
      </c>
      <c r="M706">
        <v>-9.1075455967208594</v>
      </c>
      <c r="N706">
        <f>(Table2[[#This Row],[1W Return vs Nifty]]-AVERAGE(Table2[1W Return vs Nifty]))/_xlfn.STDEV.P(Table2[1W Return vs Nifty])</f>
        <v>-1.5850086357872519</v>
      </c>
      <c r="O706">
        <v>1372.48</v>
      </c>
      <c r="P706">
        <v>1389.21591660903</v>
      </c>
      <c r="Q706">
        <v>1410.4871867791401</v>
      </c>
      <c r="R706">
        <v>15.3477100061884</v>
      </c>
      <c r="S706" s="1">
        <f>(Table2[[#This Row],[Close Price]]-Table2[[#This Row],[20D EMA]])/Table2[[#This Row],[20D EMA]]</f>
        <v>-7.8930111914199061E-2</v>
      </c>
      <c r="T706" s="1">
        <f>(Table2[[#This Row],[Close Price]]-Table2[[#This Row],[50D EMA]])/Table2[[#This Row],[50D EMA]]</f>
        <v>-9.0026262378497868E-2</v>
      </c>
      <c r="U706" s="1">
        <f>(Table2[[#This Row],[Close Price]]-Table2[[#This Row],[200D EMA]])/Table2[[#This Row],[200D EMA]]</f>
        <v>-0.10374939109748472</v>
      </c>
      <c r="V706">
        <v>0.40625572852460301</v>
      </c>
      <c r="W706">
        <v>1256.4000000000001</v>
      </c>
      <c r="X706">
        <v>1313.75</v>
      </c>
      <c r="Y706">
        <v>1256.4000000000001</v>
      </c>
      <c r="Z706">
        <v>1313.75</v>
      </c>
      <c r="AA706">
        <v>1256.4000000000001</v>
      </c>
      <c r="AB706">
        <v>1410</v>
      </c>
      <c r="AC706" s="1">
        <f>(Table2[[#This Row],[Close Price]]/Table2[[#This Row],[Day Low]])-1</f>
        <v>6.168417701369E-3</v>
      </c>
      <c r="AD706" s="1">
        <f>(Table2[[#This Row],[Day High]]/Table2[[#This Row],[Close Price]])-1</f>
        <v>3.9235850176007503E-2</v>
      </c>
      <c r="AE706" s="1">
        <f>(Table2[[#This Row],[Close Price]]/Table2[[#This Row],[Current Week Low]])-1</f>
        <v>6.168417701369E-3</v>
      </c>
      <c r="AF706" s="1">
        <f>(Table2[[#This Row],[Current Week High]]/Table2[[#This Row],[Close Price]])-1</f>
        <v>3.9235850176007503E-2</v>
      </c>
      <c r="AG706" s="1">
        <f>(Table2[[#This Row],[Close Price]]/Table2[[#This Row],[Current Month Low]])-1</f>
        <v>6.168417701369E-3</v>
      </c>
      <c r="AH706" s="1">
        <f>(Table2[[#This Row],[Current Month High]]/Table2[[#This Row],[Close Price]])-1</f>
        <v>0.11537396669698996</v>
      </c>
      <c r="AI706">
        <v>36.297116639639199</v>
      </c>
      <c r="AJ706">
        <v>10.5896247047502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-0.01</v>
      </c>
      <c r="AM706" t="s">
        <v>3184</v>
      </c>
      <c r="AN706">
        <v>-8.76</v>
      </c>
      <c r="AO706" t="s">
        <v>3184</v>
      </c>
      <c r="AP706">
        <v>-6.2399106110343001E-2</v>
      </c>
      <c r="AQ706">
        <f>(Table2[[#This Row],[Sharpe Ratio]]-AVERAGE(Table2[Sharpe Ratio]))/_xlfn.STDEV.P(Table2[Sharpe Ratio])</f>
        <v>-1.4580383288920904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714</v>
      </c>
      <c r="AT706">
        <f>_xlfn.RANK.AVG(Table2[[#This Row],[6M Return vs Nifty Z-Score]],Table2[6M Return vs Nifty Z-Score])</f>
        <v>566</v>
      </c>
      <c r="AU706">
        <f>_xlfn.RANK.AVG(Table2[[#This Row],[Sharpe Ratio Z-Score]],Table2[Sharpe Ratio Z-Score])</f>
        <v>686</v>
      </c>
      <c r="AV706">
        <f>(Table2[[#This Row],[Rank 1Y]]+Table2[[#This Row],[Rank 6M]]+Table2[[#This Row],[Rank Sharpe]])/3</f>
        <v>655.33333333333337</v>
      </c>
    </row>
    <row r="707" spans="1:48" x14ac:dyDescent="0.3">
      <c r="A707" t="s">
        <v>1800</v>
      </c>
      <c r="B707" t="s">
        <v>1801</v>
      </c>
      <c r="C707" t="s">
        <v>3139</v>
      </c>
      <c r="D707" t="s">
        <v>392</v>
      </c>
      <c r="E707">
        <v>4356.295281275</v>
      </c>
      <c r="F707">
        <v>39.549999999999997</v>
      </c>
      <c r="G707">
        <v>-47.2568495424281</v>
      </c>
      <c r="H707">
        <f>(Table2[[#This Row],[1Y Return vs Nifty]]-AVERAGE(Table2[1Y Return vs Nifty]))/_xlfn.STDEV.P(Table2[1Y Return vs Nifty])</f>
        <v>-1.2267093722750018</v>
      </c>
      <c r="I707">
        <v>-5.9861864068994102</v>
      </c>
      <c r="J707">
        <f>(Table2[[#This Row],[1M Return vs Nifty]]-AVERAGE(Table2[1M Return vs Nifty]))/_xlfn.STDEV.P(Table2[1M Return vs Nifty])</f>
        <v>-0.58517404566006948</v>
      </c>
      <c r="K707">
        <v>-34.835898880134003</v>
      </c>
      <c r="L707">
        <f>(Table2[[#This Row],[6M Return vs Nifty]]-AVERAGE(Table2[6M Return vs Nifty]))/_xlfn.STDEV.P(Table2[6M Return vs Nifty])</f>
        <v>-1.3760313474566574</v>
      </c>
      <c r="M707">
        <v>-4.7837061358154003</v>
      </c>
      <c r="N707">
        <f>(Table2[[#This Row],[1W Return vs Nifty]]-AVERAGE(Table2[1W Return vs Nifty]))/_xlfn.STDEV.P(Table2[1W Return vs Nifty])</f>
        <v>-0.66841076144141021</v>
      </c>
      <c r="O707">
        <v>41.82</v>
      </c>
      <c r="P707">
        <v>44.090660403104103</v>
      </c>
      <c r="Q707">
        <v>48.7326531732257</v>
      </c>
      <c r="R707">
        <v>33.532346233123597</v>
      </c>
      <c r="S707" s="1">
        <f>(Table2[[#This Row],[Close Price]]-Table2[[#This Row],[20D EMA]])/Table2[[#This Row],[20D EMA]]</f>
        <v>-5.4280248684839862E-2</v>
      </c>
      <c r="T707" s="1">
        <f>(Table2[[#This Row],[Close Price]]-Table2[[#This Row],[50D EMA]])/Table2[[#This Row],[50D EMA]]</f>
        <v>-0.10298463124821852</v>
      </c>
      <c r="U707" s="1">
        <f>(Table2[[#This Row],[Close Price]]-Table2[[#This Row],[200D EMA]])/Table2[[#This Row],[200D EMA]]</f>
        <v>-0.18842916556553832</v>
      </c>
      <c r="V707">
        <v>0.95624812328108599</v>
      </c>
      <c r="W707">
        <v>36.36</v>
      </c>
      <c r="X707">
        <v>39.76</v>
      </c>
      <c r="Y707">
        <v>36.36</v>
      </c>
      <c r="Z707">
        <v>39.76</v>
      </c>
      <c r="AA707">
        <v>36.36</v>
      </c>
      <c r="AB707">
        <v>42.98</v>
      </c>
      <c r="AC707" s="1">
        <f>(Table2[[#This Row],[Close Price]]/Table2[[#This Row],[Day Low]])-1</f>
        <v>8.7733773377337565E-2</v>
      </c>
      <c r="AD707" s="1">
        <f>(Table2[[#This Row],[Day High]]/Table2[[#This Row],[Close Price]])-1</f>
        <v>5.3097345132744334E-3</v>
      </c>
      <c r="AE707" s="1">
        <f>(Table2[[#This Row],[Close Price]]/Table2[[#This Row],[Current Week Low]])-1</f>
        <v>8.7733773377337565E-2</v>
      </c>
      <c r="AF707" s="1">
        <f>(Table2[[#This Row],[Current Week High]]/Table2[[#This Row],[Close Price]])-1</f>
        <v>5.3097345132744334E-3</v>
      </c>
      <c r="AG707" s="1">
        <f>(Table2[[#This Row],[Close Price]]/Table2[[#This Row],[Current Month Low]])-1</f>
        <v>8.7733773377337565E-2</v>
      </c>
      <c r="AH707" s="1">
        <f>(Table2[[#This Row],[Current Month High]]/Table2[[#This Row],[Close Price]])-1</f>
        <v>8.6725663716814116E-2</v>
      </c>
      <c r="AI707">
        <v>72.692793931731899</v>
      </c>
      <c r="AJ707">
        <v>8.7733773377337503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-0.23</v>
      </c>
      <c r="AM707" t="s">
        <v>3184</v>
      </c>
      <c r="AN707">
        <v>-3.7</v>
      </c>
      <c r="AO707" t="s">
        <v>3184</v>
      </c>
      <c r="AQ707">
        <f>(Table2[[#This Row],[Sharpe Ratio]]-AVERAGE(Table2[Sharpe Ratio]))/_xlfn.STDEV.P(Table2[Sharpe Ratio])</f>
        <v>-0.72077460162819162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703</v>
      </c>
      <c r="AT707">
        <f>_xlfn.RANK.AVG(Table2[[#This Row],[6M Return vs Nifty Z-Score]],Table2[6M Return vs Nifty Z-Score])</f>
        <v>721</v>
      </c>
      <c r="AU707">
        <f>_xlfn.RANK.AVG(Table2[[#This Row],[Sharpe Ratio Z-Score]],Table2[Sharpe Ratio Z-Score])</f>
        <v>544.5</v>
      </c>
      <c r="AV707">
        <f>(Table2[[#This Row],[Rank 1Y]]+Table2[[#This Row],[Rank 6M]]+Table2[[#This Row],[Rank Sharpe]])/3</f>
        <v>656.16666666666663</v>
      </c>
    </row>
    <row r="708" spans="1:48" x14ac:dyDescent="0.3">
      <c r="A708" t="s">
        <v>475</v>
      </c>
      <c r="B708" t="s">
        <v>476</v>
      </c>
      <c r="C708" t="s">
        <v>3148</v>
      </c>
      <c r="D708" t="s">
        <v>477</v>
      </c>
      <c r="E708">
        <v>46031.903645084902</v>
      </c>
      <c r="F708">
        <v>1713.55</v>
      </c>
      <c r="G708">
        <v>-33.940686752270601</v>
      </c>
      <c r="H708">
        <f>(Table2[[#This Row],[1Y Return vs Nifty]]-AVERAGE(Table2[1Y Return vs Nifty]))/_xlfn.STDEV.P(Table2[1Y Return vs Nifty])</f>
        <v>-0.97532381780805577</v>
      </c>
      <c r="I708">
        <v>-2.5015796181145298</v>
      </c>
      <c r="J708">
        <f>(Table2[[#This Row],[1M Return vs Nifty]]-AVERAGE(Table2[1M Return vs Nifty]))/_xlfn.STDEV.P(Table2[1M Return vs Nifty])</f>
        <v>-0.21333846362924985</v>
      </c>
      <c r="K708">
        <v>-32.116571126856698</v>
      </c>
      <c r="L708">
        <f>(Table2[[#This Row],[6M Return vs Nifty]]-AVERAGE(Table2[6M Return vs Nifty]))/_xlfn.STDEV.P(Table2[6M Return vs Nifty])</f>
        <v>-1.2849178963732657</v>
      </c>
      <c r="M708">
        <v>1.3641662283103599</v>
      </c>
      <c r="N708">
        <f>(Table2[[#This Row],[1W Return vs Nifty]]-AVERAGE(Table2[1W Return vs Nifty]))/_xlfn.STDEV.P(Table2[1W Return vs Nifty])</f>
        <v>0.63485842596897524</v>
      </c>
      <c r="O708">
        <v>1802.51</v>
      </c>
      <c r="P708">
        <v>1875.70517939054</v>
      </c>
      <c r="Q708">
        <v>1974.8236960469201</v>
      </c>
      <c r="R708">
        <v>27.5934389242294</v>
      </c>
      <c r="S708" s="1">
        <f>(Table2[[#This Row],[Close Price]]-Table2[[#This Row],[20D EMA]])/Table2[[#This Row],[20D EMA]]</f>
        <v>-4.9353401645483262E-2</v>
      </c>
      <c r="T708" s="1">
        <f>(Table2[[#This Row],[Close Price]]-Table2[[#This Row],[50D EMA]])/Table2[[#This Row],[50D EMA]]</f>
        <v>-8.6450248776957603E-2</v>
      </c>
      <c r="U708" s="1">
        <f>(Table2[[#This Row],[Close Price]]-Table2[[#This Row],[200D EMA]])/Table2[[#This Row],[200D EMA]]</f>
        <v>-0.1323022893486247</v>
      </c>
      <c r="V708">
        <v>1.05802547263303</v>
      </c>
      <c r="W708">
        <v>1710</v>
      </c>
      <c r="X708">
        <v>1788.8</v>
      </c>
      <c r="Y708">
        <v>1710</v>
      </c>
      <c r="Z708">
        <v>1788.8</v>
      </c>
      <c r="AA708">
        <v>1710</v>
      </c>
      <c r="AB708">
        <v>1817.95</v>
      </c>
      <c r="AC708" s="1">
        <f>(Table2[[#This Row],[Close Price]]/Table2[[#This Row],[Day Low]])-1</f>
        <v>2.0760233918128979E-3</v>
      </c>
      <c r="AD708" s="1">
        <f>(Table2[[#This Row],[Day High]]/Table2[[#This Row],[Close Price]])-1</f>
        <v>4.3914680050188171E-2</v>
      </c>
      <c r="AE708" s="1">
        <f>(Table2[[#This Row],[Close Price]]/Table2[[#This Row],[Current Week Low]])-1</f>
        <v>2.0760233918128979E-3</v>
      </c>
      <c r="AF708" s="1">
        <f>(Table2[[#This Row],[Current Week High]]/Table2[[#This Row],[Close Price]])-1</f>
        <v>4.3914680050188171E-2</v>
      </c>
      <c r="AG708" s="1">
        <f>(Table2[[#This Row],[Close Price]]/Table2[[#This Row],[Current Month Low]])-1</f>
        <v>2.0760233918128979E-3</v>
      </c>
      <c r="AH708" s="1">
        <f>(Table2[[#This Row],[Current Month High]]/Table2[[#This Row],[Close Price]])-1</f>
        <v>6.0926147471623393E-2</v>
      </c>
      <c r="AI708">
        <v>43.2114615855971</v>
      </c>
      <c r="AJ708">
        <v>0.20760233918128901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-7.0000000000000007E-2</v>
      </c>
      <c r="AM708" t="s">
        <v>3184</v>
      </c>
      <c r="AN708">
        <v>-4.38</v>
      </c>
      <c r="AO708" t="s">
        <v>3184</v>
      </c>
      <c r="AP708">
        <v>-2.1114163929218999E-2</v>
      </c>
      <c r="AQ708">
        <f>(Table2[[#This Row],[Sharpe Ratio]]-AVERAGE(Table2[Sharpe Ratio]))/_xlfn.STDEV.P(Table2[Sharpe Ratio])</f>
        <v>-0.97024463680769713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650</v>
      </c>
      <c r="AT708">
        <f>_xlfn.RANK.AVG(Table2[[#This Row],[6M Return vs Nifty Z-Score]],Table2[6M Return vs Nifty Z-Score])</f>
        <v>709</v>
      </c>
      <c r="AU708">
        <f>_xlfn.RANK.AVG(Table2[[#This Row],[Sharpe Ratio Z-Score]],Table2[Sharpe Ratio Z-Score])</f>
        <v>612</v>
      </c>
      <c r="AV708">
        <f>(Table2[[#This Row],[Rank 1Y]]+Table2[[#This Row],[Rank 6M]]+Table2[[#This Row],[Rank Sharpe]])/3</f>
        <v>657</v>
      </c>
    </row>
    <row r="709" spans="1:48" x14ac:dyDescent="0.3">
      <c r="A709" t="s">
        <v>917</v>
      </c>
      <c r="B709" t="s">
        <v>918</v>
      </c>
      <c r="C709" t="s">
        <v>576</v>
      </c>
      <c r="D709" t="s">
        <v>576</v>
      </c>
      <c r="E709">
        <v>16525.642437719998</v>
      </c>
      <c r="F709">
        <v>32.840000000000003</v>
      </c>
      <c r="G709">
        <v>-34.672931828215297</v>
      </c>
      <c r="H709">
        <f>(Table2[[#This Row],[1Y Return vs Nifty]]-AVERAGE(Table2[1Y Return vs Nifty]))/_xlfn.STDEV.P(Table2[1Y Return vs Nifty])</f>
        <v>-0.9891473071512551</v>
      </c>
      <c r="I709">
        <v>-1.8200294755781501</v>
      </c>
      <c r="J709">
        <f>(Table2[[#This Row],[1M Return vs Nifty]]-AVERAGE(Table2[1M Return vs Nifty]))/_xlfn.STDEV.P(Table2[1M Return vs Nifty])</f>
        <v>-0.14061157956622056</v>
      </c>
      <c r="K709">
        <v>-23.151050245021299</v>
      </c>
      <c r="L709">
        <f>(Table2[[#This Row],[6M Return vs Nifty]]-AVERAGE(Table2[6M Return vs Nifty]))/_xlfn.STDEV.P(Table2[6M Return vs Nifty])</f>
        <v>-0.98452028989874518</v>
      </c>
      <c r="M709">
        <v>-6.0473363314708601</v>
      </c>
      <c r="N709">
        <f>(Table2[[#This Row],[1W Return vs Nifty]]-AVERAGE(Table2[1W Return vs Nifty]))/_xlfn.STDEV.P(Table2[1W Return vs Nifty])</f>
        <v>-0.93628397037282285</v>
      </c>
      <c r="O709">
        <v>34.06</v>
      </c>
      <c r="P709">
        <v>35.050751595823797</v>
      </c>
      <c r="Q709">
        <v>37.048978236986599</v>
      </c>
      <c r="R709">
        <v>34.839361448565001</v>
      </c>
      <c r="S709" s="1">
        <f>(Table2[[#This Row],[Close Price]]-Table2[[#This Row],[20D EMA]])/Table2[[#This Row],[20D EMA]]</f>
        <v>-3.5819142689371662E-2</v>
      </c>
      <c r="T709" s="1">
        <f>(Table2[[#This Row],[Close Price]]-Table2[[#This Row],[50D EMA]])/Table2[[#This Row],[50D EMA]]</f>
        <v>-6.3072872767932289E-2</v>
      </c>
      <c r="U709" s="1">
        <f>(Table2[[#This Row],[Close Price]]-Table2[[#This Row],[200D EMA]])/Table2[[#This Row],[200D EMA]]</f>
        <v>-0.11360578448516305</v>
      </c>
      <c r="V709">
        <v>0.75490704345418103</v>
      </c>
      <c r="W709">
        <v>32.72</v>
      </c>
      <c r="X709">
        <v>33.450000000000003</v>
      </c>
      <c r="Y709">
        <v>32.72</v>
      </c>
      <c r="Z709">
        <v>33.450000000000003</v>
      </c>
      <c r="AA709">
        <v>32.72</v>
      </c>
      <c r="AB709">
        <v>35.47</v>
      </c>
      <c r="AC709" s="1">
        <f>(Table2[[#This Row],[Close Price]]/Table2[[#This Row],[Day Low]])-1</f>
        <v>3.6674816625918982E-3</v>
      </c>
      <c r="AD709" s="1">
        <f>(Table2[[#This Row],[Day High]]/Table2[[#This Row],[Close Price]])-1</f>
        <v>1.8574908647990274E-2</v>
      </c>
      <c r="AE709" s="1">
        <f>(Table2[[#This Row],[Close Price]]/Table2[[#This Row],[Current Week Low]])-1</f>
        <v>3.6674816625918982E-3</v>
      </c>
      <c r="AF709" s="1">
        <f>(Table2[[#This Row],[Current Week High]]/Table2[[#This Row],[Close Price]])-1</f>
        <v>1.8574908647990274E-2</v>
      </c>
      <c r="AG709" s="1">
        <f>(Table2[[#This Row],[Close Price]]/Table2[[#This Row],[Current Month Low]])-1</f>
        <v>3.6674816625918982E-3</v>
      </c>
      <c r="AH709" s="1">
        <f>(Table2[[#This Row],[Current Month High]]/Table2[[#This Row],[Close Price]])-1</f>
        <v>8.0085261875761038E-2</v>
      </c>
      <c r="AI709">
        <v>61.084043848964598</v>
      </c>
      <c r="AJ709">
        <v>3.3679571923198099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-0.08</v>
      </c>
      <c r="AM709" t="s">
        <v>3184</v>
      </c>
      <c r="AN709">
        <v>-0.7</v>
      </c>
      <c r="AO709" t="s">
        <v>3184</v>
      </c>
      <c r="AP709">
        <v>-3.8075770234426001E-2</v>
      </c>
      <c r="AQ709">
        <f>(Table2[[#This Row],[Sharpe Ratio]]-AVERAGE(Table2[Sharpe Ratio]))/_xlfn.STDEV.P(Table2[Sharpe Ratio])</f>
        <v>-1.1706509865853096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655</v>
      </c>
      <c r="AT709">
        <f>_xlfn.RANK.AVG(Table2[[#This Row],[6M Return vs Nifty Z-Score]],Table2[6M Return vs Nifty Z-Score])</f>
        <v>669</v>
      </c>
      <c r="AU709">
        <f>_xlfn.RANK.AVG(Table2[[#This Row],[Sharpe Ratio Z-Score]],Table2[Sharpe Ratio Z-Score])</f>
        <v>647</v>
      </c>
      <c r="AV709">
        <f>(Table2[[#This Row],[Rank 1Y]]+Table2[[#This Row],[Rank 6M]]+Table2[[#This Row],[Rank Sharpe]])/3</f>
        <v>657</v>
      </c>
    </row>
    <row r="710" spans="1:48" x14ac:dyDescent="0.3">
      <c r="A710" t="s">
        <v>2339</v>
      </c>
      <c r="B710" t="s">
        <v>2340</v>
      </c>
      <c r="C710" t="s">
        <v>3139</v>
      </c>
      <c r="D710" t="s">
        <v>24</v>
      </c>
      <c r="E710">
        <v>2256.9440106239999</v>
      </c>
      <c r="F710">
        <v>43.83</v>
      </c>
      <c r="G710">
        <v>-62.847724919169202</v>
      </c>
      <c r="H710">
        <f>(Table2[[#This Row],[1Y Return vs Nifty]]-AVERAGE(Table2[1Y Return vs Nifty]))/_xlfn.STDEV.P(Table2[1Y Return vs Nifty])</f>
        <v>-1.5210374691126314</v>
      </c>
      <c r="I710">
        <v>1.3065730572457599</v>
      </c>
      <c r="J710">
        <f>(Table2[[#This Row],[1M Return vs Nifty]]-AVERAGE(Table2[1M Return vs Nifty]))/_xlfn.STDEV.P(Table2[1M Return vs Nifty])</f>
        <v>0.19302206779776743</v>
      </c>
      <c r="K710">
        <v>-29.695119097484199</v>
      </c>
      <c r="L710">
        <f>(Table2[[#This Row],[6M Return vs Nifty]]-AVERAGE(Table2[6M Return vs Nifty]))/_xlfn.STDEV.P(Table2[6M Return vs Nifty])</f>
        <v>-1.2037850315455103</v>
      </c>
      <c r="M710">
        <v>-0.71967587580133396</v>
      </c>
      <c r="N710">
        <f>(Table2[[#This Row],[1W Return vs Nifty]]-AVERAGE(Table2[1W Return vs Nifty]))/_xlfn.STDEV.P(Table2[1W Return vs Nifty])</f>
        <v>0.1931109327118688</v>
      </c>
      <c r="O710">
        <v>44.86</v>
      </c>
      <c r="P710">
        <v>46.472629278899298</v>
      </c>
      <c r="Q710">
        <v>54.845270492570201</v>
      </c>
      <c r="R710">
        <v>40.169492973429399</v>
      </c>
      <c r="S710" s="1">
        <f>(Table2[[#This Row],[Close Price]]-Table2[[#This Row],[20D EMA]])/Table2[[#This Row],[20D EMA]]</f>
        <v>-2.296032099866253E-2</v>
      </c>
      <c r="T710" s="1">
        <f>(Table2[[#This Row],[Close Price]]-Table2[[#This Row],[50D EMA]])/Table2[[#This Row],[50D EMA]]</f>
        <v>-5.6864208457841105E-2</v>
      </c>
      <c r="U710" s="1">
        <f>(Table2[[#This Row],[Close Price]]-Table2[[#This Row],[200D EMA]])/Table2[[#This Row],[200D EMA]]</f>
        <v>-0.20084266872313855</v>
      </c>
      <c r="V710">
        <v>0.46480815560287098</v>
      </c>
      <c r="W710">
        <v>43.01</v>
      </c>
      <c r="X710">
        <v>44.93</v>
      </c>
      <c r="Y710">
        <v>43.01</v>
      </c>
      <c r="Z710">
        <v>44.93</v>
      </c>
      <c r="AA710">
        <v>43.01</v>
      </c>
      <c r="AB710">
        <v>46.02</v>
      </c>
      <c r="AC710" s="1">
        <f>(Table2[[#This Row],[Close Price]]/Table2[[#This Row],[Day Low]])-1</f>
        <v>1.9065333643338844E-2</v>
      </c>
      <c r="AD710" s="1">
        <f>(Table2[[#This Row],[Day High]]/Table2[[#This Row],[Close Price]])-1</f>
        <v>2.5096965548710992E-2</v>
      </c>
      <c r="AE710" s="1">
        <f>(Table2[[#This Row],[Close Price]]/Table2[[#This Row],[Current Week Low]])-1</f>
        <v>1.9065333643338844E-2</v>
      </c>
      <c r="AF710" s="1">
        <f>(Table2[[#This Row],[Current Week High]]/Table2[[#This Row],[Close Price]])-1</f>
        <v>2.5096965548710992E-2</v>
      </c>
      <c r="AG710" s="1">
        <f>(Table2[[#This Row],[Close Price]]/Table2[[#This Row],[Current Month Low]])-1</f>
        <v>1.9065333643338844E-2</v>
      </c>
      <c r="AH710" s="1">
        <f>(Table2[[#This Row],[Current Month High]]/Table2[[#This Row],[Close Price]])-1</f>
        <v>4.9965776865160905E-2</v>
      </c>
      <c r="AI710">
        <v>87.999087383070901</v>
      </c>
      <c r="AJ710">
        <v>4.3323018328969196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-0.16</v>
      </c>
      <c r="AM710" t="s">
        <v>3184</v>
      </c>
      <c r="AN710">
        <v>-1.66</v>
      </c>
      <c r="AO710" t="s">
        <v>3184</v>
      </c>
      <c r="AQ710">
        <f>(Table2[[#This Row],[Sharpe Ratio]]-AVERAGE(Table2[Sharpe Ratio]))/_xlfn.STDEV.P(Table2[Sharpe Ratio])</f>
        <v>-0.72077460162819162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730</v>
      </c>
      <c r="AT710">
        <f>_xlfn.RANK.AVG(Table2[[#This Row],[6M Return vs Nifty Z-Score]],Table2[6M Return vs Nifty Z-Score])</f>
        <v>700</v>
      </c>
      <c r="AU710">
        <f>_xlfn.RANK.AVG(Table2[[#This Row],[Sharpe Ratio Z-Score]],Table2[Sharpe Ratio Z-Score])</f>
        <v>544.5</v>
      </c>
      <c r="AV710">
        <f>(Table2[[#This Row],[Rank 1Y]]+Table2[[#This Row],[Rank 6M]]+Table2[[#This Row],[Rank Sharpe]])/3</f>
        <v>658.16666666666663</v>
      </c>
    </row>
    <row r="711" spans="1:48" x14ac:dyDescent="0.3">
      <c r="A711" t="s">
        <v>638</v>
      </c>
      <c r="B711" t="s">
        <v>639</v>
      </c>
      <c r="C711" t="s">
        <v>3139</v>
      </c>
      <c r="D711" t="s">
        <v>24</v>
      </c>
      <c r="E711">
        <v>28214.55178605</v>
      </c>
      <c r="F711">
        <v>175.14</v>
      </c>
      <c r="G711">
        <v>-43.1819072161815</v>
      </c>
      <c r="H711">
        <f>(Table2[[#This Row],[1Y Return vs Nifty]]-AVERAGE(Table2[1Y Return vs Nifty]))/_xlfn.STDEV.P(Table2[1Y Return vs Nifty])</f>
        <v>-1.1497816828011627</v>
      </c>
      <c r="I711">
        <v>-8.7430899453545194</v>
      </c>
      <c r="J711">
        <f>(Table2[[#This Row],[1M Return vs Nifty]]-AVERAGE(Table2[1M Return vs Nifty]))/_xlfn.STDEV.P(Table2[1M Return vs Nifty])</f>
        <v>-0.87935783567149561</v>
      </c>
      <c r="K711">
        <v>-16.373236111066799</v>
      </c>
      <c r="L711">
        <f>(Table2[[#This Row],[6M Return vs Nifty]]-AVERAGE(Table2[6M Return vs Nifty]))/_xlfn.STDEV.P(Table2[6M Return vs Nifty])</f>
        <v>-0.75742370847264806</v>
      </c>
      <c r="M711">
        <v>-3.5471699747693002</v>
      </c>
      <c r="N711">
        <f>(Table2[[#This Row],[1W Return vs Nifty]]-AVERAGE(Table2[1W Return vs Nifty]))/_xlfn.STDEV.P(Table2[1W Return vs Nifty])</f>
        <v>-0.40628113636757013</v>
      </c>
      <c r="O711">
        <v>182.96</v>
      </c>
      <c r="P711">
        <v>189.42471094034099</v>
      </c>
      <c r="Q711">
        <v>199.84604593406101</v>
      </c>
      <c r="R711">
        <v>38.091487127251803</v>
      </c>
      <c r="S711" s="1">
        <f>(Table2[[#This Row],[Close Price]]-Table2[[#This Row],[20D EMA]])/Table2[[#This Row],[20D EMA]]</f>
        <v>-4.2741582859641566E-2</v>
      </c>
      <c r="T711" s="1">
        <f>(Table2[[#This Row],[Close Price]]-Table2[[#This Row],[50D EMA]])/Table2[[#This Row],[50D EMA]]</f>
        <v>-7.541102145242258E-2</v>
      </c>
      <c r="U711" s="1">
        <f>(Table2[[#This Row],[Close Price]]-Table2[[#This Row],[200D EMA]])/Table2[[#This Row],[200D EMA]]</f>
        <v>-0.12362539282970231</v>
      </c>
      <c r="V711">
        <v>0.70316692217710297</v>
      </c>
      <c r="W711">
        <v>174.21</v>
      </c>
      <c r="X711">
        <v>177.45</v>
      </c>
      <c r="Y711">
        <v>174.21</v>
      </c>
      <c r="Z711">
        <v>177.45</v>
      </c>
      <c r="AA711">
        <v>174.21</v>
      </c>
      <c r="AB711">
        <v>185.29</v>
      </c>
      <c r="AC711" s="1">
        <f>(Table2[[#This Row],[Close Price]]/Table2[[#This Row],[Day Low]])-1</f>
        <v>5.338384708110766E-3</v>
      </c>
      <c r="AD711" s="1">
        <f>(Table2[[#This Row],[Day High]]/Table2[[#This Row],[Close Price]])-1</f>
        <v>1.318944844124692E-2</v>
      </c>
      <c r="AE711" s="1">
        <f>(Table2[[#This Row],[Close Price]]/Table2[[#This Row],[Current Week Low]])-1</f>
        <v>5.338384708110766E-3</v>
      </c>
      <c r="AF711" s="1">
        <f>(Table2[[#This Row],[Current Week High]]/Table2[[#This Row],[Close Price]])-1</f>
        <v>1.318944844124692E-2</v>
      </c>
      <c r="AG711" s="1">
        <f>(Table2[[#This Row],[Close Price]]/Table2[[#This Row],[Current Month Low]])-1</f>
        <v>5.338384708110766E-3</v>
      </c>
      <c r="AH711" s="1">
        <f>(Table2[[#This Row],[Current Month High]]/Table2[[#This Row],[Close Price]])-1</f>
        <v>5.7953637090327748E-2</v>
      </c>
      <c r="AI711">
        <v>50.222678999657397</v>
      </c>
      <c r="AJ711">
        <v>4.6861924686192298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-0.15</v>
      </c>
      <c r="AM711" t="s">
        <v>3184</v>
      </c>
      <c r="AN711">
        <v>-3.06</v>
      </c>
      <c r="AO711" t="s">
        <v>3184</v>
      </c>
      <c r="AP711">
        <v>-9.3508437927243004E-2</v>
      </c>
      <c r="AQ711">
        <f>(Table2[[#This Row],[Sharpe Ratio]]-AVERAGE(Table2[Sharpe Ratio]))/_xlfn.STDEV.P(Table2[Sharpe Ratio])</f>
        <v>-1.8256042021508956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690</v>
      </c>
      <c r="AT711">
        <f>_xlfn.RANK.AVG(Table2[[#This Row],[6M Return vs Nifty Z-Score]],Table2[6M Return vs Nifty Z-Score])</f>
        <v>581</v>
      </c>
      <c r="AU711">
        <f>_xlfn.RANK.AVG(Table2[[#This Row],[Sharpe Ratio Z-Score]],Table2[Sharpe Ratio Z-Score])</f>
        <v>710</v>
      </c>
      <c r="AV711">
        <f>(Table2[[#This Row],[Rank 1Y]]+Table2[[#This Row],[Rank 6M]]+Table2[[#This Row],[Rank Sharpe]])/3</f>
        <v>660.33333333333337</v>
      </c>
    </row>
    <row r="712" spans="1:48" x14ac:dyDescent="0.3">
      <c r="A712" t="s">
        <v>100</v>
      </c>
      <c r="B712" t="s">
        <v>101</v>
      </c>
      <c r="C712" t="s">
        <v>3151</v>
      </c>
      <c r="D712" t="s">
        <v>102</v>
      </c>
      <c r="E712">
        <v>252855.34823276001</v>
      </c>
      <c r="F712">
        <v>3885.7</v>
      </c>
      <c r="G712">
        <v>-22.094637759783701</v>
      </c>
      <c r="H712">
        <f>(Table2[[#This Row],[1Y Return vs Nifty]]-AVERAGE(Table2[1Y Return vs Nifty]))/_xlfn.STDEV.P(Table2[1Y Return vs Nifty])</f>
        <v>-0.7516914064935869</v>
      </c>
      <c r="I712">
        <v>-12.480717904615901</v>
      </c>
      <c r="J712">
        <f>(Table2[[#This Row],[1M Return vs Nifty]]-AVERAGE(Table2[1M Return vs Nifty]))/_xlfn.STDEV.P(Table2[1M Return vs Nifty])</f>
        <v>-1.2781928124383442</v>
      </c>
      <c r="K712">
        <v>-26.673104592648698</v>
      </c>
      <c r="L712">
        <f>(Table2[[#This Row],[6M Return vs Nifty]]-AVERAGE(Table2[6M Return vs Nifty]))/_xlfn.STDEV.P(Table2[6M Return vs Nifty])</f>
        <v>-1.1025297965236245</v>
      </c>
      <c r="M712">
        <v>-2.7920348187759298</v>
      </c>
      <c r="N712">
        <f>(Table2[[#This Row],[1W Return vs Nifty]]-AVERAGE(Table2[1W Return vs Nifty]))/_xlfn.STDEV.P(Table2[1W Return vs Nifty])</f>
        <v>-0.24620227935043332</v>
      </c>
      <c r="O712">
        <v>4074.71</v>
      </c>
      <c r="P712">
        <v>4415.8206487758098</v>
      </c>
      <c r="Q712">
        <v>4511.4973809638104</v>
      </c>
      <c r="R712">
        <v>28.581767774398699</v>
      </c>
      <c r="S712" s="1">
        <f>(Table2[[#This Row],[Close Price]]-Table2[[#This Row],[20D EMA]])/Table2[[#This Row],[20D EMA]]</f>
        <v>-4.6386123184226663E-2</v>
      </c>
      <c r="T712" s="1">
        <f>(Table2[[#This Row],[Close Price]]-Table2[[#This Row],[50D EMA]])/Table2[[#This Row],[50D EMA]]</f>
        <v>-0.12005031248784399</v>
      </c>
      <c r="U712" s="1">
        <f>(Table2[[#This Row],[Close Price]]-Table2[[#This Row],[200D EMA]])/Table2[[#This Row],[200D EMA]]</f>
        <v>-0.13871167998553041</v>
      </c>
      <c r="V712">
        <v>0.57088933991650603</v>
      </c>
      <c r="W712">
        <v>3814.3</v>
      </c>
      <c r="X712">
        <v>3940</v>
      </c>
      <c r="Y712">
        <v>3814.3</v>
      </c>
      <c r="Z712">
        <v>3940</v>
      </c>
      <c r="AA712">
        <v>3814.3</v>
      </c>
      <c r="AB712">
        <v>4010</v>
      </c>
      <c r="AC712" s="1">
        <f>(Table2[[#This Row],[Close Price]]/Table2[[#This Row],[Day Low]])-1</f>
        <v>1.8719031014865051E-2</v>
      </c>
      <c r="AD712" s="1">
        <f>(Table2[[#This Row],[Day High]]/Table2[[#This Row],[Close Price]])-1</f>
        <v>1.3974316082044469E-2</v>
      </c>
      <c r="AE712" s="1">
        <f>(Table2[[#This Row],[Close Price]]/Table2[[#This Row],[Current Week Low]])-1</f>
        <v>1.8719031014865051E-2</v>
      </c>
      <c r="AF712" s="1">
        <f>(Table2[[#This Row],[Current Week High]]/Table2[[#This Row],[Close Price]])-1</f>
        <v>1.3974316082044469E-2</v>
      </c>
      <c r="AG712" s="1">
        <f>(Table2[[#This Row],[Close Price]]/Table2[[#This Row],[Current Month Low]])-1</f>
        <v>1.8719031014865051E-2</v>
      </c>
      <c r="AH712" s="1">
        <f>(Table2[[#This Row],[Current Month High]]/Table2[[#This Row],[Close Price]])-1</f>
        <v>3.1989088195177207E-2</v>
      </c>
      <c r="AI712">
        <v>41.154746892451797</v>
      </c>
      <c r="AJ712">
        <v>6.6240430260955296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-0.16</v>
      </c>
      <c r="AM712" t="s">
        <v>3184</v>
      </c>
      <c r="AN712">
        <v>-4.3</v>
      </c>
      <c r="AO712" t="s">
        <v>3184</v>
      </c>
      <c r="AP712">
        <v>-7.9970720782766999E-2</v>
      </c>
      <c r="AQ712">
        <f>(Table2[[#This Row],[Sharpe Ratio]]-AVERAGE(Table2[Sharpe Ratio]))/_xlfn.STDEV.P(Table2[Sharpe Ratio])</f>
        <v>-1.6656521063158822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590</v>
      </c>
      <c r="AT712">
        <f>_xlfn.RANK.AVG(Table2[[#This Row],[6M Return vs Nifty Z-Score]],Table2[6M Return vs Nifty Z-Score])</f>
        <v>691</v>
      </c>
      <c r="AU712">
        <f>_xlfn.RANK.AVG(Table2[[#This Row],[Sharpe Ratio Z-Score]],Table2[Sharpe Ratio Z-Score])</f>
        <v>701</v>
      </c>
      <c r="AV712">
        <f>(Table2[[#This Row],[Rank 1Y]]+Table2[[#This Row],[Rank 6M]]+Table2[[#This Row],[Rank Sharpe]])/3</f>
        <v>660.66666666666663</v>
      </c>
    </row>
    <row r="713" spans="1:48" x14ac:dyDescent="0.3">
      <c r="A713" t="s">
        <v>1713</v>
      </c>
      <c r="B713" t="s">
        <v>1714</v>
      </c>
      <c r="C713" t="s">
        <v>3148</v>
      </c>
      <c r="D713" t="s">
        <v>258</v>
      </c>
      <c r="E713">
        <v>4931.0700332099996</v>
      </c>
      <c r="F713">
        <v>1603.1</v>
      </c>
      <c r="G713">
        <v>-52.630370074650301</v>
      </c>
      <c r="H713">
        <f>(Table2[[#This Row],[1Y Return vs Nifty]]-AVERAGE(Table2[1Y Return vs Nifty]))/_xlfn.STDEV.P(Table2[1Y Return vs Nifty])</f>
        <v>-1.3281519169268774</v>
      </c>
      <c r="I713">
        <v>-7.2375121887287399</v>
      </c>
      <c r="J713">
        <f>(Table2[[#This Row],[1M Return vs Nifty]]-AVERAGE(Table2[1M Return vs Nifty]))/_xlfn.STDEV.P(Table2[1M Return vs Nifty])</f>
        <v>-0.71870057493568107</v>
      </c>
      <c r="K713">
        <v>-19.969872308737301</v>
      </c>
      <c r="L713">
        <f>(Table2[[#This Row],[6M Return vs Nifty]]-AVERAGE(Table2[6M Return vs Nifty]))/_xlfn.STDEV.P(Table2[6M Return vs Nifty])</f>
        <v>-0.87793214511338213</v>
      </c>
      <c r="M713">
        <v>-3.9383903890144598</v>
      </c>
      <c r="N713">
        <f>(Table2[[#This Row],[1W Return vs Nifty]]-AVERAGE(Table2[1W Return vs Nifty]))/_xlfn.STDEV.P(Table2[1W Return vs Nifty])</f>
        <v>-0.48921478904826421</v>
      </c>
      <c r="O713">
        <v>1644.59</v>
      </c>
      <c r="P713">
        <v>1697.3213496175699</v>
      </c>
      <c r="Q713">
        <v>1840.72200762139</v>
      </c>
      <c r="R713">
        <v>41.987605123408798</v>
      </c>
      <c r="S713" s="1">
        <f>(Table2[[#This Row],[Close Price]]-Table2[[#This Row],[20D EMA]])/Table2[[#This Row],[20D EMA]]</f>
        <v>-2.5228172371229311E-2</v>
      </c>
      <c r="T713" s="1">
        <f>(Table2[[#This Row],[Close Price]]-Table2[[#This Row],[50D EMA]])/Table2[[#This Row],[50D EMA]]</f>
        <v>-5.5511791941342981E-2</v>
      </c>
      <c r="U713" s="1">
        <f>(Table2[[#This Row],[Close Price]]-Table2[[#This Row],[200D EMA]])/Table2[[#This Row],[200D EMA]]</f>
        <v>-0.12909174043529204</v>
      </c>
      <c r="V713">
        <v>0.84332691132845905</v>
      </c>
      <c r="W713">
        <v>1594.95</v>
      </c>
      <c r="X713">
        <v>1629.45</v>
      </c>
      <c r="Y713">
        <v>1594.95</v>
      </c>
      <c r="Z713">
        <v>1629.45</v>
      </c>
      <c r="AA713">
        <v>1594.95</v>
      </c>
      <c r="AB713">
        <v>1694</v>
      </c>
      <c r="AC713" s="1">
        <f>(Table2[[#This Row],[Close Price]]/Table2[[#This Row],[Day Low]])-1</f>
        <v>5.1098780526035448E-3</v>
      </c>
      <c r="AD713" s="1">
        <f>(Table2[[#This Row],[Day High]]/Table2[[#This Row],[Close Price]])-1</f>
        <v>1.6436903499469802E-2</v>
      </c>
      <c r="AE713" s="1">
        <f>(Table2[[#This Row],[Close Price]]/Table2[[#This Row],[Current Week Low]])-1</f>
        <v>5.1098780526035448E-3</v>
      </c>
      <c r="AF713" s="1">
        <f>(Table2[[#This Row],[Current Week High]]/Table2[[#This Row],[Close Price]])-1</f>
        <v>1.6436903499469802E-2</v>
      </c>
      <c r="AG713" s="1">
        <f>(Table2[[#This Row],[Close Price]]/Table2[[#This Row],[Current Month Low]])-1</f>
        <v>5.1098780526035448E-3</v>
      </c>
      <c r="AH713" s="1">
        <f>(Table2[[#This Row],[Current Month High]]/Table2[[#This Row],[Close Price]])-1</f>
        <v>5.6702638637639691E-2</v>
      </c>
      <c r="AI713">
        <v>46.672072858836003</v>
      </c>
      <c r="AJ713">
        <v>7.2020863982880696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-0.05</v>
      </c>
      <c r="AM713" t="s">
        <v>3184</v>
      </c>
      <c r="AN713">
        <v>4.4400000000000004</v>
      </c>
      <c r="AO713" t="s">
        <v>3185</v>
      </c>
      <c r="AP713">
        <v>-3.0137259866443999E-2</v>
      </c>
      <c r="AQ713">
        <f>(Table2[[#This Row],[Sharpe Ratio]]-AVERAGE(Table2[Sharpe Ratio]))/_xlfn.STDEV.P(Table2[Sharpe Ratio])</f>
        <v>-1.0768551598875393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719</v>
      </c>
      <c r="AT713">
        <f>_xlfn.RANK.AVG(Table2[[#This Row],[6M Return vs Nifty Z-Score]],Table2[6M Return vs Nifty Z-Score])</f>
        <v>635</v>
      </c>
      <c r="AU713">
        <f>_xlfn.RANK.AVG(Table2[[#This Row],[Sharpe Ratio Z-Score]],Table2[Sharpe Ratio Z-Score])</f>
        <v>631</v>
      </c>
      <c r="AV713">
        <f>(Table2[[#This Row],[Rank 1Y]]+Table2[[#This Row],[Rank 6M]]+Table2[[#This Row],[Rank Sharpe]])/3</f>
        <v>661.66666666666663</v>
      </c>
    </row>
    <row r="714" spans="1:48" x14ac:dyDescent="0.3">
      <c r="A714" t="s">
        <v>1516</v>
      </c>
      <c r="B714" t="s">
        <v>1517</v>
      </c>
      <c r="C714" t="s">
        <v>3150</v>
      </c>
      <c r="D714" t="s">
        <v>425</v>
      </c>
      <c r="E714">
        <v>6605.7555337200001</v>
      </c>
      <c r="F714">
        <v>465.15</v>
      </c>
      <c r="G714">
        <v>-47.323041513804299</v>
      </c>
      <c r="H714">
        <f>(Table2[[#This Row],[1Y Return vs Nifty]]-AVERAGE(Table2[1Y Return vs Nifty]))/_xlfn.STDEV.P(Table2[1Y Return vs Nifty])</f>
        <v>-1.2279589593886382</v>
      </c>
      <c r="I714">
        <v>-12.626425053058799</v>
      </c>
      <c r="J714">
        <f>(Table2[[#This Row],[1M Return vs Nifty]]-AVERAGE(Table2[1M Return vs Nifty]))/_xlfn.STDEV.P(Table2[1M Return vs Nifty])</f>
        <v>-1.2937409375587137</v>
      </c>
      <c r="K714">
        <v>-18.198975939891699</v>
      </c>
      <c r="L714">
        <f>(Table2[[#This Row],[6M Return vs Nifty]]-AVERAGE(Table2[6M Return vs Nifty]))/_xlfn.STDEV.P(Table2[6M Return vs Nifty])</f>
        <v>-0.8185967158029176</v>
      </c>
      <c r="M714">
        <v>-3.3750822252899599</v>
      </c>
      <c r="N714">
        <f>(Table2[[#This Row],[1W Return vs Nifty]]-AVERAGE(Table2[1W Return vs Nifty]))/_xlfn.STDEV.P(Table2[1W Return vs Nifty])</f>
        <v>-0.36980076590055666</v>
      </c>
      <c r="O714">
        <v>487.72</v>
      </c>
      <c r="P714">
        <v>496.928746528521</v>
      </c>
      <c r="Q714">
        <v>516.06527148263899</v>
      </c>
      <c r="R714">
        <v>34.048965915871698</v>
      </c>
      <c r="S714" s="1">
        <f>(Table2[[#This Row],[Close Price]]-Table2[[#This Row],[20D EMA]])/Table2[[#This Row],[20D EMA]]</f>
        <v>-4.6276552120068995E-2</v>
      </c>
      <c r="T714" s="1">
        <f>(Table2[[#This Row],[Close Price]]-Table2[[#This Row],[50D EMA]])/Table2[[#This Row],[50D EMA]]</f>
        <v>-6.3950308269592332E-2</v>
      </c>
      <c r="U714" s="1">
        <f>(Table2[[#This Row],[Close Price]]-Table2[[#This Row],[200D EMA]])/Table2[[#This Row],[200D EMA]]</f>
        <v>-9.8660526674002047E-2</v>
      </c>
      <c r="V714">
        <v>0.25155964622092802</v>
      </c>
      <c r="W714">
        <v>462.35</v>
      </c>
      <c r="X714">
        <v>475.4</v>
      </c>
      <c r="Y714">
        <v>462.35</v>
      </c>
      <c r="Z714">
        <v>475.4</v>
      </c>
      <c r="AA714">
        <v>462.35</v>
      </c>
      <c r="AB714">
        <v>489.8</v>
      </c>
      <c r="AC714" s="1">
        <f>(Table2[[#This Row],[Close Price]]/Table2[[#This Row],[Day Low]])-1</f>
        <v>6.0560181680544556E-3</v>
      </c>
      <c r="AD714" s="1">
        <f>(Table2[[#This Row],[Day High]]/Table2[[#This Row],[Close Price]])-1</f>
        <v>2.2035902397076201E-2</v>
      </c>
      <c r="AE714" s="1">
        <f>(Table2[[#This Row],[Close Price]]/Table2[[#This Row],[Current Week Low]])-1</f>
        <v>6.0560181680544556E-3</v>
      </c>
      <c r="AF714" s="1">
        <f>(Table2[[#This Row],[Current Week High]]/Table2[[#This Row],[Close Price]])-1</f>
        <v>2.2035902397076201E-2</v>
      </c>
      <c r="AG714" s="1">
        <f>(Table2[[#This Row],[Close Price]]/Table2[[#This Row],[Current Month Low]])-1</f>
        <v>6.0560181680544556E-3</v>
      </c>
      <c r="AH714" s="1">
        <f>(Table2[[#This Row],[Current Month High]]/Table2[[#This Row],[Close Price]])-1</f>
        <v>5.2993657959798046E-2</v>
      </c>
      <c r="AI714">
        <v>43.566591422121803</v>
      </c>
      <c r="AJ714">
        <v>8.5530921820303298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0.1</v>
      </c>
      <c r="AM714" t="s">
        <v>3185</v>
      </c>
      <c r="AN714">
        <v>-1.38</v>
      </c>
      <c r="AO714" t="s">
        <v>3184</v>
      </c>
      <c r="AP714">
        <v>-5.7429314653187E-2</v>
      </c>
      <c r="AQ714">
        <f>(Table2[[#This Row],[Sharpe Ratio]]-AVERAGE(Table2[Sharpe Ratio]))/_xlfn.STDEV.P(Table2[Sharpe Ratio])</f>
        <v>-1.399318786228325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704</v>
      </c>
      <c r="AT714">
        <f>_xlfn.RANK.AVG(Table2[[#This Row],[6M Return vs Nifty Z-Score]],Table2[6M Return vs Nifty Z-Score])</f>
        <v>607</v>
      </c>
      <c r="AU714">
        <f>_xlfn.RANK.AVG(Table2[[#This Row],[Sharpe Ratio Z-Score]],Table2[Sharpe Ratio Z-Score])</f>
        <v>680</v>
      </c>
      <c r="AV714">
        <f>(Table2[[#This Row],[Rank 1Y]]+Table2[[#This Row],[Rank 6M]]+Table2[[#This Row],[Rank Sharpe]])/3</f>
        <v>663.66666666666663</v>
      </c>
    </row>
    <row r="715" spans="1:48" x14ac:dyDescent="0.3">
      <c r="A715" t="s">
        <v>993</v>
      </c>
      <c r="B715" t="s">
        <v>994</v>
      </c>
      <c r="C715" t="s">
        <v>3151</v>
      </c>
      <c r="D715" t="s">
        <v>120</v>
      </c>
      <c r="E715">
        <v>14204.5490244799</v>
      </c>
      <c r="F715">
        <v>2369.1999999999998</v>
      </c>
      <c r="G715">
        <v>-33.683843793399802</v>
      </c>
      <c r="H715">
        <f>(Table2[[#This Row],[1Y Return vs Nifty]]-AVERAGE(Table2[1Y Return vs Nifty]))/_xlfn.STDEV.P(Table2[1Y Return vs Nifty])</f>
        <v>-0.97047507792374088</v>
      </c>
      <c r="I715">
        <v>-17.341140006659401</v>
      </c>
      <c r="J715">
        <f>(Table2[[#This Row],[1M Return vs Nifty]]-AVERAGE(Table2[1M Return vs Nifty]))/_xlfn.STDEV.P(Table2[1M Return vs Nifty])</f>
        <v>-1.7968389584096724</v>
      </c>
      <c r="K715">
        <v>-19.933147402869</v>
      </c>
      <c r="L715">
        <f>(Table2[[#This Row],[6M Return vs Nifty]]-AVERAGE(Table2[6M Return vs Nifty]))/_xlfn.STDEV.P(Table2[6M Return vs Nifty])</f>
        <v>-0.87670164507147252</v>
      </c>
      <c r="M715">
        <v>-7.6902793729779804</v>
      </c>
      <c r="N715">
        <f>(Table2[[#This Row],[1W Return vs Nifty]]-AVERAGE(Table2[1W Return vs Nifty]))/_xlfn.STDEV.P(Table2[1W Return vs Nifty])</f>
        <v>-1.2845665819574266</v>
      </c>
      <c r="O715">
        <v>2564.69</v>
      </c>
      <c r="P715">
        <v>2723.3065813408198</v>
      </c>
      <c r="Q715">
        <v>2753.4946099395002</v>
      </c>
      <c r="R715">
        <v>26.048467015822599</v>
      </c>
      <c r="S715" s="1">
        <f>(Table2[[#This Row],[Close Price]]-Table2[[#This Row],[20D EMA]])/Table2[[#This Row],[20D EMA]]</f>
        <v>-7.6223637164725647E-2</v>
      </c>
      <c r="T715" s="1">
        <f>(Table2[[#This Row],[Close Price]]-Table2[[#This Row],[50D EMA]])/Table2[[#This Row],[50D EMA]]</f>
        <v>-0.13002817375283382</v>
      </c>
      <c r="U715" s="1">
        <f>(Table2[[#This Row],[Close Price]]-Table2[[#This Row],[200D EMA]])/Table2[[#This Row],[200D EMA]]</f>
        <v>-0.13956613844540777</v>
      </c>
      <c r="V715">
        <v>0.87936379986257696</v>
      </c>
      <c r="W715">
        <v>2351.8000000000002</v>
      </c>
      <c r="X715">
        <v>2394</v>
      </c>
      <c r="Y715">
        <v>2351.8000000000002</v>
      </c>
      <c r="Z715">
        <v>2394</v>
      </c>
      <c r="AA715">
        <v>2351.8000000000002</v>
      </c>
      <c r="AB715">
        <v>2578.85</v>
      </c>
      <c r="AC715" s="1">
        <f>(Table2[[#This Row],[Close Price]]/Table2[[#This Row],[Day Low]])-1</f>
        <v>7.3985883153326881E-3</v>
      </c>
      <c r="AD715" s="1">
        <f>(Table2[[#This Row],[Day High]]/Table2[[#This Row],[Close Price]])-1</f>
        <v>1.0467668411278108E-2</v>
      </c>
      <c r="AE715" s="1">
        <f>(Table2[[#This Row],[Close Price]]/Table2[[#This Row],[Current Week Low]])-1</f>
        <v>7.3985883153326881E-3</v>
      </c>
      <c r="AF715" s="1">
        <f>(Table2[[#This Row],[Current Week High]]/Table2[[#This Row],[Close Price]])-1</f>
        <v>1.0467668411278108E-2</v>
      </c>
      <c r="AG715" s="1">
        <f>(Table2[[#This Row],[Close Price]]/Table2[[#This Row],[Current Month Low]])-1</f>
        <v>7.3985883153326881E-3</v>
      </c>
      <c r="AH715" s="1">
        <f>(Table2[[#This Row],[Current Month High]]/Table2[[#This Row],[Close Price]])-1</f>
        <v>8.8489785581630898E-2</v>
      </c>
      <c r="AI715">
        <v>34.999155833192603</v>
      </c>
      <c r="AJ715">
        <v>6.2421524663676999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-0.21</v>
      </c>
      <c r="AM715" t="s">
        <v>3184</v>
      </c>
      <c r="AN715">
        <v>-5.0199999999999996</v>
      </c>
      <c r="AO715" t="s">
        <v>3184</v>
      </c>
      <c r="AP715">
        <v>-9.6099232379633998E-2</v>
      </c>
      <c r="AQ715">
        <f>(Table2[[#This Row],[Sharpe Ratio]]-AVERAGE(Table2[Sharpe Ratio]))/_xlfn.STDEV.P(Table2[Sharpe Ratio])</f>
        <v>-1.8562151979425137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649</v>
      </c>
      <c r="AT715">
        <f>_xlfn.RANK.AVG(Table2[[#This Row],[6M Return vs Nifty Z-Score]],Table2[6M Return vs Nifty Z-Score])</f>
        <v>634</v>
      </c>
      <c r="AU715">
        <f>_xlfn.RANK.AVG(Table2[[#This Row],[Sharpe Ratio Z-Score]],Table2[Sharpe Ratio Z-Score])</f>
        <v>712</v>
      </c>
      <c r="AV715">
        <f>(Table2[[#This Row],[Rank 1Y]]+Table2[[#This Row],[Rank 6M]]+Table2[[#This Row],[Rank Sharpe]])/3</f>
        <v>665</v>
      </c>
    </row>
    <row r="716" spans="1:48" x14ac:dyDescent="0.3">
      <c r="A716" t="s">
        <v>640</v>
      </c>
      <c r="B716" t="s">
        <v>641</v>
      </c>
      <c r="C716" t="s">
        <v>3139</v>
      </c>
      <c r="D716" t="s">
        <v>43</v>
      </c>
      <c r="E716">
        <v>28156.243273519998</v>
      </c>
      <c r="F716">
        <v>479.2</v>
      </c>
      <c r="G716">
        <v>-37.3633589343968</v>
      </c>
      <c r="H716">
        <f>(Table2[[#This Row],[1Y Return vs Nifty]]-AVERAGE(Table2[1Y Return vs Nifty]))/_xlfn.STDEV.P(Table2[1Y Return vs Nifty])</f>
        <v>-1.0399378029193185</v>
      </c>
      <c r="I716">
        <v>-11.174366666776599</v>
      </c>
      <c r="J716">
        <f>(Table2[[#This Row],[1M Return vs Nifty]]-AVERAGE(Table2[1M Return vs Nifty]))/_xlfn.STDEV.P(Table2[1M Return vs Nifty])</f>
        <v>-1.1387946242634184</v>
      </c>
      <c r="K716">
        <v>-18.546000074637199</v>
      </c>
      <c r="L716">
        <f>(Table2[[#This Row],[6M Return vs Nifty]]-AVERAGE(Table2[6M Return vs Nifty]))/_xlfn.STDEV.P(Table2[6M Return vs Nifty])</f>
        <v>-0.83022406248364922</v>
      </c>
      <c r="M716">
        <v>-6.8010373942765403</v>
      </c>
      <c r="N716">
        <f>(Table2[[#This Row],[1W Return vs Nifty]]-AVERAGE(Table2[1W Return vs Nifty]))/_xlfn.STDEV.P(Table2[1W Return vs Nifty])</f>
        <v>-1.0960588182380622</v>
      </c>
      <c r="O716">
        <v>518.41999999999996</v>
      </c>
      <c r="P716">
        <v>550.81533819724496</v>
      </c>
      <c r="Q716">
        <v>567.66036794335196</v>
      </c>
      <c r="R716">
        <v>27.4638761559664</v>
      </c>
      <c r="S716" s="1">
        <f>(Table2[[#This Row],[Close Price]]-Table2[[#This Row],[20D EMA]])/Table2[[#This Row],[20D EMA]]</f>
        <v>-7.5652945488214135E-2</v>
      </c>
      <c r="T716" s="1">
        <f>(Table2[[#This Row],[Close Price]]-Table2[[#This Row],[50D EMA]])/Table2[[#This Row],[50D EMA]]</f>
        <v>-0.13001696436347199</v>
      </c>
      <c r="U716" s="1">
        <f>(Table2[[#This Row],[Close Price]]-Table2[[#This Row],[200D EMA]])/Table2[[#This Row],[200D EMA]]</f>
        <v>-0.15583326393534597</v>
      </c>
      <c r="V716">
        <v>1.2596932880109</v>
      </c>
      <c r="W716">
        <v>462.9</v>
      </c>
      <c r="X716">
        <v>482.3</v>
      </c>
      <c r="Y716">
        <v>462.9</v>
      </c>
      <c r="Z716">
        <v>482.3</v>
      </c>
      <c r="AA716">
        <v>462.9</v>
      </c>
      <c r="AB716">
        <v>518.95000000000005</v>
      </c>
      <c r="AC716" s="1">
        <f>(Table2[[#This Row],[Close Price]]/Table2[[#This Row],[Day Low]])-1</f>
        <v>3.5212788939295692E-2</v>
      </c>
      <c r="AD716" s="1">
        <f>(Table2[[#This Row],[Day High]]/Table2[[#This Row],[Close Price]])-1</f>
        <v>6.4691151919866741E-3</v>
      </c>
      <c r="AE716" s="1">
        <f>(Table2[[#This Row],[Close Price]]/Table2[[#This Row],[Current Week Low]])-1</f>
        <v>3.5212788939295692E-2</v>
      </c>
      <c r="AF716" s="1">
        <f>(Table2[[#This Row],[Current Week High]]/Table2[[#This Row],[Close Price]])-1</f>
        <v>6.4691151919866741E-3</v>
      </c>
      <c r="AG716" s="1">
        <f>(Table2[[#This Row],[Close Price]]/Table2[[#This Row],[Current Month Low]])-1</f>
        <v>3.5212788939295692E-2</v>
      </c>
      <c r="AH716" s="1">
        <f>(Table2[[#This Row],[Current Month High]]/Table2[[#This Row],[Close Price]])-1</f>
        <v>8.2950751252086841E-2</v>
      </c>
      <c r="AI716">
        <v>35.016694490817997</v>
      </c>
      <c r="AJ716">
        <v>5.36499560246261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-0.23</v>
      </c>
      <c r="AM716" t="s">
        <v>3184</v>
      </c>
      <c r="AN716">
        <v>-12.19</v>
      </c>
      <c r="AO716" t="s">
        <v>3184</v>
      </c>
      <c r="AP716">
        <v>-0.109941301031014</v>
      </c>
      <c r="AQ716">
        <f>(Table2[[#This Row],[Sharpe Ratio]]-AVERAGE(Table2[Sharpe Ratio]))/_xlfn.STDEV.P(Table2[Sharpe Ratio])</f>
        <v>-2.0197632960340601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667</v>
      </c>
      <c r="AT716">
        <f>_xlfn.RANK.AVG(Table2[[#This Row],[6M Return vs Nifty Z-Score]],Table2[6M Return vs Nifty Z-Score])</f>
        <v>616</v>
      </c>
      <c r="AU716">
        <f>_xlfn.RANK.AVG(Table2[[#This Row],[Sharpe Ratio Z-Score]],Table2[Sharpe Ratio Z-Score])</f>
        <v>725</v>
      </c>
      <c r="AV716">
        <f>(Table2[[#This Row],[Rank 1Y]]+Table2[[#This Row],[Rank 6M]]+Table2[[#This Row],[Rank Sharpe]])/3</f>
        <v>669.33333333333337</v>
      </c>
    </row>
    <row r="717" spans="1:48" x14ac:dyDescent="0.3">
      <c r="A717" t="s">
        <v>1931</v>
      </c>
      <c r="B717" t="s">
        <v>1932</v>
      </c>
      <c r="C717" t="s">
        <v>3149</v>
      </c>
      <c r="D717" t="s">
        <v>448</v>
      </c>
      <c r="E717">
        <v>3663.1810089000001</v>
      </c>
      <c r="F717">
        <v>954.45</v>
      </c>
      <c r="G717">
        <v>-53.425096424529102</v>
      </c>
      <c r="H717">
        <f>(Table2[[#This Row],[1Y Return vs Nifty]]-AVERAGE(Table2[1Y Return vs Nifty]))/_xlfn.STDEV.P(Table2[1Y Return vs Nifty])</f>
        <v>-1.3431549419921345</v>
      </c>
      <c r="I717">
        <v>-3.3288343082024601</v>
      </c>
      <c r="J717">
        <f>(Table2[[#This Row],[1M Return vs Nifty]]-AVERAGE(Table2[1M Return vs Nifty]))/_xlfn.STDEV.P(Table2[1M Return vs Nifty])</f>
        <v>-0.30161319527661462</v>
      </c>
      <c r="K717">
        <v>-14.935143509152001</v>
      </c>
      <c r="L717">
        <f>(Table2[[#This Row],[6M Return vs Nifty]]-AVERAGE(Table2[6M Return vs Nifty]))/_xlfn.STDEV.P(Table2[6M Return vs Nifty])</f>
        <v>-0.70923916000105014</v>
      </c>
      <c r="M717">
        <v>-3.3359705747793398</v>
      </c>
      <c r="N717">
        <f>(Table2[[#This Row],[1W Return vs Nifty]]-AVERAGE(Table2[1W Return vs Nifty]))/_xlfn.STDEV.P(Table2[1W Return vs Nifty])</f>
        <v>-0.36150960337143617</v>
      </c>
      <c r="O717">
        <v>994.43</v>
      </c>
      <c r="P717">
        <v>1037.9218611918</v>
      </c>
      <c r="Q717">
        <v>1142.9202353161299</v>
      </c>
      <c r="R717">
        <v>29.6725472089724</v>
      </c>
      <c r="S717" s="1">
        <f>(Table2[[#This Row],[Close Price]]-Table2[[#This Row],[20D EMA]])/Table2[[#This Row],[20D EMA]]</f>
        <v>-4.0203935923091523E-2</v>
      </c>
      <c r="T717" s="1">
        <f>(Table2[[#This Row],[Close Price]]-Table2[[#This Row],[50D EMA]])/Table2[[#This Row],[50D EMA]]</f>
        <v>-8.0422105278669873E-2</v>
      </c>
      <c r="U717" s="1">
        <f>(Table2[[#This Row],[Close Price]]-Table2[[#This Row],[200D EMA]])/Table2[[#This Row],[200D EMA]]</f>
        <v>-0.1649023523185757</v>
      </c>
      <c r="V717">
        <v>0.59034989614954403</v>
      </c>
      <c r="W717">
        <v>949.55</v>
      </c>
      <c r="X717">
        <v>973.45</v>
      </c>
      <c r="Y717">
        <v>949.55</v>
      </c>
      <c r="Z717">
        <v>973.45</v>
      </c>
      <c r="AA717">
        <v>949.55</v>
      </c>
      <c r="AB717">
        <v>1001.95</v>
      </c>
      <c r="AC717" s="1">
        <f>(Table2[[#This Row],[Close Price]]/Table2[[#This Row],[Day Low]])-1</f>
        <v>5.1603391079986238E-3</v>
      </c>
      <c r="AD717" s="1">
        <f>(Table2[[#This Row],[Day High]]/Table2[[#This Row],[Close Price]])-1</f>
        <v>1.9906752580019837E-2</v>
      </c>
      <c r="AE717" s="1">
        <f>(Table2[[#This Row],[Close Price]]/Table2[[#This Row],[Current Week Low]])-1</f>
        <v>5.1603391079986238E-3</v>
      </c>
      <c r="AF717" s="1">
        <f>(Table2[[#This Row],[Current Week High]]/Table2[[#This Row],[Close Price]])-1</f>
        <v>1.9906752580019837E-2</v>
      </c>
      <c r="AG717" s="1">
        <f>(Table2[[#This Row],[Close Price]]/Table2[[#This Row],[Current Month Low]])-1</f>
        <v>5.1603391079986238E-3</v>
      </c>
      <c r="AH717" s="1">
        <f>(Table2[[#This Row],[Current Month High]]/Table2[[#This Row],[Close Price]])-1</f>
        <v>4.9766881450049816E-2</v>
      </c>
      <c r="AI717">
        <v>51.684216040651599</v>
      </c>
      <c r="AJ717">
        <v>0.51603391079986205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-0.04</v>
      </c>
      <c r="AM717" t="s">
        <v>3184</v>
      </c>
      <c r="AN717">
        <v>-4.4800000000000004</v>
      </c>
      <c r="AO717" t="s">
        <v>3184</v>
      </c>
      <c r="AP717">
        <v>-0.135091312464274</v>
      </c>
      <c r="AQ717">
        <f>(Table2[[#This Row],[Sharpe Ratio]]-AVERAGE(Table2[Sharpe Ratio]))/_xlfn.STDEV.P(Table2[Sharpe Ratio])</f>
        <v>-2.3169180523414017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720</v>
      </c>
      <c r="AT717">
        <f>_xlfn.RANK.AVG(Table2[[#This Row],[6M Return vs Nifty Z-Score]],Table2[6M Return vs Nifty Z-Score])</f>
        <v>565</v>
      </c>
      <c r="AU717">
        <f>_xlfn.RANK.AVG(Table2[[#This Row],[Sharpe Ratio Z-Score]],Table2[Sharpe Ratio Z-Score])</f>
        <v>733</v>
      </c>
      <c r="AV717">
        <f>(Table2[[#This Row],[Rank 1Y]]+Table2[[#This Row],[Rank 6M]]+Table2[[#This Row],[Rank Sharpe]])/3</f>
        <v>672.66666666666663</v>
      </c>
    </row>
    <row r="718" spans="1:48" x14ac:dyDescent="0.3">
      <c r="A718" t="s">
        <v>2510</v>
      </c>
      <c r="B718" t="s">
        <v>2511</v>
      </c>
      <c r="C718" t="s">
        <v>3139</v>
      </c>
      <c r="D718" t="s">
        <v>54</v>
      </c>
      <c r="E718">
        <v>1961.13678822</v>
      </c>
      <c r="F718">
        <v>194.84</v>
      </c>
      <c r="G718">
        <v>-91.217146435123198</v>
      </c>
      <c r="H718">
        <f>(Table2[[#This Row],[1Y Return vs Nifty]]-AVERAGE(Table2[1Y Return vs Nifty]))/_xlfn.STDEV.P(Table2[1Y Return vs Nifty])</f>
        <v>-2.0566018708159435</v>
      </c>
      <c r="I718">
        <v>-8.0825695192711393</v>
      </c>
      <c r="J718">
        <f>(Table2[[#This Row],[1M Return vs Nifty]]-AVERAGE(Table2[1M Return vs Nifty]))/_xlfn.STDEV.P(Table2[1M Return vs Nifty])</f>
        <v>-0.80887499156224585</v>
      </c>
      <c r="K718">
        <v>-67.512361702807993</v>
      </c>
      <c r="L718">
        <f>(Table2[[#This Row],[6M Return vs Nifty]]-AVERAGE(Table2[6M Return vs Nifty]))/_xlfn.STDEV.P(Table2[6M Return vs Nifty])</f>
        <v>-2.4708847697349436</v>
      </c>
      <c r="M718">
        <v>-12.354967737881299</v>
      </c>
      <c r="N718">
        <f>(Table2[[#This Row],[1W Return vs Nifty]]-AVERAGE(Table2[1W Return vs Nifty]))/_xlfn.STDEV.P(Table2[1W Return vs Nifty])</f>
        <v>-2.2734200022601301</v>
      </c>
      <c r="O718">
        <v>214.16</v>
      </c>
      <c r="P718">
        <v>248.76148365489499</v>
      </c>
      <c r="Q718">
        <v>377.59183480550598</v>
      </c>
      <c r="R718">
        <v>31.584238668564101</v>
      </c>
      <c r="S718" s="1">
        <f>(Table2[[#This Row],[Close Price]]-Table2[[#This Row],[20D EMA]])/Table2[[#This Row],[20D EMA]]</f>
        <v>-9.0212924915950662E-2</v>
      </c>
      <c r="T718" s="1">
        <f>(Table2[[#This Row],[Close Price]]-Table2[[#This Row],[50D EMA]])/Table2[[#This Row],[50D EMA]]</f>
        <v>-0.21675977672532243</v>
      </c>
      <c r="U718" s="1">
        <f>(Table2[[#This Row],[Close Price]]-Table2[[#This Row],[200D EMA]])/Table2[[#This Row],[200D EMA]]</f>
        <v>-0.48399307919261481</v>
      </c>
      <c r="V718">
        <v>0.59646216043465405</v>
      </c>
      <c r="W718">
        <v>193.65</v>
      </c>
      <c r="X718">
        <v>202.05</v>
      </c>
      <c r="Y718">
        <v>193.65</v>
      </c>
      <c r="Z718">
        <v>202.05</v>
      </c>
      <c r="AA718">
        <v>193.65</v>
      </c>
      <c r="AB718">
        <v>233</v>
      </c>
      <c r="AC718" s="1">
        <f>(Table2[[#This Row],[Close Price]]/Table2[[#This Row],[Day Low]])-1</f>
        <v>6.1451071520783884E-3</v>
      </c>
      <c r="AD718" s="1">
        <f>(Table2[[#This Row],[Day High]]/Table2[[#This Row],[Close Price]])-1</f>
        <v>3.700472182303427E-2</v>
      </c>
      <c r="AE718" s="1">
        <f>(Table2[[#This Row],[Close Price]]/Table2[[#This Row],[Current Week Low]])-1</f>
        <v>6.1451071520783884E-3</v>
      </c>
      <c r="AF718" s="1">
        <f>(Table2[[#This Row],[Current Week High]]/Table2[[#This Row],[Close Price]])-1</f>
        <v>3.700472182303427E-2</v>
      </c>
      <c r="AG718" s="1">
        <f>(Table2[[#This Row],[Close Price]]/Table2[[#This Row],[Current Month Low]])-1</f>
        <v>6.1451071520783884E-3</v>
      </c>
      <c r="AH718" s="1">
        <f>(Table2[[#This Row],[Current Month High]]/Table2[[#This Row],[Close Price]])-1</f>
        <v>0.19585300759597613</v>
      </c>
      <c r="AI718">
        <v>246.36111681379501</v>
      </c>
      <c r="AJ718">
        <v>5.3189189189189099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-0.34</v>
      </c>
      <c r="AM718" t="s">
        <v>3184</v>
      </c>
      <c r="AN718">
        <v>-2.83</v>
      </c>
      <c r="AO718" t="s">
        <v>3184</v>
      </c>
      <c r="AQ718">
        <f>(Table2[[#This Row],[Sharpe Ratio]]-AVERAGE(Table2[Sharpe Ratio]))/_xlfn.STDEV.P(Table2[Sharpe Ratio])</f>
        <v>-0.72077460162819162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737</v>
      </c>
      <c r="AT718">
        <f>_xlfn.RANK.AVG(Table2[[#This Row],[6M Return vs Nifty Z-Score]],Table2[6M Return vs Nifty Z-Score])</f>
        <v>737</v>
      </c>
      <c r="AU718">
        <f>_xlfn.RANK.AVG(Table2[[#This Row],[Sharpe Ratio Z-Score]],Table2[Sharpe Ratio Z-Score])</f>
        <v>544.5</v>
      </c>
      <c r="AV718">
        <f>(Table2[[#This Row],[Rank 1Y]]+Table2[[#This Row],[Rank 6M]]+Table2[[#This Row],[Rank Sharpe]])/3</f>
        <v>672.83333333333337</v>
      </c>
    </row>
    <row r="719" spans="1:48" x14ac:dyDescent="0.3">
      <c r="A719" t="s">
        <v>1300</v>
      </c>
      <c r="B719" t="s">
        <v>1301</v>
      </c>
      <c r="C719" t="s">
        <v>3147</v>
      </c>
      <c r="D719" t="s">
        <v>75</v>
      </c>
      <c r="E719">
        <v>8775.1443173850002</v>
      </c>
      <c r="F719">
        <v>1139.55</v>
      </c>
      <c r="G719">
        <v>-35.613613340801798</v>
      </c>
      <c r="H719">
        <f>(Table2[[#This Row],[1Y Return vs Nifty]]-AVERAGE(Table2[1Y Return vs Nifty]))/_xlfn.STDEV.P(Table2[1Y Return vs Nifty])</f>
        <v>-1.0069057070255154</v>
      </c>
      <c r="I719">
        <v>-4.3082181784598097</v>
      </c>
      <c r="J719">
        <f>(Table2[[#This Row],[1M Return vs Nifty]]-AVERAGE(Table2[1M Return vs Nifty]))/_xlfn.STDEV.P(Table2[1M Return vs Nifty])</f>
        <v>-0.40612133450219656</v>
      </c>
      <c r="K719">
        <v>-29.281941501226299</v>
      </c>
      <c r="L719">
        <f>(Table2[[#This Row],[6M Return vs Nifty]]-AVERAGE(Table2[6M Return vs Nifty]))/_xlfn.STDEV.P(Table2[6M Return vs Nifty])</f>
        <v>-1.1899411553669117</v>
      </c>
      <c r="M719">
        <v>-5.2576553987930499</v>
      </c>
      <c r="N719">
        <f>(Table2[[#This Row],[1W Return vs Nifty]]-AVERAGE(Table2[1W Return vs Nifty]))/_xlfn.STDEV.P(Table2[1W Return vs Nifty])</f>
        <v>-0.76888185684653876</v>
      </c>
      <c r="O719">
        <v>1177.22</v>
      </c>
      <c r="P719">
        <v>1236.23793290713</v>
      </c>
      <c r="Q719">
        <v>1351.74304504564</v>
      </c>
      <c r="R719">
        <v>37.946095954564399</v>
      </c>
      <c r="S719" s="1">
        <f>(Table2[[#This Row],[Close Price]]-Table2[[#This Row],[20D EMA]])/Table2[[#This Row],[20D EMA]]</f>
        <v>-3.1999116562749591E-2</v>
      </c>
      <c r="T719" s="1">
        <f>(Table2[[#This Row],[Close Price]]-Table2[[#This Row],[50D EMA]])/Table2[[#This Row],[50D EMA]]</f>
        <v>-7.8211427050907001E-2</v>
      </c>
      <c r="U719" s="1">
        <f>(Table2[[#This Row],[Close Price]]-Table2[[#This Row],[200D EMA]])/Table2[[#This Row],[200D EMA]]</f>
        <v>-0.15697735292470144</v>
      </c>
      <c r="V719">
        <v>0.492310244494997</v>
      </c>
      <c r="W719">
        <v>1125.05</v>
      </c>
      <c r="X719">
        <v>1145.95</v>
      </c>
      <c r="Y719">
        <v>1125.05</v>
      </c>
      <c r="Z719">
        <v>1145.95</v>
      </c>
      <c r="AA719">
        <v>1125.05</v>
      </c>
      <c r="AB719">
        <v>1203.1500000000001</v>
      </c>
      <c r="AC719" s="1">
        <f>(Table2[[#This Row],[Close Price]]/Table2[[#This Row],[Day Low]])-1</f>
        <v>1.28883160748412E-2</v>
      </c>
      <c r="AD719" s="1">
        <f>(Table2[[#This Row],[Day High]]/Table2[[#This Row],[Close Price]])-1</f>
        <v>5.6162520293099316E-3</v>
      </c>
      <c r="AE719" s="1">
        <f>(Table2[[#This Row],[Close Price]]/Table2[[#This Row],[Current Week Low]])-1</f>
        <v>1.28883160748412E-2</v>
      </c>
      <c r="AF719" s="1">
        <f>(Table2[[#This Row],[Current Week High]]/Table2[[#This Row],[Close Price]])-1</f>
        <v>5.6162520293099316E-3</v>
      </c>
      <c r="AG719" s="1">
        <f>(Table2[[#This Row],[Close Price]]/Table2[[#This Row],[Current Month Low]])-1</f>
        <v>1.28883160748412E-2</v>
      </c>
      <c r="AH719" s="1">
        <f>(Table2[[#This Row],[Current Month High]]/Table2[[#This Row],[Close Price]])-1</f>
        <v>5.5811504541266377E-2</v>
      </c>
      <c r="AI719">
        <v>58.132596200254397</v>
      </c>
      <c r="AJ719">
        <v>3.5954545454545301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-0.08</v>
      </c>
      <c r="AM719" t="s">
        <v>3184</v>
      </c>
      <c r="AN719">
        <v>-1.0900000000000001</v>
      </c>
      <c r="AO719" t="s">
        <v>3184</v>
      </c>
      <c r="AP719">
        <v>-4.5071898611796002E-2</v>
      </c>
      <c r="AQ719">
        <f>(Table2[[#This Row],[Sharpe Ratio]]-AVERAGE(Table2[Sharpe Ratio]))/_xlfn.STDEV.P(Table2[Sharpe Ratio])</f>
        <v>-1.2533122938610171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658</v>
      </c>
      <c r="AT719">
        <f>_xlfn.RANK.AVG(Table2[[#This Row],[6M Return vs Nifty Z-Score]],Table2[6M Return vs Nifty Z-Score])</f>
        <v>698</v>
      </c>
      <c r="AU719">
        <f>_xlfn.RANK.AVG(Table2[[#This Row],[Sharpe Ratio Z-Score]],Table2[Sharpe Ratio Z-Score])</f>
        <v>664</v>
      </c>
      <c r="AV719">
        <f>(Table2[[#This Row],[Rank 1Y]]+Table2[[#This Row],[Rank 6M]]+Table2[[#This Row],[Rank Sharpe]])/3</f>
        <v>673.33333333333337</v>
      </c>
    </row>
    <row r="720" spans="1:48" x14ac:dyDescent="0.3">
      <c r="A720" t="s">
        <v>1654</v>
      </c>
      <c r="B720" t="s">
        <v>1655</v>
      </c>
      <c r="C720" t="s">
        <v>3149</v>
      </c>
      <c r="D720" t="s">
        <v>448</v>
      </c>
      <c r="E720">
        <v>5452.4750686079997</v>
      </c>
      <c r="F720">
        <v>55.48</v>
      </c>
      <c r="G720">
        <v>-44.593275904966298</v>
      </c>
      <c r="H720">
        <f>(Table2[[#This Row],[1Y Return vs Nifty]]-AVERAGE(Table2[1Y Return vs Nifty]))/_xlfn.STDEV.P(Table2[1Y Return vs Nifty])</f>
        <v>-1.1764258224064323</v>
      </c>
      <c r="I720">
        <v>-6.3198125155707299</v>
      </c>
      <c r="J720">
        <f>(Table2[[#This Row],[1M Return vs Nifty]]-AVERAGE(Table2[1M Return vs Nifty]))/_xlfn.STDEV.P(Table2[1M Return vs Nifty])</f>
        <v>-0.62077463586087567</v>
      </c>
      <c r="K720">
        <v>-27.870305095450298</v>
      </c>
      <c r="L720">
        <f>(Table2[[#This Row],[6M Return vs Nifty]]-AVERAGE(Table2[6M Return vs Nifty]))/_xlfn.STDEV.P(Table2[6M Return vs Nifty])</f>
        <v>-1.1426430448503708</v>
      </c>
      <c r="M720">
        <v>-3.3489315329265299</v>
      </c>
      <c r="N720">
        <f>(Table2[[#This Row],[1W Return vs Nifty]]-AVERAGE(Table2[1W Return vs Nifty]))/_xlfn.STDEV.P(Table2[1W Return vs Nifty])</f>
        <v>-0.36425715836153566</v>
      </c>
      <c r="O720">
        <v>57.61</v>
      </c>
      <c r="P720">
        <v>60.668983699685903</v>
      </c>
      <c r="Q720">
        <v>66.090339018299304</v>
      </c>
      <c r="R720">
        <v>36.947196542320199</v>
      </c>
      <c r="S720" s="1">
        <f>(Table2[[#This Row],[Close Price]]-Table2[[#This Row],[20D EMA]])/Table2[[#This Row],[20D EMA]]</f>
        <v>-3.6972747786842605E-2</v>
      </c>
      <c r="T720" s="1">
        <f>(Table2[[#This Row],[Close Price]]-Table2[[#This Row],[50D EMA]])/Table2[[#This Row],[50D EMA]]</f>
        <v>-8.5529431733546088E-2</v>
      </c>
      <c r="U720" s="1">
        <f>(Table2[[#This Row],[Close Price]]-Table2[[#This Row],[200D EMA]])/Table2[[#This Row],[200D EMA]]</f>
        <v>-0.16054296552120095</v>
      </c>
      <c r="V720">
        <v>0.28522168915077201</v>
      </c>
      <c r="W720">
        <v>54.79</v>
      </c>
      <c r="X720">
        <v>55.7</v>
      </c>
      <c r="Y720">
        <v>54.79</v>
      </c>
      <c r="Z720">
        <v>55.7</v>
      </c>
      <c r="AA720">
        <v>54.79</v>
      </c>
      <c r="AB720">
        <v>58.3</v>
      </c>
      <c r="AC720" s="1">
        <f>(Table2[[#This Row],[Close Price]]/Table2[[#This Row],[Day Low]])-1</f>
        <v>1.259353896696469E-2</v>
      </c>
      <c r="AD720" s="1">
        <f>(Table2[[#This Row],[Day High]]/Table2[[#This Row],[Close Price]])-1</f>
        <v>3.965392934390799E-3</v>
      </c>
      <c r="AE720" s="1">
        <f>(Table2[[#This Row],[Close Price]]/Table2[[#This Row],[Current Week Low]])-1</f>
        <v>1.259353896696469E-2</v>
      </c>
      <c r="AF720" s="1">
        <f>(Table2[[#This Row],[Current Week High]]/Table2[[#This Row],[Close Price]])-1</f>
        <v>3.965392934390799E-3</v>
      </c>
      <c r="AG720" s="1">
        <f>(Table2[[#This Row],[Close Price]]/Table2[[#This Row],[Current Month Low]])-1</f>
        <v>1.259353896696469E-2</v>
      </c>
      <c r="AH720" s="1">
        <f>(Table2[[#This Row],[Current Month High]]/Table2[[#This Row],[Close Price]])-1</f>
        <v>5.0829127613554403E-2</v>
      </c>
      <c r="AI720">
        <v>76.640230713770706</v>
      </c>
      <c r="AJ720">
        <v>2.8550241008527801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-0.17</v>
      </c>
      <c r="AM720" t="s">
        <v>3184</v>
      </c>
      <c r="AN720">
        <v>-4.01</v>
      </c>
      <c r="AO720" t="s">
        <v>3184</v>
      </c>
      <c r="AP720">
        <v>-3.2730966844290998E-2</v>
      </c>
      <c r="AQ720">
        <f>(Table2[[#This Row],[Sharpe Ratio]]-AVERAGE(Table2[Sharpe Ratio]))/_xlfn.STDEV.P(Table2[Sharpe Ratio])</f>
        <v>-1.1075005680210526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696</v>
      </c>
      <c r="AT720">
        <f>_xlfn.RANK.AVG(Table2[[#This Row],[6M Return vs Nifty Z-Score]],Table2[6M Return vs Nifty Z-Score])</f>
        <v>696</v>
      </c>
      <c r="AU720">
        <f>_xlfn.RANK.AVG(Table2[[#This Row],[Sharpe Ratio Z-Score]],Table2[Sharpe Ratio Z-Score])</f>
        <v>639</v>
      </c>
      <c r="AV720">
        <f>(Table2[[#This Row],[Rank 1Y]]+Table2[[#This Row],[Rank 6M]]+Table2[[#This Row],[Rank Sharpe]])/3</f>
        <v>677</v>
      </c>
    </row>
    <row r="721" spans="1:48" x14ac:dyDescent="0.3">
      <c r="A721" t="s">
        <v>1181</v>
      </c>
      <c r="B721" t="s">
        <v>1182</v>
      </c>
      <c r="C721" t="s">
        <v>3138</v>
      </c>
      <c r="D721" t="s">
        <v>241</v>
      </c>
      <c r="E721">
        <v>10101.971640129999</v>
      </c>
      <c r="F721">
        <v>750.7</v>
      </c>
      <c r="G721">
        <v>-45.3351869278941</v>
      </c>
      <c r="H721">
        <f>(Table2[[#This Row],[1Y Return vs Nifty]]-AVERAGE(Table2[1Y Return vs Nifty]))/_xlfn.STDEV.P(Table2[1Y Return vs Nifty])</f>
        <v>-1.1904317876986032</v>
      </c>
      <c r="I721">
        <v>-9.4497200521658993</v>
      </c>
      <c r="J721">
        <f>(Table2[[#This Row],[1M Return vs Nifty]]-AVERAGE(Table2[1M Return vs Nifty]))/_xlfn.STDEV.P(Table2[1M Return vs Nifty])</f>
        <v>-0.95476095371981162</v>
      </c>
      <c r="K721">
        <v>-21.4411878277201</v>
      </c>
      <c r="L721">
        <f>(Table2[[#This Row],[6M Return vs Nifty]]-AVERAGE(Table2[6M Return vs Nifty]))/_xlfn.STDEV.P(Table2[6M Return vs Nifty])</f>
        <v>-0.92722985643395062</v>
      </c>
      <c r="M721">
        <v>-2.8223847858867499</v>
      </c>
      <c r="N721">
        <f>(Table2[[#This Row],[1W Return vs Nifty]]-AVERAGE(Table2[1W Return vs Nifty]))/_xlfn.STDEV.P(Table2[1W Return vs Nifty])</f>
        <v>-0.25263607866046101</v>
      </c>
      <c r="O721">
        <v>778.04</v>
      </c>
      <c r="P721">
        <v>832.757530742472</v>
      </c>
      <c r="Q721">
        <v>906.49640068340796</v>
      </c>
      <c r="R721">
        <v>41.305571632314603</v>
      </c>
      <c r="S721" s="1">
        <f>(Table2[[#This Row],[Close Price]]-Table2[[#This Row],[20D EMA]])/Table2[[#This Row],[20D EMA]]</f>
        <v>-3.5139581512518531E-2</v>
      </c>
      <c r="T721" s="1">
        <f>(Table2[[#This Row],[Close Price]]-Table2[[#This Row],[50D EMA]])/Table2[[#This Row],[50D EMA]]</f>
        <v>-9.85371224074202E-2</v>
      </c>
      <c r="U721" s="1">
        <f>(Table2[[#This Row],[Close Price]]-Table2[[#This Row],[200D EMA]])/Table2[[#This Row],[200D EMA]]</f>
        <v>-0.17186654085548816</v>
      </c>
      <c r="V721">
        <v>0.81351098409005296</v>
      </c>
      <c r="W721">
        <v>741</v>
      </c>
      <c r="X721">
        <v>754.55</v>
      </c>
      <c r="Y721">
        <v>741</v>
      </c>
      <c r="Z721">
        <v>754.55</v>
      </c>
      <c r="AA721">
        <v>737.05</v>
      </c>
      <c r="AB721">
        <v>803.95</v>
      </c>
      <c r="AC721" s="1">
        <f>(Table2[[#This Row],[Close Price]]/Table2[[#This Row],[Day Low]])-1</f>
        <v>1.3090418353576272E-2</v>
      </c>
      <c r="AD721" s="1">
        <f>(Table2[[#This Row],[Day High]]/Table2[[#This Row],[Close Price]])-1</f>
        <v>5.1285466897561527E-3</v>
      </c>
      <c r="AE721" s="1">
        <f>(Table2[[#This Row],[Close Price]]/Table2[[#This Row],[Current Week Low]])-1</f>
        <v>1.3090418353576272E-2</v>
      </c>
      <c r="AF721" s="1">
        <f>(Table2[[#This Row],[Current Week High]]/Table2[[#This Row],[Close Price]])-1</f>
        <v>5.1285466897561527E-3</v>
      </c>
      <c r="AG721" s="1">
        <f>(Table2[[#This Row],[Close Price]]/Table2[[#This Row],[Current Month Low]])-1</f>
        <v>1.8519774777830733E-2</v>
      </c>
      <c r="AH721" s="1">
        <f>(Table2[[#This Row],[Current Month High]]/Table2[[#This Row],[Close Price]])-1</f>
        <v>7.0933795124550336E-2</v>
      </c>
      <c r="AI721">
        <v>66.244838151059</v>
      </c>
      <c r="AJ721">
        <v>4.3943818662216696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-0.21</v>
      </c>
      <c r="AM721" t="s">
        <v>3184</v>
      </c>
      <c r="AN721">
        <v>-0.4</v>
      </c>
      <c r="AO721" t="s">
        <v>3184</v>
      </c>
      <c r="AP721">
        <v>-6.6909455997852002E-2</v>
      </c>
      <c r="AQ721">
        <f>(Table2[[#This Row],[Sharpe Ratio]]-AVERAGE(Table2[Sharpe Ratio]))/_xlfn.STDEV.P(Table2[Sharpe Ratio])</f>
        <v>-1.5113294347526278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699</v>
      </c>
      <c r="AT721">
        <f>_xlfn.RANK.AVG(Table2[[#This Row],[6M Return vs Nifty Z-Score]],Table2[6M Return vs Nifty Z-Score])</f>
        <v>651</v>
      </c>
      <c r="AU721">
        <f>_xlfn.RANK.AVG(Table2[[#This Row],[Sharpe Ratio Z-Score]],Table2[Sharpe Ratio Z-Score])</f>
        <v>690</v>
      </c>
      <c r="AV721">
        <f>(Table2[[#This Row],[Rank 1Y]]+Table2[[#This Row],[Rank 6M]]+Table2[[#This Row],[Rank Sharpe]])/3</f>
        <v>680</v>
      </c>
    </row>
    <row r="722" spans="1:48" x14ac:dyDescent="0.3">
      <c r="A722" t="s">
        <v>109</v>
      </c>
      <c r="B722" t="s">
        <v>110</v>
      </c>
      <c r="C722" t="s">
        <v>3150</v>
      </c>
      <c r="D722" t="s">
        <v>111</v>
      </c>
      <c r="E722">
        <v>243807.56080527001</v>
      </c>
      <c r="F722">
        <v>2543.1</v>
      </c>
      <c r="G722">
        <v>-42.1928276847378</v>
      </c>
      <c r="H722">
        <f>(Table2[[#This Row],[1Y Return vs Nifty]]-AVERAGE(Table2[1Y Return vs Nifty]))/_xlfn.STDEV.P(Table2[1Y Return vs Nifty])</f>
        <v>-1.1311096141022383</v>
      </c>
      <c r="I722">
        <v>-5.64808568905186</v>
      </c>
      <c r="J722">
        <f>(Table2[[#This Row],[1M Return vs Nifty]]-AVERAGE(Table2[1M Return vs Nifty]))/_xlfn.STDEV.P(Table2[1M Return vs Nifty])</f>
        <v>-0.54909597865678483</v>
      </c>
      <c r="K722">
        <v>-21.133455732105102</v>
      </c>
      <c r="L722">
        <f>(Table2[[#This Row],[6M Return vs Nifty]]-AVERAGE(Table2[6M Return vs Nifty]))/_xlfn.STDEV.P(Table2[6M Return vs Nifty])</f>
        <v>-0.91691902383688129</v>
      </c>
      <c r="M722">
        <v>-6.6138768410782296</v>
      </c>
      <c r="N722">
        <f>(Table2[[#This Row],[1W Return vs Nifty]]-AVERAGE(Table2[1W Return vs Nifty]))/_xlfn.STDEV.P(Table2[1W Return vs Nifty])</f>
        <v>-1.0563832089158236</v>
      </c>
      <c r="O722">
        <v>2921.71</v>
      </c>
      <c r="P722">
        <v>3024.0861347610698</v>
      </c>
      <c r="Q722">
        <v>3037.9868357487699</v>
      </c>
      <c r="R722">
        <v>7.23458878329612</v>
      </c>
      <c r="S722" s="1">
        <f>(Table2[[#This Row],[Close Price]]-Table2[[#This Row],[20D EMA]])/Table2[[#This Row],[20D EMA]]</f>
        <v>-0.12958507175592379</v>
      </c>
      <c r="T722" s="1">
        <f>(Table2[[#This Row],[Close Price]]-Table2[[#This Row],[50D EMA]])/Table2[[#This Row],[50D EMA]]</f>
        <v>-0.15905173111052018</v>
      </c>
      <c r="U722" s="1">
        <f>(Table2[[#This Row],[Close Price]]-Table2[[#This Row],[200D EMA]])/Table2[[#This Row],[200D EMA]]</f>
        <v>-0.16289959848584915</v>
      </c>
      <c r="V722">
        <v>1.49429083151901</v>
      </c>
      <c r="W722">
        <v>2506</v>
      </c>
      <c r="X722">
        <v>2598.75</v>
      </c>
      <c r="Y722">
        <v>2506</v>
      </c>
      <c r="Z722">
        <v>2598.75</v>
      </c>
      <c r="AA722">
        <v>2506</v>
      </c>
      <c r="AB722">
        <v>2965.75</v>
      </c>
      <c r="AC722" s="1">
        <f>(Table2[[#This Row],[Close Price]]/Table2[[#This Row],[Day Low]])-1</f>
        <v>1.4804469273743015E-2</v>
      </c>
      <c r="AD722" s="1">
        <f>(Table2[[#This Row],[Day High]]/Table2[[#This Row],[Close Price]])-1</f>
        <v>2.1882741535920847E-2</v>
      </c>
      <c r="AE722" s="1">
        <f>(Table2[[#This Row],[Close Price]]/Table2[[#This Row],[Current Week Low]])-1</f>
        <v>1.4804469273743015E-2</v>
      </c>
      <c r="AF722" s="1">
        <f>(Table2[[#This Row],[Current Week High]]/Table2[[#This Row],[Close Price]])-1</f>
        <v>2.1882741535920847E-2</v>
      </c>
      <c r="AG722" s="1">
        <f>(Table2[[#This Row],[Close Price]]/Table2[[#This Row],[Current Month Low]])-1</f>
        <v>1.4804469273743015E-2</v>
      </c>
      <c r="AH722" s="1">
        <f>(Table2[[#This Row],[Current Month High]]/Table2[[#This Row],[Close Price]])-1</f>
        <v>0.16619480162007005</v>
      </c>
      <c r="AI722">
        <v>34.597538437340198</v>
      </c>
      <c r="AJ722">
        <v>1.4804469273742999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-0.13</v>
      </c>
      <c r="AM722" t="s">
        <v>3184</v>
      </c>
      <c r="AN722">
        <v>-14.43</v>
      </c>
      <c r="AO722" t="s">
        <v>3184</v>
      </c>
      <c r="AP722">
        <v>-8.7911801758311994E-2</v>
      </c>
      <c r="AQ722">
        <f>(Table2[[#This Row],[Sharpe Ratio]]-AVERAGE(Table2[Sharpe Ratio]))/_xlfn.STDEV.P(Table2[Sharpe Ratio])</f>
        <v>-1.7594783054954295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688</v>
      </c>
      <c r="AT722">
        <f>_xlfn.RANK.AVG(Table2[[#This Row],[6M Return vs Nifty Z-Score]],Table2[6M Return vs Nifty Z-Score])</f>
        <v>648</v>
      </c>
      <c r="AU722">
        <f>_xlfn.RANK.AVG(Table2[[#This Row],[Sharpe Ratio Z-Score]],Table2[Sharpe Ratio Z-Score])</f>
        <v>706</v>
      </c>
      <c r="AV722">
        <f>(Table2[[#This Row],[Rank 1Y]]+Table2[[#This Row],[Rank 6M]]+Table2[[#This Row],[Rank Sharpe]])/3</f>
        <v>680.66666666666663</v>
      </c>
    </row>
    <row r="723" spans="1:48" x14ac:dyDescent="0.3">
      <c r="A723" t="s">
        <v>1422</v>
      </c>
      <c r="B723" t="s">
        <v>1423</v>
      </c>
      <c r="C723" t="s">
        <v>3139</v>
      </c>
      <c r="D723" t="s">
        <v>24</v>
      </c>
      <c r="E723">
        <v>7383.5454243459999</v>
      </c>
      <c r="F723">
        <v>64.819999999999993</v>
      </c>
      <c r="G723">
        <v>-57.4525551809107</v>
      </c>
      <c r="H723">
        <f>(Table2[[#This Row],[1Y Return vs Nifty]]-AVERAGE(Table2[1Y Return vs Nifty]))/_xlfn.STDEV.P(Table2[1Y Return vs Nifty])</f>
        <v>-1.4191862258176886</v>
      </c>
      <c r="I723">
        <v>-4.5826806158309701</v>
      </c>
      <c r="J723">
        <f>(Table2[[#This Row],[1M Return vs Nifty]]-AVERAGE(Table2[1M Return vs Nifty]))/_xlfn.STDEV.P(Table2[1M Return vs Nifty])</f>
        <v>-0.43540868493552642</v>
      </c>
      <c r="K723">
        <v>-38.771517488804598</v>
      </c>
      <c r="L723">
        <f>(Table2[[#This Row],[6M Return vs Nifty]]-AVERAGE(Table2[6M Return vs Nifty]))/_xlfn.STDEV.P(Table2[6M Return vs Nifty])</f>
        <v>-1.5078976858014299</v>
      </c>
      <c r="M723">
        <v>-3.87815123323908</v>
      </c>
      <c r="N723">
        <f>(Table2[[#This Row],[1W Return vs Nifty]]-AVERAGE(Table2[1W Return vs Nifty]))/_xlfn.STDEV.P(Table2[1W Return vs Nifty])</f>
        <v>-0.47644486948132947</v>
      </c>
      <c r="O723">
        <v>70.430000000000007</v>
      </c>
      <c r="P723">
        <v>74.716629450932402</v>
      </c>
      <c r="Q723">
        <v>85.260084828358401</v>
      </c>
      <c r="R723">
        <v>24.772762146442599</v>
      </c>
      <c r="S723" s="1">
        <f>(Table2[[#This Row],[Close Price]]-Table2[[#This Row],[20D EMA]])/Table2[[#This Row],[20D EMA]]</f>
        <v>-7.9653556722987545E-2</v>
      </c>
      <c r="T723" s="1">
        <f>(Table2[[#This Row],[Close Price]]-Table2[[#This Row],[50D EMA]])/Table2[[#This Row],[50D EMA]]</f>
        <v>-0.13245551256339369</v>
      </c>
      <c r="U723" s="1">
        <f>(Table2[[#This Row],[Close Price]]-Table2[[#This Row],[200D EMA]])/Table2[[#This Row],[200D EMA]]</f>
        <v>-0.23973803063306151</v>
      </c>
      <c r="V723">
        <v>0.68672660198401403</v>
      </c>
      <c r="W723">
        <v>64.150000000000006</v>
      </c>
      <c r="X723">
        <v>66.63</v>
      </c>
      <c r="Y723">
        <v>64.150000000000006</v>
      </c>
      <c r="Z723">
        <v>66.63</v>
      </c>
      <c r="AA723">
        <v>64.150000000000006</v>
      </c>
      <c r="AB723">
        <v>71.790000000000006</v>
      </c>
      <c r="AC723" s="1">
        <f>(Table2[[#This Row],[Close Price]]/Table2[[#This Row],[Day Low]])-1</f>
        <v>1.044427123928271E-2</v>
      </c>
      <c r="AD723" s="1">
        <f>(Table2[[#This Row],[Day High]]/Table2[[#This Row],[Close Price]])-1</f>
        <v>2.7923480407281653E-2</v>
      </c>
      <c r="AE723" s="1">
        <f>(Table2[[#This Row],[Close Price]]/Table2[[#This Row],[Current Week Low]])-1</f>
        <v>1.044427123928271E-2</v>
      </c>
      <c r="AF723" s="1">
        <f>(Table2[[#This Row],[Current Week High]]/Table2[[#This Row],[Close Price]])-1</f>
        <v>2.7923480407281653E-2</v>
      </c>
      <c r="AG723" s="1">
        <f>(Table2[[#This Row],[Close Price]]/Table2[[#This Row],[Current Month Low]])-1</f>
        <v>1.044427123928271E-2</v>
      </c>
      <c r="AH723" s="1">
        <f>(Table2[[#This Row],[Current Month High]]/Table2[[#This Row],[Close Price]])-1</f>
        <v>0.10752854057389727</v>
      </c>
      <c r="AI723">
        <v>79.728478864547995</v>
      </c>
      <c r="AJ723">
        <v>1.0444271239282701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-0.23</v>
      </c>
      <c r="AM723" t="s">
        <v>3184</v>
      </c>
      <c r="AN723">
        <v>-8.1999999999999993</v>
      </c>
      <c r="AO723" t="s">
        <v>3184</v>
      </c>
      <c r="AP723">
        <v>-7.8334635308320005E-3</v>
      </c>
      <c r="AQ723">
        <f>(Table2[[#This Row],[Sharpe Ratio]]-AVERAGE(Table2[Sharpe Ratio]))/_xlfn.STDEV.P(Table2[Sharpe Ratio])</f>
        <v>-0.81332926915683001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727</v>
      </c>
      <c r="AT723">
        <f>_xlfn.RANK.AVG(Table2[[#This Row],[6M Return vs Nifty Z-Score]],Table2[6M Return vs Nifty Z-Score])</f>
        <v>728</v>
      </c>
      <c r="AU723">
        <f>_xlfn.RANK.AVG(Table2[[#This Row],[Sharpe Ratio Z-Score]],Table2[Sharpe Ratio Z-Score])</f>
        <v>587</v>
      </c>
      <c r="AV723">
        <f>(Table2[[#This Row],[Rank 1Y]]+Table2[[#This Row],[Rank 6M]]+Table2[[#This Row],[Rank Sharpe]])/3</f>
        <v>680.66666666666663</v>
      </c>
    </row>
    <row r="724" spans="1:48" x14ac:dyDescent="0.3">
      <c r="A724" t="s">
        <v>1268</v>
      </c>
      <c r="B724" t="s">
        <v>1269</v>
      </c>
      <c r="C724" t="s">
        <v>3150</v>
      </c>
      <c r="D724" t="s">
        <v>1270</v>
      </c>
      <c r="E724">
        <v>9090.9021145349998</v>
      </c>
      <c r="F724">
        <v>836.35</v>
      </c>
      <c r="G724">
        <v>-47.917360754400796</v>
      </c>
      <c r="H724">
        <f>(Table2[[#This Row],[1Y Return vs Nifty]]-AVERAGE(Table2[1Y Return vs Nifty]))/_xlfn.STDEV.P(Table2[1Y Return vs Nifty])</f>
        <v>-1.2391786533937426</v>
      </c>
      <c r="I724">
        <v>-5.4224049038773998</v>
      </c>
      <c r="J724">
        <f>(Table2[[#This Row],[1M Return vs Nifty]]-AVERAGE(Table2[1M Return vs Nifty]))/_xlfn.STDEV.P(Table2[1M Return vs Nifty])</f>
        <v>-0.52501402301731359</v>
      </c>
      <c r="K724">
        <v>-17.551946982974499</v>
      </c>
      <c r="L724">
        <f>(Table2[[#This Row],[6M Return vs Nifty]]-AVERAGE(Table2[6M Return vs Nifty]))/_xlfn.STDEV.P(Table2[6M Return vs Nifty])</f>
        <v>-0.79691744556983746</v>
      </c>
      <c r="M724">
        <v>-3.3385003206994401</v>
      </c>
      <c r="N724">
        <f>(Table2[[#This Row],[1W Return vs Nifty]]-AVERAGE(Table2[1W Return vs Nifty]))/_xlfn.STDEV.P(Table2[1W Return vs Nifty])</f>
        <v>-0.36204587668915861</v>
      </c>
      <c r="O724">
        <v>856.53</v>
      </c>
      <c r="P724">
        <v>885.47809871740697</v>
      </c>
      <c r="Q724">
        <v>962.74930220269596</v>
      </c>
      <c r="R724">
        <v>40.8227228151706</v>
      </c>
      <c r="S724" s="1">
        <f>(Table2[[#This Row],[Close Price]]-Table2[[#This Row],[20D EMA]])/Table2[[#This Row],[20D EMA]]</f>
        <v>-2.3560178861219049E-2</v>
      </c>
      <c r="T724" s="1">
        <f>(Table2[[#This Row],[Close Price]]-Table2[[#This Row],[50D EMA]])/Table2[[#This Row],[50D EMA]]</f>
        <v>-5.5482003212239547E-2</v>
      </c>
      <c r="U724" s="1">
        <f>(Table2[[#This Row],[Close Price]]-Table2[[#This Row],[200D EMA]])/Table2[[#This Row],[200D EMA]]</f>
        <v>-0.13128994423938206</v>
      </c>
      <c r="V724">
        <v>0.78006499345344604</v>
      </c>
      <c r="W724">
        <v>820.2</v>
      </c>
      <c r="X724">
        <v>844.35</v>
      </c>
      <c r="Y724">
        <v>820.2</v>
      </c>
      <c r="Z724">
        <v>844.35</v>
      </c>
      <c r="AA724">
        <v>820.2</v>
      </c>
      <c r="AB724">
        <v>875.3</v>
      </c>
      <c r="AC724" s="1">
        <f>(Table2[[#This Row],[Close Price]]/Table2[[#This Row],[Day Low]])-1</f>
        <v>1.9690319434284342E-2</v>
      </c>
      <c r="AD724" s="1">
        <f>(Table2[[#This Row],[Day High]]/Table2[[#This Row],[Close Price]])-1</f>
        <v>9.5653733484784009E-3</v>
      </c>
      <c r="AE724" s="1">
        <f>(Table2[[#This Row],[Close Price]]/Table2[[#This Row],[Current Week Low]])-1</f>
        <v>1.9690319434284342E-2</v>
      </c>
      <c r="AF724" s="1">
        <f>(Table2[[#This Row],[Current Week High]]/Table2[[#This Row],[Close Price]])-1</f>
        <v>9.5653733484784009E-3</v>
      </c>
      <c r="AG724" s="1">
        <f>(Table2[[#This Row],[Close Price]]/Table2[[#This Row],[Current Month Low]])-1</f>
        <v>1.9690319434284342E-2</v>
      </c>
      <c r="AH724" s="1">
        <f>(Table2[[#This Row],[Current Month High]]/Table2[[#This Row],[Close Price]])-1</f>
        <v>4.6571411490404557E-2</v>
      </c>
      <c r="AI724">
        <v>55.078615412207697</v>
      </c>
      <c r="AJ724">
        <v>4.1531755915317596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-0.02</v>
      </c>
      <c r="AM724" t="s">
        <v>3184</v>
      </c>
      <c r="AN724">
        <v>-0.48</v>
      </c>
      <c r="AO724" t="s">
        <v>3184</v>
      </c>
      <c r="AP724">
        <v>-0.13596842661816599</v>
      </c>
      <c r="AQ724">
        <f>(Table2[[#This Row],[Sharpe Ratio]]-AVERAGE(Table2[Sharpe Ratio]))/_xlfn.STDEV.P(Table2[Sharpe Ratio])</f>
        <v>-2.3272814131432504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708</v>
      </c>
      <c r="AT724">
        <f>_xlfn.RANK.AVG(Table2[[#This Row],[6M Return vs Nifty Z-Score]],Table2[6M Return vs Nifty Z-Score])</f>
        <v>600</v>
      </c>
      <c r="AU724">
        <f>_xlfn.RANK.AVG(Table2[[#This Row],[Sharpe Ratio Z-Score]],Table2[Sharpe Ratio Z-Score])</f>
        <v>735</v>
      </c>
      <c r="AV724">
        <f>(Table2[[#This Row],[Rank 1Y]]+Table2[[#This Row],[Rank 6M]]+Table2[[#This Row],[Rank Sharpe]])/3</f>
        <v>681</v>
      </c>
    </row>
    <row r="725" spans="1:48" x14ac:dyDescent="0.3">
      <c r="A725" t="s">
        <v>1083</v>
      </c>
      <c r="B725" t="s">
        <v>1084</v>
      </c>
      <c r="C725" t="s">
        <v>3157</v>
      </c>
      <c r="D725" t="s">
        <v>633</v>
      </c>
      <c r="E725">
        <v>11595.39043824</v>
      </c>
      <c r="F725">
        <v>120.72</v>
      </c>
      <c r="G725">
        <v>-76.3725355441901</v>
      </c>
      <c r="H725">
        <f>(Table2[[#This Row],[1Y Return vs Nifty]]-AVERAGE(Table2[1Y Return vs Nifty]))/_xlfn.STDEV.P(Table2[1Y Return vs Nifty])</f>
        <v>-1.7763619249344209</v>
      </c>
      <c r="I725">
        <v>-2.2282201504693502</v>
      </c>
      <c r="J725">
        <f>(Table2[[#This Row],[1M Return vs Nifty]]-AVERAGE(Table2[1M Return vs Nifty]))/_xlfn.STDEV.P(Table2[1M Return vs Nifty])</f>
        <v>-0.18416880894034163</v>
      </c>
      <c r="K725">
        <v>-16.453917893420002</v>
      </c>
      <c r="L725">
        <f>(Table2[[#This Row],[6M Return vs Nifty]]-AVERAGE(Table2[6M Return vs Nifty]))/_xlfn.STDEV.P(Table2[6M Return vs Nifty])</f>
        <v>-0.76012702204744609</v>
      </c>
      <c r="M725">
        <v>-0.88477802395280103</v>
      </c>
      <c r="N725">
        <f>(Table2[[#This Row],[1W Return vs Nifty]]-AVERAGE(Table2[1W Return vs Nifty]))/_xlfn.STDEV.P(Table2[1W Return vs Nifty])</f>
        <v>0.15811141910507168</v>
      </c>
      <c r="O725">
        <v>124.05</v>
      </c>
      <c r="P725">
        <v>128.844844622902</v>
      </c>
      <c r="Q725">
        <v>154.10306048591099</v>
      </c>
      <c r="R725">
        <v>40.600761601856199</v>
      </c>
      <c r="S725" s="1">
        <f>(Table2[[#This Row],[Close Price]]-Table2[[#This Row],[20D EMA]])/Table2[[#This Row],[20D EMA]]</f>
        <v>-2.68440145102781E-2</v>
      </c>
      <c r="T725" s="1">
        <f>(Table2[[#This Row],[Close Price]]-Table2[[#This Row],[50D EMA]])/Table2[[#This Row],[50D EMA]]</f>
        <v>-6.3059136333172491E-2</v>
      </c>
      <c r="U725" s="1">
        <f>(Table2[[#This Row],[Close Price]]-Table2[[#This Row],[200D EMA]])/Table2[[#This Row],[200D EMA]]</f>
        <v>-0.2166281472973281</v>
      </c>
      <c r="V725">
        <v>0.43694547011271601</v>
      </c>
      <c r="W725">
        <v>120.33</v>
      </c>
      <c r="X725">
        <v>123.15</v>
      </c>
      <c r="Y725">
        <v>120.33</v>
      </c>
      <c r="Z725">
        <v>123.15</v>
      </c>
      <c r="AA725">
        <v>119.56</v>
      </c>
      <c r="AB725">
        <v>126.82</v>
      </c>
      <c r="AC725" s="1">
        <f>(Table2[[#This Row],[Close Price]]/Table2[[#This Row],[Day Low]])-1</f>
        <v>3.2410870107204559E-3</v>
      </c>
      <c r="AD725" s="1">
        <f>(Table2[[#This Row],[Day High]]/Table2[[#This Row],[Close Price]])-1</f>
        <v>2.0129224652087441E-2</v>
      </c>
      <c r="AE725" s="1">
        <f>(Table2[[#This Row],[Close Price]]/Table2[[#This Row],[Current Week Low]])-1</f>
        <v>3.2410870107204559E-3</v>
      </c>
      <c r="AF725" s="1">
        <f>(Table2[[#This Row],[Current Week High]]/Table2[[#This Row],[Close Price]])-1</f>
        <v>2.0129224652087441E-2</v>
      </c>
      <c r="AG725" s="1">
        <f>(Table2[[#This Row],[Close Price]]/Table2[[#This Row],[Current Month Low]])-1</f>
        <v>9.7022415523586591E-3</v>
      </c>
      <c r="AH725" s="1">
        <f>(Table2[[#This Row],[Current Month High]]/Table2[[#This Row],[Close Price]])-1</f>
        <v>5.0530152418820418E-2</v>
      </c>
      <c r="AI725">
        <v>148.260437375745</v>
      </c>
      <c r="AJ725">
        <v>3.1971277141391501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-0.06</v>
      </c>
      <c r="AM725" t="s">
        <v>3184</v>
      </c>
      <c r="AN725">
        <v>-2.83</v>
      </c>
      <c r="AO725" t="s">
        <v>3184</v>
      </c>
      <c r="AP725">
        <v>-0.113403505109319</v>
      </c>
      <c r="AQ725">
        <f>(Table2[[#This Row],[Sharpe Ratio]]-AVERAGE(Table2[Sharpe Ratio]))/_xlfn.STDEV.P(Table2[Sharpe Ratio])</f>
        <v>-2.0606702519575251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735</v>
      </c>
      <c r="AT725">
        <f>_xlfn.RANK.AVG(Table2[[#This Row],[6M Return vs Nifty Z-Score]],Table2[6M Return vs Nifty Z-Score])</f>
        <v>583</v>
      </c>
      <c r="AU725">
        <f>_xlfn.RANK.AVG(Table2[[#This Row],[Sharpe Ratio Z-Score]],Table2[Sharpe Ratio Z-Score])</f>
        <v>726</v>
      </c>
      <c r="AV725">
        <f>(Table2[[#This Row],[Rank 1Y]]+Table2[[#This Row],[Rank 6M]]+Table2[[#This Row],[Rank Sharpe]])/3</f>
        <v>681.33333333333337</v>
      </c>
    </row>
    <row r="726" spans="1:48" x14ac:dyDescent="0.3">
      <c r="A726" t="s">
        <v>2357</v>
      </c>
      <c r="B726" t="s">
        <v>2358</v>
      </c>
      <c r="C726" t="s">
        <v>3153</v>
      </c>
      <c r="D726" t="s">
        <v>403</v>
      </c>
      <c r="E726">
        <v>2227.8380622599998</v>
      </c>
      <c r="F726">
        <v>193.45</v>
      </c>
      <c r="G726">
        <v>-57.083827494106501</v>
      </c>
      <c r="H726">
        <f>(Table2[[#This Row],[1Y Return vs Nifty]]-AVERAGE(Table2[1Y Return vs Nifty]))/_xlfn.STDEV.P(Table2[1Y Return vs Nifty])</f>
        <v>-1.4122253005530092</v>
      </c>
      <c r="I726">
        <v>0.128302865655261</v>
      </c>
      <c r="J726">
        <f>(Table2[[#This Row],[1M Return vs Nifty]]-AVERAGE(Table2[1M Return vs Nifty]))/_xlfn.STDEV.P(Table2[1M Return vs Nifty])</f>
        <v>6.7291157816846275E-2</v>
      </c>
      <c r="K726">
        <v>-23.785378299222501</v>
      </c>
      <c r="L726">
        <f>(Table2[[#This Row],[6M Return vs Nifty]]-AVERAGE(Table2[6M Return vs Nifty]))/_xlfn.STDEV.P(Table2[6M Return vs Nifty])</f>
        <v>-1.0057740052949968</v>
      </c>
      <c r="M726">
        <v>3.8839037498070201</v>
      </c>
      <c r="N726">
        <f>(Table2[[#This Row],[1W Return vs Nifty]]-AVERAGE(Table2[1W Return vs Nifty]))/_xlfn.STDEV.P(Table2[1W Return vs Nifty])</f>
        <v>1.1690100930222302</v>
      </c>
      <c r="O726">
        <v>196.22</v>
      </c>
      <c r="P726">
        <v>202.08577953750299</v>
      </c>
      <c r="Q726">
        <v>233.093878215476</v>
      </c>
      <c r="R726">
        <v>45.833409291451403</v>
      </c>
      <c r="S726" s="1">
        <f>(Table2[[#This Row],[Close Price]]-Table2[[#This Row],[20D EMA]])/Table2[[#This Row],[20D EMA]]</f>
        <v>-1.4116807664866018E-2</v>
      </c>
      <c r="T726" s="1">
        <f>(Table2[[#This Row],[Close Price]]-Table2[[#This Row],[50D EMA]])/Table2[[#This Row],[50D EMA]]</f>
        <v>-4.2733237129633728E-2</v>
      </c>
      <c r="U726" s="1">
        <f>(Table2[[#This Row],[Close Price]]-Table2[[#This Row],[200D EMA]])/Table2[[#This Row],[200D EMA]]</f>
        <v>-0.17007687425762646</v>
      </c>
      <c r="V726">
        <v>0.98874836254118104</v>
      </c>
      <c r="W726">
        <v>192.51</v>
      </c>
      <c r="X726">
        <v>198.98</v>
      </c>
      <c r="Y726">
        <v>192.51</v>
      </c>
      <c r="Z726">
        <v>198.98</v>
      </c>
      <c r="AA726">
        <v>184.98</v>
      </c>
      <c r="AB726">
        <v>214.15</v>
      </c>
      <c r="AC726" s="1">
        <f>(Table2[[#This Row],[Close Price]]/Table2[[#This Row],[Day Low]])-1</f>
        <v>4.8828632278843376E-3</v>
      </c>
      <c r="AD726" s="1">
        <f>(Table2[[#This Row],[Day High]]/Table2[[#This Row],[Close Price]])-1</f>
        <v>2.8586197983975214E-2</v>
      </c>
      <c r="AE726" s="1">
        <f>(Table2[[#This Row],[Close Price]]/Table2[[#This Row],[Current Week Low]])-1</f>
        <v>4.8828632278843376E-3</v>
      </c>
      <c r="AF726" s="1">
        <f>(Table2[[#This Row],[Current Week High]]/Table2[[#This Row],[Close Price]])-1</f>
        <v>2.8586197983975214E-2</v>
      </c>
      <c r="AG726" s="1">
        <f>(Table2[[#This Row],[Close Price]]/Table2[[#This Row],[Current Month Low]])-1</f>
        <v>4.5788733917180302E-2</v>
      </c>
      <c r="AH726" s="1">
        <f>(Table2[[#This Row],[Current Month High]]/Table2[[#This Row],[Close Price]])-1</f>
        <v>0.10700439390023275</v>
      </c>
      <c r="AI726">
        <v>123.18428534505</v>
      </c>
      <c r="AJ726">
        <v>11.4985590778097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-0.02</v>
      </c>
      <c r="AM726" t="s">
        <v>3184</v>
      </c>
      <c r="AN726">
        <v>1.71</v>
      </c>
      <c r="AO726" t="s">
        <v>3185</v>
      </c>
      <c r="AP726">
        <v>-3.9787122297012999E-2</v>
      </c>
      <c r="AQ726">
        <f>(Table2[[#This Row],[Sharpe Ratio]]-AVERAGE(Table2[Sharpe Ratio]))/_xlfn.STDEV.P(Table2[Sharpe Ratio])</f>
        <v>-1.1908711127853948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724</v>
      </c>
      <c r="AT726">
        <f>_xlfn.RANK.AVG(Table2[[#This Row],[6M Return vs Nifty Z-Score]],Table2[6M Return vs Nifty Z-Score])</f>
        <v>673</v>
      </c>
      <c r="AU726">
        <f>_xlfn.RANK.AVG(Table2[[#This Row],[Sharpe Ratio Z-Score]],Table2[Sharpe Ratio Z-Score])</f>
        <v>652</v>
      </c>
      <c r="AV726">
        <f>(Table2[[#This Row],[Rank 1Y]]+Table2[[#This Row],[Rank 6M]]+Table2[[#This Row],[Rank Sharpe]])/3</f>
        <v>683</v>
      </c>
    </row>
    <row r="727" spans="1:48" x14ac:dyDescent="0.3">
      <c r="A727" t="s">
        <v>1204</v>
      </c>
      <c r="B727" t="s">
        <v>1205</v>
      </c>
      <c r="C727" t="s">
        <v>3139</v>
      </c>
      <c r="D727" t="s">
        <v>24</v>
      </c>
      <c r="E727">
        <v>9837.5446308720002</v>
      </c>
      <c r="F727">
        <v>161.88</v>
      </c>
      <c r="G727">
        <v>-56.813242437491297</v>
      </c>
      <c r="H727">
        <f>(Table2[[#This Row],[1Y Return vs Nifty]]-AVERAGE(Table2[1Y Return vs Nifty]))/_xlfn.STDEV.P(Table2[1Y Return vs Nifty])</f>
        <v>-1.4071171342171365</v>
      </c>
      <c r="I727">
        <v>-14.6737093100205</v>
      </c>
      <c r="J727">
        <f>(Table2[[#This Row],[1M Return vs Nifty]]-AVERAGE(Table2[1M Return vs Nifty]))/_xlfn.STDEV.P(Table2[1M Return vs Nifty])</f>
        <v>-1.5122026405319049</v>
      </c>
      <c r="K727">
        <v>-43.371583867828797</v>
      </c>
      <c r="L727">
        <f>(Table2[[#This Row],[6M Return vs Nifty]]-AVERAGE(Table2[6M Return vs Nifty]))/_xlfn.STDEV.P(Table2[6M Return vs Nifty])</f>
        <v>-1.6620269269348122</v>
      </c>
      <c r="M727">
        <v>-5.7557236229037896</v>
      </c>
      <c r="N727">
        <f>(Table2[[#This Row],[1W Return vs Nifty]]-AVERAGE(Table2[1W Return vs Nifty]))/_xlfn.STDEV.P(Table2[1W Return vs Nifty])</f>
        <v>-0.8744658591266582</v>
      </c>
      <c r="O727">
        <v>176.66</v>
      </c>
      <c r="P727">
        <v>192.69870079530699</v>
      </c>
      <c r="Q727">
        <v>221.66478788321399</v>
      </c>
      <c r="R727">
        <v>29.635648415599601</v>
      </c>
      <c r="S727" s="1">
        <f>(Table2[[#This Row],[Close Price]]-Table2[[#This Row],[20D EMA]])/Table2[[#This Row],[20D EMA]]</f>
        <v>-8.3663534472998985E-2</v>
      </c>
      <c r="T727" s="1">
        <f>(Table2[[#This Row],[Close Price]]-Table2[[#This Row],[50D EMA]])/Table2[[#This Row],[50D EMA]]</f>
        <v>-0.15993206320598896</v>
      </c>
      <c r="U727" s="1">
        <f>(Table2[[#This Row],[Close Price]]-Table2[[#This Row],[200D EMA]])/Table2[[#This Row],[200D EMA]]</f>
        <v>-0.26970809596836881</v>
      </c>
      <c r="V727">
        <v>1.0885691691647901</v>
      </c>
      <c r="W727">
        <v>160.36000000000001</v>
      </c>
      <c r="X727">
        <v>165.68</v>
      </c>
      <c r="Y727">
        <v>160.36000000000001</v>
      </c>
      <c r="Z727">
        <v>165.68</v>
      </c>
      <c r="AA727">
        <v>160.36000000000001</v>
      </c>
      <c r="AB727">
        <v>176.75</v>
      </c>
      <c r="AC727" s="1">
        <f>(Table2[[#This Row],[Close Price]]/Table2[[#This Row],[Day Low]])-1</f>
        <v>9.4786729857818663E-3</v>
      </c>
      <c r="AD727" s="1">
        <f>(Table2[[#This Row],[Day High]]/Table2[[#This Row],[Close Price]])-1</f>
        <v>2.3474178403755985E-2</v>
      </c>
      <c r="AE727" s="1">
        <f>(Table2[[#This Row],[Close Price]]/Table2[[#This Row],[Current Week Low]])-1</f>
        <v>9.4786729857818663E-3</v>
      </c>
      <c r="AF727" s="1">
        <f>(Table2[[#This Row],[Current Week High]]/Table2[[#This Row],[Close Price]])-1</f>
        <v>2.3474178403755985E-2</v>
      </c>
      <c r="AG727" s="1">
        <f>(Table2[[#This Row],[Close Price]]/Table2[[#This Row],[Current Month Low]])-1</f>
        <v>9.4786729857818663E-3</v>
      </c>
      <c r="AH727" s="1">
        <f>(Table2[[#This Row],[Current Month High]]/Table2[[#This Row],[Close Price]])-1</f>
        <v>9.1858166543118402E-2</v>
      </c>
      <c r="AI727">
        <v>85.754880158141802</v>
      </c>
      <c r="AJ727">
        <v>2.1969696969696901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-0.28999999999999998</v>
      </c>
      <c r="AM727" t="s">
        <v>3184</v>
      </c>
      <c r="AN727">
        <v>-2.4300000000000002</v>
      </c>
      <c r="AO727" t="s">
        <v>3184</v>
      </c>
      <c r="AP727">
        <v>-1.4582148274552001E-2</v>
      </c>
      <c r="AQ727">
        <f>(Table2[[#This Row],[Sharpe Ratio]]-AVERAGE(Table2[Sharpe Ratio]))/_xlfn.STDEV.P(Table2[Sharpe Ratio])</f>
        <v>-0.89306695737764386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723</v>
      </c>
      <c r="AT727">
        <f>_xlfn.RANK.AVG(Table2[[#This Row],[6M Return vs Nifty Z-Score]],Table2[6M Return vs Nifty Z-Score])</f>
        <v>731</v>
      </c>
      <c r="AU727">
        <f>_xlfn.RANK.AVG(Table2[[#This Row],[Sharpe Ratio Z-Score]],Table2[Sharpe Ratio Z-Score])</f>
        <v>599</v>
      </c>
      <c r="AV727">
        <f>(Table2[[#This Row],[Rank 1Y]]+Table2[[#This Row],[Rank 6M]]+Table2[[#This Row],[Rank Sharpe]])/3</f>
        <v>684.33333333333337</v>
      </c>
    </row>
    <row r="728" spans="1:48" x14ac:dyDescent="0.3">
      <c r="A728" t="s">
        <v>309</v>
      </c>
      <c r="B728" t="s">
        <v>310</v>
      </c>
      <c r="C728" t="s">
        <v>3139</v>
      </c>
      <c r="D728" t="s">
        <v>24</v>
      </c>
      <c r="E728">
        <v>82638.387817440002</v>
      </c>
      <c r="F728">
        <v>1060.8</v>
      </c>
      <c r="G728">
        <v>-53.656167031536398</v>
      </c>
      <c r="H728">
        <f>(Table2[[#This Row],[1Y Return vs Nifty]]-AVERAGE(Table2[1Y Return vs Nifty]))/_xlfn.STDEV.P(Table2[1Y Return vs Nifty])</f>
        <v>-1.3475171455472366</v>
      </c>
      <c r="I728">
        <v>-19.1069321025535</v>
      </c>
      <c r="J728">
        <f>(Table2[[#This Row],[1M Return vs Nifty]]-AVERAGE(Table2[1M Return vs Nifty]))/_xlfn.STDEV.P(Table2[1M Return vs Nifty])</f>
        <v>-1.9852631828689151</v>
      </c>
      <c r="K728">
        <v>-33.9325712179471</v>
      </c>
      <c r="L728">
        <f>(Table2[[#This Row],[6M Return vs Nifty]]-AVERAGE(Table2[6M Return vs Nifty]))/_xlfn.STDEV.P(Table2[6M Return vs Nifty])</f>
        <v>-1.345764565285311</v>
      </c>
      <c r="M728">
        <v>-1.7758864578370801</v>
      </c>
      <c r="N728">
        <f>(Table2[[#This Row],[1W Return vs Nifty]]-AVERAGE(Table2[1W Return vs Nifty]))/_xlfn.STDEV.P(Table2[1W Return vs Nifty])</f>
        <v>-3.0792008900309899E-2</v>
      </c>
      <c r="O728">
        <v>1147.9100000000001</v>
      </c>
      <c r="P728">
        <v>1262.0554468911801</v>
      </c>
      <c r="Q728">
        <v>1385.4157604746299</v>
      </c>
      <c r="R728">
        <v>28.649019467123999</v>
      </c>
      <c r="S728" s="1">
        <f>(Table2[[#This Row],[Close Price]]-Table2[[#This Row],[20D EMA]])/Table2[[#This Row],[20D EMA]]</f>
        <v>-7.5885740171267882E-2</v>
      </c>
      <c r="T728" s="1">
        <f>(Table2[[#This Row],[Close Price]]-Table2[[#This Row],[50D EMA]])/Table2[[#This Row],[50D EMA]]</f>
        <v>-0.15946640647756993</v>
      </c>
      <c r="U728" s="1">
        <f>(Table2[[#This Row],[Close Price]]-Table2[[#This Row],[200D EMA]])/Table2[[#This Row],[200D EMA]]</f>
        <v>-0.23430927360276294</v>
      </c>
      <c r="V728">
        <v>1.21834407698227</v>
      </c>
      <c r="W728">
        <v>1040</v>
      </c>
      <c r="X728">
        <v>1067.5</v>
      </c>
      <c r="Y728">
        <v>1040</v>
      </c>
      <c r="Z728">
        <v>1067.5</v>
      </c>
      <c r="AA728">
        <v>1040</v>
      </c>
      <c r="AB728">
        <v>1098.5999999999999</v>
      </c>
      <c r="AC728" s="1">
        <f>(Table2[[#This Row],[Close Price]]/Table2[[#This Row],[Day Low]])-1</f>
        <v>2.0000000000000018E-2</v>
      </c>
      <c r="AD728" s="1">
        <f>(Table2[[#This Row],[Day High]]/Table2[[#This Row],[Close Price]])-1</f>
        <v>6.31598793363497E-3</v>
      </c>
      <c r="AE728" s="1">
        <f>(Table2[[#This Row],[Close Price]]/Table2[[#This Row],[Current Week Low]])-1</f>
        <v>2.0000000000000018E-2</v>
      </c>
      <c r="AF728" s="1">
        <f>(Table2[[#This Row],[Current Week High]]/Table2[[#This Row],[Close Price]])-1</f>
        <v>6.31598793363497E-3</v>
      </c>
      <c r="AG728" s="1">
        <f>(Table2[[#This Row],[Close Price]]/Table2[[#This Row],[Current Month Low]])-1</f>
        <v>2.0000000000000018E-2</v>
      </c>
      <c r="AH728" s="1">
        <f>(Table2[[#This Row],[Current Month High]]/Table2[[#This Row],[Close Price]])-1</f>
        <v>3.5633484162895801E-2</v>
      </c>
      <c r="AI728">
        <v>59.737933634992402</v>
      </c>
      <c r="AJ728">
        <v>4.1940870248501998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-0.25</v>
      </c>
      <c r="AM728" t="s">
        <v>3184</v>
      </c>
      <c r="AN728">
        <v>-17.13</v>
      </c>
      <c r="AO728" t="s">
        <v>3184</v>
      </c>
      <c r="AP728">
        <v>-2.2803085693556002E-2</v>
      </c>
      <c r="AQ728">
        <f>(Table2[[#This Row],[Sharpe Ratio]]-AVERAGE(Table2[Sharpe Ratio]))/_xlfn.STDEV.P(Table2[Sharpe Ratio])</f>
        <v>-0.99019974245985687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721</v>
      </c>
      <c r="AT728">
        <f>_xlfn.RANK.AVG(Table2[[#This Row],[6M Return vs Nifty Z-Score]],Table2[6M Return vs Nifty Z-Score])</f>
        <v>718</v>
      </c>
      <c r="AU728">
        <f>_xlfn.RANK.AVG(Table2[[#This Row],[Sharpe Ratio Z-Score]],Table2[Sharpe Ratio Z-Score])</f>
        <v>615</v>
      </c>
      <c r="AV728">
        <f>(Table2[[#This Row],[Rank 1Y]]+Table2[[#This Row],[Rank 6M]]+Table2[[#This Row],[Rank Sharpe]])/3</f>
        <v>684.66666666666663</v>
      </c>
    </row>
    <row r="729" spans="1:48" x14ac:dyDescent="0.3">
      <c r="A729" t="s">
        <v>2331</v>
      </c>
      <c r="B729" t="s">
        <v>2332</v>
      </c>
      <c r="C729" t="s">
        <v>3157</v>
      </c>
      <c r="D729" t="s">
        <v>1999</v>
      </c>
      <c r="E729">
        <v>2266.5863255740001</v>
      </c>
      <c r="F729">
        <v>12.31</v>
      </c>
      <c r="G729">
        <v>-55.313712014778297</v>
      </c>
      <c r="H729">
        <f>(Table2[[#This Row],[1Y Return vs Nifty]]-AVERAGE(Table2[1Y Return vs Nifty]))/_xlfn.STDEV.P(Table2[1Y Return vs Nifty])</f>
        <v>-1.3788086573162393</v>
      </c>
      <c r="I729">
        <v>-9.0543631779409406</v>
      </c>
      <c r="J729">
        <f>(Table2[[#This Row],[1M Return vs Nifty]]-AVERAGE(Table2[1M Return vs Nifty]))/_xlfn.STDEV.P(Table2[1M Return vs Nifty])</f>
        <v>-0.91257319413945848</v>
      </c>
      <c r="K729">
        <v>-32.521040389567901</v>
      </c>
      <c r="L729">
        <f>(Table2[[#This Row],[6M Return vs Nifty]]-AVERAGE(Table2[6M Return vs Nifty]))/_xlfn.STDEV.P(Table2[6M Return vs Nifty])</f>
        <v>-1.2984699922316476</v>
      </c>
      <c r="M729">
        <v>-4.9727145162706101</v>
      </c>
      <c r="N729">
        <f>(Table2[[#This Row],[1W Return vs Nifty]]-AVERAGE(Table2[1W Return vs Nifty]))/_xlfn.STDEV.P(Table2[1W Return vs Nifty])</f>
        <v>-0.70847808617101893</v>
      </c>
      <c r="O729">
        <v>12.96</v>
      </c>
      <c r="P729">
        <v>13.5973127725866</v>
      </c>
      <c r="Q729">
        <v>15.587697789812699</v>
      </c>
      <c r="R729">
        <v>29.7077215780979</v>
      </c>
      <c r="S729" s="1">
        <f>(Table2[[#This Row],[Close Price]]-Table2[[#This Row],[20D EMA]])/Table2[[#This Row],[20D EMA]]</f>
        <v>-5.0154320987654342E-2</v>
      </c>
      <c r="T729" s="1">
        <f>(Table2[[#This Row],[Close Price]]-Table2[[#This Row],[50D EMA]])/Table2[[#This Row],[50D EMA]]</f>
        <v>-9.4674057596287484E-2</v>
      </c>
      <c r="U729" s="1">
        <f>(Table2[[#This Row],[Close Price]]-Table2[[#This Row],[200D EMA]])/Table2[[#This Row],[200D EMA]]</f>
        <v>-0.21027465595046563</v>
      </c>
      <c r="V729">
        <v>0.51441890365967802</v>
      </c>
      <c r="W729">
        <v>12.25</v>
      </c>
      <c r="X729">
        <v>12.5</v>
      </c>
      <c r="Y729">
        <v>12.25</v>
      </c>
      <c r="Z729">
        <v>12.5</v>
      </c>
      <c r="AA729">
        <v>12.25</v>
      </c>
      <c r="AB729">
        <v>13.24</v>
      </c>
      <c r="AC729" s="1">
        <f>(Table2[[#This Row],[Close Price]]/Table2[[#This Row],[Day Low]])-1</f>
        <v>4.8979591836735281E-3</v>
      </c>
      <c r="AD729" s="1">
        <f>(Table2[[#This Row],[Day High]]/Table2[[#This Row],[Close Price]])-1</f>
        <v>1.5434606011372809E-2</v>
      </c>
      <c r="AE729" s="1">
        <f>(Table2[[#This Row],[Close Price]]/Table2[[#This Row],[Current Week Low]])-1</f>
        <v>4.8979591836735281E-3</v>
      </c>
      <c r="AF729" s="1">
        <f>(Table2[[#This Row],[Current Week High]]/Table2[[#This Row],[Close Price]])-1</f>
        <v>1.5434606011372809E-2</v>
      </c>
      <c r="AG729" s="1">
        <f>(Table2[[#This Row],[Close Price]]/Table2[[#This Row],[Current Month Low]])-1</f>
        <v>4.8979591836735281E-3</v>
      </c>
      <c r="AH729" s="1">
        <f>(Table2[[#This Row],[Current Month High]]/Table2[[#This Row],[Close Price]])-1</f>
        <v>7.5548334687246088E-2</v>
      </c>
      <c r="AI729">
        <v>111.61657189277</v>
      </c>
      <c r="AJ729">
        <v>1.15036976170912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-0.13</v>
      </c>
      <c r="AM729" t="s">
        <v>3184</v>
      </c>
      <c r="AN729">
        <v>-2.99</v>
      </c>
      <c r="AO729" t="s">
        <v>3184</v>
      </c>
      <c r="AP729">
        <v>-2.6602202317202998E-2</v>
      </c>
      <c r="AQ729">
        <f>(Table2[[#This Row],[Sharpe Ratio]]-AVERAGE(Table2[Sharpe Ratio]))/_xlfn.STDEV.P(Table2[Sharpe Ratio])</f>
        <v>-1.0350874188523227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722</v>
      </c>
      <c r="AT729">
        <f>_xlfn.RANK.AVG(Table2[[#This Row],[6M Return vs Nifty Z-Score]],Table2[6M Return vs Nifty Z-Score])</f>
        <v>712</v>
      </c>
      <c r="AU729">
        <f>_xlfn.RANK.AVG(Table2[[#This Row],[Sharpe Ratio Z-Score]],Table2[Sharpe Ratio Z-Score])</f>
        <v>627</v>
      </c>
      <c r="AV729">
        <f>(Table2[[#This Row],[Rank 1Y]]+Table2[[#This Row],[Rank 6M]]+Table2[[#This Row],[Rank Sharpe]])/3</f>
        <v>687</v>
      </c>
    </row>
    <row r="730" spans="1:48" x14ac:dyDescent="0.3">
      <c r="A730" t="s">
        <v>406</v>
      </c>
      <c r="B730" t="s">
        <v>407</v>
      </c>
      <c r="C730" t="s">
        <v>3140</v>
      </c>
      <c r="D730" t="s">
        <v>27</v>
      </c>
      <c r="E730">
        <v>54574.95642912</v>
      </c>
      <c r="F730">
        <v>7.83</v>
      </c>
      <c r="G730">
        <v>-67.743001420071096</v>
      </c>
      <c r="H730">
        <f>(Table2[[#This Row],[1Y Return vs Nifty]]-AVERAGE(Table2[1Y Return vs Nifty]))/_xlfn.STDEV.P(Table2[1Y Return vs Nifty])</f>
        <v>-1.6134516140011141</v>
      </c>
      <c r="I730">
        <v>-11.6980922417006</v>
      </c>
      <c r="J730">
        <f>(Table2[[#This Row],[1M Return vs Nifty]]-AVERAGE(Table2[1M Return vs Nifty]))/_xlfn.STDEV.P(Table2[1M Return vs Nifty])</f>
        <v>-1.1946803570821274</v>
      </c>
      <c r="K730">
        <v>-47.315683246710798</v>
      </c>
      <c r="L730">
        <f>(Table2[[#This Row],[6M Return vs Nifty]]-AVERAGE(Table2[6M Return vs Nifty]))/_xlfn.STDEV.P(Table2[6M Return vs Nifty])</f>
        <v>-1.794177420891528</v>
      </c>
      <c r="M730">
        <v>-7.0215445097594502</v>
      </c>
      <c r="N730">
        <f>(Table2[[#This Row],[1W Return vs Nifty]]-AVERAGE(Table2[1W Return vs Nifty]))/_xlfn.STDEV.P(Table2[1W Return vs Nifty])</f>
        <v>-1.14280346617359</v>
      </c>
      <c r="O730">
        <v>8.4499999999999993</v>
      </c>
      <c r="P730">
        <v>10.122884482526</v>
      </c>
      <c r="Q730">
        <v>12.6503507108019</v>
      </c>
      <c r="R730">
        <v>37.996024375978898</v>
      </c>
      <c r="S730" s="1">
        <f>(Table2[[#This Row],[Close Price]]-Table2[[#This Row],[20D EMA]])/Table2[[#This Row],[20D EMA]]</f>
        <v>-7.3372781065088669E-2</v>
      </c>
      <c r="T730" s="1">
        <f>(Table2[[#This Row],[Close Price]]-Table2[[#This Row],[50D EMA]])/Table2[[#This Row],[50D EMA]]</f>
        <v>-0.22650505263435039</v>
      </c>
      <c r="U730" s="1">
        <f>(Table2[[#This Row],[Close Price]]-Table2[[#This Row],[200D EMA]])/Table2[[#This Row],[200D EMA]]</f>
        <v>-0.38104482800511547</v>
      </c>
      <c r="V730">
        <v>0.86133479312796601</v>
      </c>
      <c r="W730">
        <v>7.72</v>
      </c>
      <c r="X730">
        <v>7.94</v>
      </c>
      <c r="Y730">
        <v>7.72</v>
      </c>
      <c r="Z730">
        <v>7.94</v>
      </c>
      <c r="AA730">
        <v>7.72</v>
      </c>
      <c r="AB730">
        <v>8.5299999999999994</v>
      </c>
      <c r="AC730" s="1">
        <f>(Table2[[#This Row],[Close Price]]/Table2[[#This Row],[Day Low]])-1</f>
        <v>1.4248704663212486E-2</v>
      </c>
      <c r="AD730" s="1">
        <f>(Table2[[#This Row],[Day High]]/Table2[[#This Row],[Close Price]])-1</f>
        <v>1.4048531289910571E-2</v>
      </c>
      <c r="AE730" s="1">
        <f>(Table2[[#This Row],[Close Price]]/Table2[[#This Row],[Current Week Low]])-1</f>
        <v>1.4248704663212486E-2</v>
      </c>
      <c r="AF730" s="1">
        <f>(Table2[[#This Row],[Current Week High]]/Table2[[#This Row],[Close Price]])-1</f>
        <v>1.4048531289910571E-2</v>
      </c>
      <c r="AG730" s="1">
        <f>(Table2[[#This Row],[Close Price]]/Table2[[#This Row],[Current Month Low]])-1</f>
        <v>1.4248704663212486E-2</v>
      </c>
      <c r="AH730" s="1">
        <f>(Table2[[#This Row],[Current Month High]]/Table2[[#This Row],[Close Price]])-1</f>
        <v>8.9399744572158379E-2</v>
      </c>
      <c r="AI730">
        <v>144.955300127713</v>
      </c>
      <c r="AJ730">
        <v>3.2981530343007801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-0.51</v>
      </c>
      <c r="AM730" t="s">
        <v>3184</v>
      </c>
      <c r="AN730">
        <v>-3.69</v>
      </c>
      <c r="AO730" t="s">
        <v>3184</v>
      </c>
      <c r="AP730">
        <v>-1.2528119150453E-2</v>
      </c>
      <c r="AQ730">
        <f>(Table2[[#This Row],[Sharpe Ratio]]-AVERAGE(Table2[Sharpe Ratio]))/_xlfn.STDEV.P(Table2[Sharpe Ratio])</f>
        <v>-0.86879800126048545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733</v>
      </c>
      <c r="AT730">
        <f>_xlfn.RANK.AVG(Table2[[#This Row],[6M Return vs Nifty Z-Score]],Table2[6M Return vs Nifty Z-Score])</f>
        <v>735</v>
      </c>
      <c r="AU730">
        <f>_xlfn.RANK.AVG(Table2[[#This Row],[Sharpe Ratio Z-Score]],Table2[Sharpe Ratio Z-Score])</f>
        <v>594</v>
      </c>
      <c r="AV730">
        <f>(Table2[[#This Row],[Rank 1Y]]+Table2[[#This Row],[Rank 6M]]+Table2[[#This Row],[Rank Sharpe]])/3</f>
        <v>687.33333333333337</v>
      </c>
    </row>
    <row r="731" spans="1:48" x14ac:dyDescent="0.3">
      <c r="A731" t="s">
        <v>2325</v>
      </c>
      <c r="B731" t="s">
        <v>2326</v>
      </c>
      <c r="C731" t="s">
        <v>3150</v>
      </c>
      <c r="D731" t="s">
        <v>1270</v>
      </c>
      <c r="E731">
        <v>2294.0013407249999</v>
      </c>
      <c r="F731">
        <v>274.25</v>
      </c>
      <c r="G731">
        <v>-64.251838432210306</v>
      </c>
      <c r="H731">
        <f>(Table2[[#This Row],[1Y Return vs Nifty]]-AVERAGE(Table2[1Y Return vs Nifty]))/_xlfn.STDEV.P(Table2[1Y Return vs Nifty])</f>
        <v>-1.5475446438575413</v>
      </c>
      <c r="I731">
        <v>1.03988490467008</v>
      </c>
      <c r="J731">
        <f>(Table2[[#This Row],[1M Return vs Nifty]]-AVERAGE(Table2[1M Return vs Nifty]))/_xlfn.STDEV.P(Table2[1M Return vs Nifty])</f>
        <v>0.16456429610517379</v>
      </c>
      <c r="K731">
        <v>-26.4543821882224</v>
      </c>
      <c r="L731">
        <f>(Table2[[#This Row],[6M Return vs Nifty]]-AVERAGE(Table2[6M Return vs Nifty]))/_xlfn.STDEV.P(Table2[6M Return vs Nifty])</f>
        <v>-1.0952013113594072</v>
      </c>
      <c r="M731">
        <v>-7.49170273480334</v>
      </c>
      <c r="N731">
        <f>(Table2[[#This Row],[1W Return vs Nifty]]-AVERAGE(Table2[1W Return vs Nifty]))/_xlfn.STDEV.P(Table2[1W Return vs Nifty])</f>
        <v>-1.2424709107163157</v>
      </c>
      <c r="O731">
        <v>298.54000000000002</v>
      </c>
      <c r="P731">
        <v>316.00189005152401</v>
      </c>
      <c r="Q731">
        <v>368.44827441033402</v>
      </c>
      <c r="R731">
        <v>27.869341498184902</v>
      </c>
      <c r="S731" s="1">
        <f>(Table2[[#This Row],[Close Price]]-Table2[[#This Row],[20D EMA]])/Table2[[#This Row],[20D EMA]]</f>
        <v>-8.1362631473169494E-2</v>
      </c>
      <c r="T731" s="1">
        <f>(Table2[[#This Row],[Close Price]]-Table2[[#This Row],[50D EMA]])/Table2[[#This Row],[50D EMA]]</f>
        <v>-0.13212544407476923</v>
      </c>
      <c r="U731" s="1">
        <f>(Table2[[#This Row],[Close Price]]-Table2[[#This Row],[200D EMA]])/Table2[[#This Row],[200D EMA]]</f>
        <v>-0.25566214025860018</v>
      </c>
      <c r="V731">
        <v>0.45438428964469402</v>
      </c>
      <c r="W731">
        <v>273</v>
      </c>
      <c r="X731">
        <v>285.89999999999998</v>
      </c>
      <c r="Y731">
        <v>273</v>
      </c>
      <c r="Z731">
        <v>285.89999999999998</v>
      </c>
      <c r="AA731">
        <v>273</v>
      </c>
      <c r="AB731">
        <v>309.95</v>
      </c>
      <c r="AC731" s="1">
        <f>(Table2[[#This Row],[Close Price]]/Table2[[#This Row],[Day Low]])-1</f>
        <v>4.5787545787545625E-3</v>
      </c>
      <c r="AD731" s="1">
        <f>(Table2[[#This Row],[Day High]]/Table2[[#This Row],[Close Price]])-1</f>
        <v>4.2479489516864088E-2</v>
      </c>
      <c r="AE731" s="1">
        <f>(Table2[[#This Row],[Close Price]]/Table2[[#This Row],[Current Week Low]])-1</f>
        <v>4.5787545787545625E-3</v>
      </c>
      <c r="AF731" s="1">
        <f>(Table2[[#This Row],[Current Week High]]/Table2[[#This Row],[Close Price]])-1</f>
        <v>4.2479489516864088E-2</v>
      </c>
      <c r="AG731" s="1">
        <f>(Table2[[#This Row],[Close Price]]/Table2[[#This Row],[Current Month Low]])-1</f>
        <v>4.5787545787545625E-3</v>
      </c>
      <c r="AH731" s="1">
        <f>(Table2[[#This Row],[Current Month High]]/Table2[[#This Row],[Close Price]])-1</f>
        <v>0.13017319963536922</v>
      </c>
      <c r="AI731">
        <v>92.9006051447533</v>
      </c>
      <c r="AJ731">
        <v>2.2600596947728002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-0.23</v>
      </c>
      <c r="AM731" t="s">
        <v>3184</v>
      </c>
      <c r="AN731">
        <v>-13.42</v>
      </c>
      <c r="AO731" t="s">
        <v>3184</v>
      </c>
      <c r="AP731">
        <v>-4.5792736478654998E-2</v>
      </c>
      <c r="AQ731">
        <f>(Table2[[#This Row],[Sharpe Ratio]]-AVERAGE(Table2[Sharpe Ratio]))/_xlfn.STDEV.P(Table2[Sharpe Ratio])</f>
        <v>-1.2618292045285135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731</v>
      </c>
      <c r="AT731">
        <f>_xlfn.RANK.AVG(Table2[[#This Row],[6M Return vs Nifty Z-Score]],Table2[6M Return vs Nifty Z-Score])</f>
        <v>690</v>
      </c>
      <c r="AU731">
        <f>_xlfn.RANK.AVG(Table2[[#This Row],[Sharpe Ratio Z-Score]],Table2[Sharpe Ratio Z-Score])</f>
        <v>665</v>
      </c>
      <c r="AV731">
        <f>(Table2[[#This Row],[Rank 1Y]]+Table2[[#This Row],[Rank 6M]]+Table2[[#This Row],[Rank Sharpe]])/3</f>
        <v>695.33333333333337</v>
      </c>
    </row>
    <row r="732" spans="1:48" x14ac:dyDescent="0.3">
      <c r="A732" t="s">
        <v>1778</v>
      </c>
      <c r="B732" t="s">
        <v>1779</v>
      </c>
      <c r="C732" t="s">
        <v>3151</v>
      </c>
      <c r="D732" t="s">
        <v>521</v>
      </c>
      <c r="E732">
        <v>4443.9467295199902</v>
      </c>
      <c r="F732">
        <v>89.2</v>
      </c>
      <c r="G732">
        <v>-47.612063241818298</v>
      </c>
      <c r="H732">
        <f>(Table2[[#This Row],[1Y Return vs Nifty]]-AVERAGE(Table2[1Y Return vs Nifty]))/_xlfn.STDEV.P(Table2[1Y Return vs Nifty])</f>
        <v>-1.2334151774069024</v>
      </c>
      <c r="I732">
        <v>-11.4849528767236</v>
      </c>
      <c r="J732">
        <f>(Table2[[#This Row],[1M Return vs Nifty]]-AVERAGE(Table2[1M Return vs Nifty]))/_xlfn.STDEV.P(Table2[1M Return vs Nifty])</f>
        <v>-1.1719366718878681</v>
      </c>
      <c r="K732">
        <v>-22.772437376934299</v>
      </c>
      <c r="L732">
        <f>(Table2[[#This Row],[6M Return vs Nifty]]-AVERAGE(Table2[6M Return vs Nifty]))/_xlfn.STDEV.P(Table2[6M Return vs Nifty])</f>
        <v>-0.97183453512188445</v>
      </c>
      <c r="M732">
        <v>-1.94389275475061</v>
      </c>
      <c r="N732">
        <f>(Table2[[#This Row],[1W Return vs Nifty]]-AVERAGE(Table2[1W Return vs Nifty]))/_xlfn.STDEV.P(Table2[1W Return vs Nifty])</f>
        <v>-6.6407164370353586E-2</v>
      </c>
      <c r="O732">
        <v>95.23</v>
      </c>
      <c r="P732">
        <v>100.659786359951</v>
      </c>
      <c r="Q732">
        <v>106.198451195703</v>
      </c>
      <c r="R732">
        <v>24.421141182949</v>
      </c>
      <c r="S732" s="1">
        <f>(Table2[[#This Row],[Close Price]]-Table2[[#This Row],[20D EMA]])/Table2[[#This Row],[20D EMA]]</f>
        <v>-6.3320382232489772E-2</v>
      </c>
      <c r="T732" s="1">
        <f>(Table2[[#This Row],[Close Price]]-Table2[[#This Row],[50D EMA]])/Table2[[#This Row],[50D EMA]]</f>
        <v>-0.1138467184797289</v>
      </c>
      <c r="U732" s="1">
        <f>(Table2[[#This Row],[Close Price]]-Table2[[#This Row],[200D EMA]])/Table2[[#This Row],[200D EMA]]</f>
        <v>-0.16006308005733694</v>
      </c>
      <c r="V732">
        <v>0.50004484984226205</v>
      </c>
      <c r="W732">
        <v>89</v>
      </c>
      <c r="X732">
        <v>91.13</v>
      </c>
      <c r="Y732">
        <v>89</v>
      </c>
      <c r="Z732">
        <v>91.13</v>
      </c>
      <c r="AA732">
        <v>89</v>
      </c>
      <c r="AB732">
        <v>93.5</v>
      </c>
      <c r="AC732" s="1">
        <f>(Table2[[#This Row],[Close Price]]/Table2[[#This Row],[Day Low]])-1</f>
        <v>2.2471910112360494E-3</v>
      </c>
      <c r="AD732" s="1">
        <f>(Table2[[#This Row],[Day High]]/Table2[[#This Row],[Close Price]])-1</f>
        <v>2.1636771300448387E-2</v>
      </c>
      <c r="AE732" s="1">
        <f>(Table2[[#This Row],[Close Price]]/Table2[[#This Row],[Current Week Low]])-1</f>
        <v>2.2471910112360494E-3</v>
      </c>
      <c r="AF732" s="1">
        <f>(Table2[[#This Row],[Current Week High]]/Table2[[#This Row],[Close Price]])-1</f>
        <v>2.1636771300448387E-2</v>
      </c>
      <c r="AG732" s="1">
        <f>(Table2[[#This Row],[Close Price]]/Table2[[#This Row],[Current Month Low]])-1</f>
        <v>2.2471910112360494E-3</v>
      </c>
      <c r="AH732" s="1">
        <f>(Table2[[#This Row],[Current Month High]]/Table2[[#This Row],[Close Price]])-1</f>
        <v>4.8206278026905691E-2</v>
      </c>
      <c r="AI732">
        <v>49.887892376681499</v>
      </c>
      <c r="AJ732">
        <v>0.22471910112360399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-0.22</v>
      </c>
      <c r="AM732" t="s">
        <v>3184</v>
      </c>
      <c r="AN732">
        <v>-7.76</v>
      </c>
      <c r="AO732" t="s">
        <v>3184</v>
      </c>
      <c r="AP732">
        <v>-0.108226813557561</v>
      </c>
      <c r="AQ732">
        <f>(Table2[[#This Row],[Sharpe Ratio]]-AVERAGE(Table2[Sharpe Ratio]))/_xlfn.STDEV.P(Table2[Sharpe Ratio])</f>
        <v>-1.9995061240356347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705</v>
      </c>
      <c r="AT732">
        <f>_xlfn.RANK.AVG(Table2[[#This Row],[6M Return vs Nifty Z-Score]],Table2[6M Return vs Nifty Z-Score])</f>
        <v>664</v>
      </c>
      <c r="AU732">
        <f>_xlfn.RANK.AVG(Table2[[#This Row],[Sharpe Ratio Z-Score]],Table2[Sharpe Ratio Z-Score])</f>
        <v>721</v>
      </c>
      <c r="AV732">
        <f>(Table2[[#This Row],[Rank 1Y]]+Table2[[#This Row],[Rank 6M]]+Table2[[#This Row],[Rank Sharpe]])/3</f>
        <v>696.66666666666663</v>
      </c>
    </row>
    <row r="733" spans="1:48" x14ac:dyDescent="0.3">
      <c r="A733" t="s">
        <v>2189</v>
      </c>
      <c r="B733" t="s">
        <v>2190</v>
      </c>
      <c r="C733" t="s">
        <v>3139</v>
      </c>
      <c r="D733" t="s">
        <v>54</v>
      </c>
      <c r="E733">
        <v>2672.5167971199999</v>
      </c>
      <c r="F733">
        <v>374.8</v>
      </c>
      <c r="G733">
        <v>-86.322867069205103</v>
      </c>
      <c r="H733">
        <f>(Table2[[#This Row],[1Y Return vs Nifty]]-AVERAGE(Table2[1Y Return vs Nifty]))/_xlfn.STDEV.P(Table2[1Y Return vs Nifty])</f>
        <v>-1.9642065500688244</v>
      </c>
      <c r="I733">
        <v>-26.920620535698902</v>
      </c>
      <c r="J733">
        <f>(Table2[[#This Row],[1M Return vs Nifty]]-AVERAGE(Table2[1M Return vs Nifty]))/_xlfn.STDEV.P(Table2[1M Return vs Nifty])</f>
        <v>-2.8190466087914854</v>
      </c>
      <c r="K733">
        <v>-61.710276168916899</v>
      </c>
      <c r="L733">
        <f>(Table2[[#This Row],[6M Return vs Nifty]]-AVERAGE(Table2[6M Return vs Nifty]))/_xlfn.STDEV.P(Table2[6M Return vs Nifty])</f>
        <v>-2.2764808271293782</v>
      </c>
      <c r="M733">
        <v>-8.5099215041259502</v>
      </c>
      <c r="N733">
        <f>(Table2[[#This Row],[1W Return vs Nifty]]-AVERAGE(Table2[1W Return vs Nifty]))/_xlfn.STDEV.P(Table2[1W Return vs Nifty])</f>
        <v>-1.4583200808852517</v>
      </c>
      <c r="O733">
        <v>437.49</v>
      </c>
      <c r="P733">
        <v>509.352672072801</v>
      </c>
      <c r="Q733">
        <v>677.91986568771097</v>
      </c>
      <c r="R733">
        <v>21.692602377632198</v>
      </c>
      <c r="S733" s="1">
        <f>(Table2[[#This Row],[Close Price]]-Table2[[#This Row],[20D EMA]])/Table2[[#This Row],[20D EMA]]</f>
        <v>-0.1432947038789458</v>
      </c>
      <c r="T733" s="1">
        <f>(Table2[[#This Row],[Close Price]]-Table2[[#This Row],[50D EMA]])/Table2[[#This Row],[50D EMA]]</f>
        <v>-0.26416406440991358</v>
      </c>
      <c r="U733" s="1">
        <f>(Table2[[#This Row],[Close Price]]-Table2[[#This Row],[200D EMA]])/Table2[[#This Row],[200D EMA]]</f>
        <v>-0.44713229546712452</v>
      </c>
      <c r="V733">
        <v>2.3251633456677099</v>
      </c>
      <c r="W733">
        <v>373.6</v>
      </c>
      <c r="X733">
        <v>386.8</v>
      </c>
      <c r="Y733">
        <v>373.6</v>
      </c>
      <c r="Z733">
        <v>386.8</v>
      </c>
      <c r="AA733">
        <v>373.6</v>
      </c>
      <c r="AB733">
        <v>421</v>
      </c>
      <c r="AC733" s="1">
        <f>(Table2[[#This Row],[Close Price]]/Table2[[#This Row],[Day Low]])-1</f>
        <v>3.2119914346895317E-3</v>
      </c>
      <c r="AD733" s="1">
        <f>(Table2[[#This Row],[Day High]]/Table2[[#This Row],[Close Price]])-1</f>
        <v>3.2017075773745907E-2</v>
      </c>
      <c r="AE733" s="1">
        <f>(Table2[[#This Row],[Close Price]]/Table2[[#This Row],[Current Week Low]])-1</f>
        <v>3.2119914346895317E-3</v>
      </c>
      <c r="AF733" s="1">
        <f>(Table2[[#This Row],[Current Week High]]/Table2[[#This Row],[Close Price]])-1</f>
        <v>3.2017075773745907E-2</v>
      </c>
      <c r="AG733" s="1">
        <f>(Table2[[#This Row],[Close Price]]/Table2[[#This Row],[Current Month Low]])-1</f>
        <v>3.2119914346895317E-3</v>
      </c>
      <c r="AH733" s="1">
        <f>(Table2[[#This Row],[Current Month High]]/Table2[[#This Row],[Close Price]])-1</f>
        <v>0.12326574172892202</v>
      </c>
      <c r="AI733">
        <v>231.696905016008</v>
      </c>
      <c r="AJ733">
        <v>0.64446831364124402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-0.41</v>
      </c>
      <c r="AM733" t="s">
        <v>3184</v>
      </c>
      <c r="AN733">
        <v>-19.489999999999998</v>
      </c>
      <c r="AO733" t="s">
        <v>3184</v>
      </c>
      <c r="AP733">
        <v>-2.3568800482112E-2</v>
      </c>
      <c r="AQ733">
        <f>(Table2[[#This Row],[Sharpe Ratio]]-AVERAGE(Table2[Sharpe Ratio]))/_xlfn.STDEV.P(Table2[Sharpe Ratio])</f>
        <v>-0.99924688711019194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736</v>
      </c>
      <c r="AT733">
        <f>_xlfn.RANK.AVG(Table2[[#This Row],[6M Return vs Nifty Z-Score]],Table2[6M Return vs Nifty Z-Score])</f>
        <v>736</v>
      </c>
      <c r="AU733">
        <f>_xlfn.RANK.AVG(Table2[[#This Row],[Sharpe Ratio Z-Score]],Table2[Sharpe Ratio Z-Score])</f>
        <v>618</v>
      </c>
      <c r="AV733">
        <f>(Table2[[#This Row],[Rank 1Y]]+Table2[[#This Row],[Rank 6M]]+Table2[[#This Row],[Rank Sharpe]])/3</f>
        <v>696.66666666666663</v>
      </c>
    </row>
    <row r="734" spans="1:48" x14ac:dyDescent="0.3">
      <c r="A734" t="s">
        <v>694</v>
      </c>
      <c r="B734" t="s">
        <v>695</v>
      </c>
      <c r="C734" t="s">
        <v>3149</v>
      </c>
      <c r="D734" t="s">
        <v>448</v>
      </c>
      <c r="E734">
        <v>25507.057365625002</v>
      </c>
      <c r="F734">
        <v>343.75</v>
      </c>
      <c r="G734">
        <v>-40.200007489309101</v>
      </c>
      <c r="H734">
        <f>(Table2[[#This Row],[1Y Return vs Nifty]]-AVERAGE(Table2[1Y Return vs Nifty]))/_xlfn.STDEV.P(Table2[1Y Return vs Nifty])</f>
        <v>-1.0934887005045872</v>
      </c>
      <c r="I734">
        <v>-12.2501136937483</v>
      </c>
      <c r="J734">
        <f>(Table2[[#This Row],[1M Return vs Nifty]]-AVERAGE(Table2[1M Return vs Nifty]))/_xlfn.STDEV.P(Table2[1M Return vs Nifty])</f>
        <v>-1.2535854876627952</v>
      </c>
      <c r="K734">
        <v>-33.0866230378683</v>
      </c>
      <c r="L734">
        <f>(Table2[[#This Row],[6M Return vs Nifty]]-AVERAGE(Table2[6M Return vs Nifty]))/_xlfn.STDEV.P(Table2[6M Return vs Nifty])</f>
        <v>-1.3174203327698295</v>
      </c>
      <c r="M734">
        <v>-3.34239876404544</v>
      </c>
      <c r="N734">
        <f>(Table2[[#This Row],[1W Return vs Nifty]]-AVERAGE(Table2[1W Return vs Nifty]))/_xlfn.STDEV.P(Table2[1W Return vs Nifty])</f>
        <v>-0.36287229610563088</v>
      </c>
      <c r="O734">
        <v>367.51</v>
      </c>
      <c r="P734">
        <v>388.10069347042599</v>
      </c>
      <c r="Q734">
        <v>407.99048577905302</v>
      </c>
      <c r="R734">
        <v>20.079439586446099</v>
      </c>
      <c r="S734" s="1">
        <f>(Table2[[#This Row],[Close Price]]-Table2[[#This Row],[20D EMA]])/Table2[[#This Row],[20D EMA]]</f>
        <v>-6.4651302005387587E-2</v>
      </c>
      <c r="T734" s="1">
        <f>(Table2[[#This Row],[Close Price]]-Table2[[#This Row],[50D EMA]])/Table2[[#This Row],[50D EMA]]</f>
        <v>-0.11427625411807103</v>
      </c>
      <c r="U734" s="1">
        <f>(Table2[[#This Row],[Close Price]]-Table2[[#This Row],[200D EMA]])/Table2[[#This Row],[200D EMA]]</f>
        <v>-0.1574558427664963</v>
      </c>
      <c r="V734">
        <v>0.47778910755398302</v>
      </c>
      <c r="W734">
        <v>340.15</v>
      </c>
      <c r="X734">
        <v>345.85</v>
      </c>
      <c r="Y734">
        <v>340.15</v>
      </c>
      <c r="Z734">
        <v>345.85</v>
      </c>
      <c r="AA734">
        <v>340.15</v>
      </c>
      <c r="AB734">
        <v>367</v>
      </c>
      <c r="AC734" s="1">
        <f>(Table2[[#This Row],[Close Price]]/Table2[[#This Row],[Day Low]])-1</f>
        <v>1.0583566073790962E-2</v>
      </c>
      <c r="AD734" s="1">
        <f>(Table2[[#This Row],[Day High]]/Table2[[#This Row],[Close Price]])-1</f>
        <v>6.1090909090910639E-3</v>
      </c>
      <c r="AE734" s="1">
        <f>(Table2[[#This Row],[Close Price]]/Table2[[#This Row],[Current Week Low]])-1</f>
        <v>1.0583566073790962E-2</v>
      </c>
      <c r="AF734" s="1">
        <f>(Table2[[#This Row],[Current Week High]]/Table2[[#This Row],[Close Price]])-1</f>
        <v>6.1090909090910639E-3</v>
      </c>
      <c r="AG734" s="1">
        <f>(Table2[[#This Row],[Close Price]]/Table2[[#This Row],[Current Month Low]])-1</f>
        <v>1.0583566073790962E-2</v>
      </c>
      <c r="AH734" s="1">
        <f>(Table2[[#This Row],[Current Month High]]/Table2[[#This Row],[Close Price]])-1</f>
        <v>6.7636363636363717E-2</v>
      </c>
      <c r="AI734">
        <v>41.963636363636297</v>
      </c>
      <c r="AJ734">
        <v>1.05835660737909</v>
      </c>
      <c r="AK734" t="str">
        <f>IF(AND(Table2[[#This Row],[20D EMA]]&gt;Table2[[#This Row],[50D EMA]],Table2[[#This Row],[50D EMA]]&gt;Table2[[#This Row],[200D EMA]]),"Uptrend","Downtrend/NoTrend")</f>
        <v>Downtrend/NoTrend</v>
      </c>
      <c r="AL734">
        <v>-0.14000000000000001</v>
      </c>
      <c r="AM734" t="s">
        <v>3184</v>
      </c>
      <c r="AN734">
        <v>-6.56</v>
      </c>
      <c r="AO734" t="s">
        <v>3184</v>
      </c>
      <c r="AP734">
        <v>-8.7686438035886993E-2</v>
      </c>
      <c r="AQ734">
        <f>(Table2[[#This Row],[Sharpe Ratio]]-AVERAGE(Table2[Sharpe Ratio]))/_xlfn.STDEV.P(Table2[Sharpe Ratio])</f>
        <v>-1.7568155670630661</v>
      </c>
      <c r="AR7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4">
        <f>_xlfn.RANK.AVG(Table2[[#This Row],[1Y Return vs Nifty Z-Score]],Table2[1Y Return vs Nifty Z-Score])</f>
        <v>683</v>
      </c>
      <c r="AT734">
        <f>_xlfn.RANK.AVG(Table2[[#This Row],[6M Return vs Nifty Z-Score]],Table2[6M Return vs Nifty Z-Score])</f>
        <v>716</v>
      </c>
      <c r="AU734">
        <f>_xlfn.RANK.AVG(Table2[[#This Row],[Sharpe Ratio Z-Score]],Table2[Sharpe Ratio Z-Score])</f>
        <v>704</v>
      </c>
      <c r="AV734">
        <f>(Table2[[#This Row],[Rank 1Y]]+Table2[[#This Row],[Rank 6M]]+Table2[[#This Row],[Rank Sharpe]])/3</f>
        <v>701</v>
      </c>
    </row>
    <row r="735" spans="1:48" x14ac:dyDescent="0.3">
      <c r="A735" t="s">
        <v>942</v>
      </c>
      <c r="B735" t="s">
        <v>943</v>
      </c>
      <c r="C735" t="s">
        <v>3153</v>
      </c>
      <c r="D735" t="s">
        <v>472</v>
      </c>
      <c r="E735">
        <v>15941.784018750001</v>
      </c>
      <c r="F735">
        <v>439.75</v>
      </c>
      <c r="G735">
        <v>-39.481693900938097</v>
      </c>
      <c r="H735">
        <f>(Table2[[#This Row],[1Y Return vs Nifty]]-AVERAGE(Table2[1Y Return vs Nifty]))/_xlfn.STDEV.P(Table2[1Y Return vs Nifty])</f>
        <v>-1.0799282129572845</v>
      </c>
      <c r="I735">
        <v>-6.9739607343437804</v>
      </c>
      <c r="J735">
        <f>(Table2[[#This Row],[1M Return vs Nifty]]-AVERAGE(Table2[1M Return vs Nifty]))/_xlfn.STDEV.P(Table2[1M Return vs Nifty])</f>
        <v>-0.6905775141783802</v>
      </c>
      <c r="K735">
        <v>-43.721190811871601</v>
      </c>
      <c r="L735">
        <f>(Table2[[#This Row],[6M Return vs Nifty]]-AVERAGE(Table2[6M Return vs Nifty]))/_xlfn.STDEV.P(Table2[6M Return vs Nifty])</f>
        <v>-1.6737408128965425</v>
      </c>
      <c r="M735">
        <v>-10.0825296517458</v>
      </c>
      <c r="N735">
        <f>(Table2[[#This Row],[1W Return vs Nifty]]-AVERAGE(Table2[1W Return vs Nifty]))/_xlfn.STDEV.P(Table2[1W Return vs Nifty])</f>
        <v>-1.7916926073910002</v>
      </c>
      <c r="O735">
        <v>508.64</v>
      </c>
      <c r="P735">
        <v>546.39629802345996</v>
      </c>
      <c r="Q735">
        <v>607.14556117024404</v>
      </c>
      <c r="R735">
        <v>21.890004641544301</v>
      </c>
      <c r="S735" s="1">
        <f>(Table2[[#This Row],[Close Price]]-Table2[[#This Row],[20D EMA]])/Table2[[#This Row],[20D EMA]]</f>
        <v>-0.13543960364894619</v>
      </c>
      <c r="T735" s="1">
        <f>(Table2[[#This Row],[Close Price]]-Table2[[#This Row],[50D EMA]])/Table2[[#This Row],[50D EMA]]</f>
        <v>-0.19518122360865817</v>
      </c>
      <c r="U735" s="1">
        <f>(Table2[[#This Row],[Close Price]]-Table2[[#This Row],[200D EMA]])/Table2[[#This Row],[200D EMA]]</f>
        <v>-0.2757091081216127</v>
      </c>
      <c r="V735">
        <v>1.61531220849813</v>
      </c>
      <c r="W735">
        <v>427</v>
      </c>
      <c r="X735">
        <v>458</v>
      </c>
      <c r="Y735">
        <v>427</v>
      </c>
      <c r="Z735">
        <v>458</v>
      </c>
      <c r="AA735">
        <v>427</v>
      </c>
      <c r="AB735">
        <v>529.5</v>
      </c>
      <c r="AC735" s="1">
        <f>(Table2[[#This Row],[Close Price]]/Table2[[#This Row],[Day Low]])-1</f>
        <v>2.9859484777517542E-2</v>
      </c>
      <c r="AD735" s="1">
        <f>(Table2[[#This Row],[Day High]]/Table2[[#This Row],[Close Price]])-1</f>
        <v>4.1500852757248463E-2</v>
      </c>
      <c r="AE735" s="1">
        <f>(Table2[[#This Row],[Close Price]]/Table2[[#This Row],[Current Week Low]])-1</f>
        <v>2.9859484777517542E-2</v>
      </c>
      <c r="AF735" s="1">
        <f>(Table2[[#This Row],[Current Week High]]/Table2[[#This Row],[Close Price]])-1</f>
        <v>4.1500852757248463E-2</v>
      </c>
      <c r="AG735" s="1">
        <f>(Table2[[#This Row],[Close Price]]/Table2[[#This Row],[Current Month Low]])-1</f>
        <v>2.9859484777517542E-2</v>
      </c>
      <c r="AH735" s="1">
        <f>(Table2[[#This Row],[Current Month High]]/Table2[[#This Row],[Close Price]])-1</f>
        <v>0.20409323479249575</v>
      </c>
      <c r="AI735">
        <v>74.928936895963602</v>
      </c>
      <c r="AJ735">
        <v>2.9859484777517502</v>
      </c>
      <c r="AK735" t="str">
        <f>IF(AND(Table2[[#This Row],[20D EMA]]&gt;Table2[[#This Row],[50D EMA]],Table2[[#This Row],[50D EMA]]&gt;Table2[[#This Row],[200D EMA]]),"Uptrend","Downtrend/NoTrend")</f>
        <v>Downtrend/NoTrend</v>
      </c>
      <c r="AL735">
        <v>-0.23</v>
      </c>
      <c r="AM735" t="s">
        <v>3184</v>
      </c>
      <c r="AN735">
        <v>-12.89</v>
      </c>
      <c r="AO735" t="s">
        <v>3184</v>
      </c>
      <c r="AP735">
        <v>-0.119663085086628</v>
      </c>
      <c r="AQ735">
        <f>(Table2[[#This Row],[Sharpe Ratio]]-AVERAGE(Table2[Sharpe Ratio]))/_xlfn.STDEV.P(Table2[Sharpe Ratio])</f>
        <v>-2.1346290240113501</v>
      </c>
      <c r="AR7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5">
        <f>_xlfn.RANK.AVG(Table2[[#This Row],[1Y Return vs Nifty Z-Score]],Table2[1Y Return vs Nifty Z-Score])</f>
        <v>679</v>
      </c>
      <c r="AT735">
        <f>_xlfn.RANK.AVG(Table2[[#This Row],[6M Return vs Nifty Z-Score]],Table2[6M Return vs Nifty Z-Score])</f>
        <v>732</v>
      </c>
      <c r="AU735">
        <f>_xlfn.RANK.AVG(Table2[[#This Row],[Sharpe Ratio Z-Score]],Table2[Sharpe Ratio Z-Score])</f>
        <v>729</v>
      </c>
      <c r="AV735">
        <f>(Table2[[#This Row],[Rank 1Y]]+Table2[[#This Row],[Rank 6M]]+Table2[[#This Row],[Rank Sharpe]])/3</f>
        <v>713.33333333333337</v>
      </c>
    </row>
    <row r="736" spans="1:48" x14ac:dyDescent="0.3">
      <c r="A736" t="s">
        <v>1410</v>
      </c>
      <c r="B736" t="s">
        <v>1411</v>
      </c>
      <c r="C736" t="s">
        <v>3150</v>
      </c>
      <c r="D736" t="s">
        <v>91</v>
      </c>
      <c r="E736">
        <v>7459.7428641349998</v>
      </c>
      <c r="F736">
        <v>252.65</v>
      </c>
      <c r="G736">
        <v>-67.406166329087</v>
      </c>
      <c r="H736">
        <f>(Table2[[#This Row],[1Y Return vs Nifty]]-AVERAGE(Table2[1Y Return vs Nifty]))/_xlfn.STDEV.P(Table2[1Y Return vs Nifty])</f>
        <v>-1.6070927644252027</v>
      </c>
      <c r="I736">
        <v>-3.3773481903911202</v>
      </c>
      <c r="J736">
        <f>(Table2[[#This Row],[1M Return vs Nifty]]-AVERAGE(Table2[1M Return vs Nifty]))/_xlfn.STDEV.P(Table2[1M Return vs Nifty])</f>
        <v>-0.3067900168560978</v>
      </c>
      <c r="K736">
        <v>-24.391200322227899</v>
      </c>
      <c r="L736">
        <f>(Table2[[#This Row],[6M Return vs Nifty]]-AVERAGE(Table2[6M Return vs Nifty]))/_xlfn.STDEV.P(Table2[6M Return vs Nifty])</f>
        <v>-1.0260726012225452</v>
      </c>
      <c r="M736">
        <v>-1.7515355299784401</v>
      </c>
      <c r="N736">
        <f>(Table2[[#This Row],[1W Return vs Nifty]]-AVERAGE(Table2[1W Return vs Nifty]))/_xlfn.STDEV.P(Table2[1W Return vs Nifty])</f>
        <v>-2.5629928088710036E-2</v>
      </c>
      <c r="O736">
        <v>261.69</v>
      </c>
      <c r="P736">
        <v>273.06259132958701</v>
      </c>
      <c r="Q736">
        <v>314.89663796418199</v>
      </c>
      <c r="R736">
        <v>40.867755204154399</v>
      </c>
      <c r="S736" s="1">
        <f>(Table2[[#This Row],[Close Price]]-Table2[[#This Row],[20D EMA]])/Table2[[#This Row],[20D EMA]]</f>
        <v>-3.4544690282395173E-2</v>
      </c>
      <c r="T736" s="1">
        <f>(Table2[[#This Row],[Close Price]]-Table2[[#This Row],[50D EMA]])/Table2[[#This Row],[50D EMA]]</f>
        <v>-7.4754257733344986E-2</v>
      </c>
      <c r="U736" s="1">
        <f>(Table2[[#This Row],[Close Price]]-Table2[[#This Row],[200D EMA]])/Table2[[#This Row],[200D EMA]]</f>
        <v>-0.19767323769033776</v>
      </c>
      <c r="V736">
        <v>0.61284179025864205</v>
      </c>
      <c r="W736">
        <v>250.9</v>
      </c>
      <c r="X736">
        <v>258.85000000000002</v>
      </c>
      <c r="Y736">
        <v>250.9</v>
      </c>
      <c r="Z736">
        <v>258.85000000000002</v>
      </c>
      <c r="AA736">
        <v>250.9</v>
      </c>
      <c r="AB736">
        <v>267.85000000000002</v>
      </c>
      <c r="AC736" s="1">
        <f>(Table2[[#This Row],[Close Price]]/Table2[[#This Row],[Day Low]])-1</f>
        <v>6.974890394579436E-3</v>
      </c>
      <c r="AD736" s="1">
        <f>(Table2[[#This Row],[Day High]]/Table2[[#This Row],[Close Price]])-1</f>
        <v>2.4539877300613577E-2</v>
      </c>
      <c r="AE736" s="1">
        <f>(Table2[[#This Row],[Close Price]]/Table2[[#This Row],[Current Week Low]])-1</f>
        <v>6.974890394579436E-3</v>
      </c>
      <c r="AF736" s="1">
        <f>(Table2[[#This Row],[Current Week High]]/Table2[[#This Row],[Close Price]])-1</f>
        <v>2.4539877300613577E-2</v>
      </c>
      <c r="AG736" s="1">
        <f>(Table2[[#This Row],[Close Price]]/Table2[[#This Row],[Current Month Low]])-1</f>
        <v>6.974890394579436E-3</v>
      </c>
      <c r="AH736" s="1">
        <f>(Table2[[#This Row],[Current Month High]]/Table2[[#This Row],[Close Price]])-1</f>
        <v>6.0162279833762211E-2</v>
      </c>
      <c r="AI736">
        <v>76.212151197308501</v>
      </c>
      <c r="AJ736">
        <v>7.32795242141035</v>
      </c>
      <c r="AK736" t="str">
        <f>IF(AND(Table2[[#This Row],[20D EMA]]&gt;Table2[[#This Row],[50D EMA]],Table2[[#This Row],[50D EMA]]&gt;Table2[[#This Row],[200D EMA]]),"Uptrend","Downtrend/NoTrend")</f>
        <v>Downtrend/NoTrend</v>
      </c>
      <c r="AL736">
        <v>-0.11</v>
      </c>
      <c r="AM736" t="s">
        <v>3184</v>
      </c>
      <c r="AN736">
        <v>1.53</v>
      </c>
      <c r="AO736" t="s">
        <v>3185</v>
      </c>
      <c r="AP736">
        <v>-0.120992884602064</v>
      </c>
      <c r="AQ736">
        <f>(Table2[[#This Row],[Sharpe Ratio]]-AVERAGE(Table2[Sharpe Ratio]))/_xlfn.STDEV.P(Table2[Sharpe Ratio])</f>
        <v>-2.1503409950375114</v>
      </c>
      <c r="AR7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6">
        <f>_xlfn.RANK.AVG(Table2[[#This Row],[1Y Return vs Nifty Z-Score]],Table2[1Y Return vs Nifty Z-Score])</f>
        <v>732</v>
      </c>
      <c r="AT736">
        <f>_xlfn.RANK.AVG(Table2[[#This Row],[6M Return vs Nifty Z-Score]],Table2[6M Return vs Nifty Z-Score])</f>
        <v>679</v>
      </c>
      <c r="AU736">
        <f>_xlfn.RANK.AVG(Table2[[#This Row],[Sharpe Ratio Z-Score]],Table2[Sharpe Ratio Z-Score])</f>
        <v>730</v>
      </c>
      <c r="AV736">
        <f>(Table2[[#This Row],[Rank 1Y]]+Table2[[#This Row],[Rank 6M]]+Table2[[#This Row],[Rank Sharpe]])/3</f>
        <v>713.66666666666663</v>
      </c>
    </row>
    <row r="737" spans="1:48" x14ac:dyDescent="0.3">
      <c r="A737" t="s">
        <v>1734</v>
      </c>
      <c r="B737" t="s">
        <v>1735</v>
      </c>
      <c r="C737" t="s">
        <v>3150</v>
      </c>
      <c r="D737" t="s">
        <v>425</v>
      </c>
      <c r="E737">
        <v>4707.4380797399999</v>
      </c>
      <c r="F737">
        <v>283.8</v>
      </c>
      <c r="G737">
        <v>-57.089797448951998</v>
      </c>
      <c r="H737">
        <f>(Table2[[#This Row],[1Y Return vs Nifty]]-AVERAGE(Table2[1Y Return vs Nifty]))/_xlfn.STDEV.P(Table2[1Y Return vs Nifty])</f>
        <v>-1.4123380027204899</v>
      </c>
      <c r="I737">
        <v>-0.30454804934614799</v>
      </c>
      <c r="J737">
        <f>(Table2[[#This Row],[1M Return vs Nifty]]-AVERAGE(Table2[1M Return vs Nifty]))/_xlfn.STDEV.P(Table2[1M Return vs Nifty])</f>
        <v>2.1102482402985148E-2</v>
      </c>
      <c r="K737">
        <v>-32.983196816407101</v>
      </c>
      <c r="L737">
        <f>(Table2[[#This Row],[6M Return vs Nifty]]-AVERAGE(Table2[6M Return vs Nifty]))/_xlfn.STDEV.P(Table2[6M Return vs Nifty])</f>
        <v>-1.3139549469006608</v>
      </c>
      <c r="M737">
        <v>-0.91714966016300903</v>
      </c>
      <c r="N737">
        <f>(Table2[[#This Row],[1W Return vs Nifty]]-AVERAGE(Table2[1W Return vs Nifty]))/_xlfn.STDEV.P(Table2[1W Return vs Nifty])</f>
        <v>0.15124905217224388</v>
      </c>
      <c r="O737">
        <v>289.83999999999997</v>
      </c>
      <c r="P737">
        <v>298.44610483964402</v>
      </c>
      <c r="Q737">
        <v>337.04225748819101</v>
      </c>
      <c r="R737">
        <v>42.574480384444399</v>
      </c>
      <c r="S737" s="1">
        <f>(Table2[[#This Row],[Close Price]]-Table2[[#This Row],[20D EMA]])/Table2[[#This Row],[20D EMA]]</f>
        <v>-2.0839083632348758E-2</v>
      </c>
      <c r="T737" s="1">
        <f>(Table2[[#This Row],[Close Price]]-Table2[[#This Row],[50D EMA]])/Table2[[#This Row],[50D EMA]]</f>
        <v>-4.907453842466266E-2</v>
      </c>
      <c r="U737" s="1">
        <f>(Table2[[#This Row],[Close Price]]-Table2[[#This Row],[200D EMA]])/Table2[[#This Row],[200D EMA]]</f>
        <v>-0.15796908638394239</v>
      </c>
      <c r="V737">
        <v>0.33566151769997399</v>
      </c>
      <c r="W737">
        <v>281.55</v>
      </c>
      <c r="X737">
        <v>291.25</v>
      </c>
      <c r="Y737">
        <v>281.55</v>
      </c>
      <c r="Z737">
        <v>291.25</v>
      </c>
      <c r="AA737">
        <v>280.25</v>
      </c>
      <c r="AB737">
        <v>298.60000000000002</v>
      </c>
      <c r="AC737" s="1">
        <f>(Table2[[#This Row],[Close Price]]/Table2[[#This Row],[Day Low]])-1</f>
        <v>7.9914757591901253E-3</v>
      </c>
      <c r="AD737" s="1">
        <f>(Table2[[#This Row],[Day High]]/Table2[[#This Row],[Close Price]])-1</f>
        <v>2.6250880902043638E-2</v>
      </c>
      <c r="AE737" s="1">
        <f>(Table2[[#This Row],[Close Price]]/Table2[[#This Row],[Current Week Low]])-1</f>
        <v>7.9914757591901253E-3</v>
      </c>
      <c r="AF737" s="1">
        <f>(Table2[[#This Row],[Current Week High]]/Table2[[#This Row],[Close Price]])-1</f>
        <v>2.6250880902043638E-2</v>
      </c>
      <c r="AG737" s="1">
        <f>(Table2[[#This Row],[Close Price]]/Table2[[#This Row],[Current Month Low]])-1</f>
        <v>1.2667261373773497E-2</v>
      </c>
      <c r="AH737" s="1">
        <f>(Table2[[#This Row],[Current Month High]]/Table2[[#This Row],[Close Price]])-1</f>
        <v>5.2149400986610361E-2</v>
      </c>
      <c r="AI737">
        <v>91.120507399577093</v>
      </c>
      <c r="AJ737">
        <v>8.0525414049114907</v>
      </c>
      <c r="AK737" t="str">
        <f>IF(AND(Table2[[#This Row],[20D EMA]]&gt;Table2[[#This Row],[50D EMA]],Table2[[#This Row],[50D EMA]]&gt;Table2[[#This Row],[200D EMA]]),"Uptrend","Downtrend/NoTrend")</f>
        <v>Downtrend/NoTrend</v>
      </c>
      <c r="AL737">
        <v>-0.1</v>
      </c>
      <c r="AM737" t="s">
        <v>3184</v>
      </c>
      <c r="AN737">
        <v>0.25</v>
      </c>
      <c r="AO737" t="s">
        <v>3185</v>
      </c>
      <c r="AP737">
        <v>-9.1251996563357002E-2</v>
      </c>
      <c r="AQ737">
        <f>(Table2[[#This Row],[Sharpe Ratio]]-AVERAGE(Table2[Sharpe Ratio]))/_xlfn.STDEV.P(Table2[Sharpe Ratio])</f>
        <v>-1.7989436860955983</v>
      </c>
      <c r="AR7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7">
        <f>_xlfn.RANK.AVG(Table2[[#This Row],[1Y Return vs Nifty Z-Score]],Table2[1Y Return vs Nifty Z-Score])</f>
        <v>725</v>
      </c>
      <c r="AT737">
        <f>_xlfn.RANK.AVG(Table2[[#This Row],[6M Return vs Nifty Z-Score]],Table2[6M Return vs Nifty Z-Score])</f>
        <v>715</v>
      </c>
      <c r="AU737">
        <f>_xlfn.RANK.AVG(Table2[[#This Row],[Sharpe Ratio Z-Score]],Table2[Sharpe Ratio Z-Score])</f>
        <v>708</v>
      </c>
      <c r="AV737">
        <f>(Table2[[#This Row],[Rank 1Y]]+Table2[[#This Row],[Rank 6M]]+Table2[[#This Row],[Rank Sharpe]])/3</f>
        <v>716</v>
      </c>
    </row>
    <row r="738" spans="1:48" x14ac:dyDescent="0.3">
      <c r="A738" t="s">
        <v>1707</v>
      </c>
      <c r="B738" t="s">
        <v>1708</v>
      </c>
      <c r="C738" t="s">
        <v>3148</v>
      </c>
      <c r="D738" t="s">
        <v>477</v>
      </c>
      <c r="E738">
        <v>4985.7518575049999</v>
      </c>
      <c r="F738">
        <v>450.95</v>
      </c>
      <c r="G738">
        <v>-61.779896021469497</v>
      </c>
      <c r="H738">
        <f>(Table2[[#This Row],[1Y Return vs Nifty]]-AVERAGE(Table2[1Y Return vs Nifty]))/_xlfn.STDEV.P(Table2[1Y Return vs Nifty])</f>
        <v>-1.5008787519390567</v>
      </c>
      <c r="I738">
        <v>-12.239849621322101</v>
      </c>
      <c r="J738">
        <f>(Table2[[#This Row],[1M Return vs Nifty]]-AVERAGE(Table2[1M Return vs Nifty]))/_xlfn.STDEV.P(Table2[1M Return vs Nifty])</f>
        <v>-1.2524902285486577</v>
      </c>
      <c r="K738">
        <v>-39.173315950665199</v>
      </c>
      <c r="L738">
        <f>(Table2[[#This Row],[6M Return vs Nifty]]-AVERAGE(Table2[6M Return vs Nifty]))/_xlfn.STDEV.P(Table2[6M Return vs Nifty])</f>
        <v>-1.5213602941449798</v>
      </c>
      <c r="M738">
        <v>-3.6249443084294799</v>
      </c>
      <c r="N738">
        <f>(Table2[[#This Row],[1W Return vs Nifty]]-AVERAGE(Table2[1W Return vs Nifty]))/_xlfn.STDEV.P(Table2[1W Return vs Nifty])</f>
        <v>-0.4227682861695326</v>
      </c>
      <c r="O738">
        <v>494.63</v>
      </c>
      <c r="P738">
        <v>532.56706417226997</v>
      </c>
      <c r="Q738">
        <v>598.37869216905699</v>
      </c>
      <c r="R738">
        <v>18.176653716297299</v>
      </c>
      <c r="S738" s="1">
        <f>(Table2[[#This Row],[Close Price]]-Table2[[#This Row],[20D EMA]])/Table2[[#This Row],[20D EMA]]</f>
        <v>-8.830843256575624E-2</v>
      </c>
      <c r="T738" s="1">
        <f>(Table2[[#This Row],[Close Price]]-Table2[[#This Row],[50D EMA]])/Table2[[#This Row],[50D EMA]]</f>
        <v>-0.15325218111097691</v>
      </c>
      <c r="U738" s="1">
        <f>(Table2[[#This Row],[Close Price]]-Table2[[#This Row],[200D EMA]])/Table2[[#This Row],[200D EMA]]</f>
        <v>-0.24638025066474911</v>
      </c>
      <c r="V738">
        <v>1.7157738522953601</v>
      </c>
      <c r="W738">
        <v>450</v>
      </c>
      <c r="X738">
        <v>475</v>
      </c>
      <c r="Y738">
        <v>450</v>
      </c>
      <c r="Z738">
        <v>475</v>
      </c>
      <c r="AA738">
        <v>450</v>
      </c>
      <c r="AB738">
        <v>506.6</v>
      </c>
      <c r="AC738" s="1">
        <f>(Table2[[#This Row],[Close Price]]/Table2[[#This Row],[Day Low]])-1</f>
        <v>2.1111111111111747E-3</v>
      </c>
      <c r="AD738" s="1">
        <f>(Table2[[#This Row],[Day High]]/Table2[[#This Row],[Close Price]])-1</f>
        <v>5.3331854972835213E-2</v>
      </c>
      <c r="AE738" s="1">
        <f>(Table2[[#This Row],[Close Price]]/Table2[[#This Row],[Current Week Low]])-1</f>
        <v>2.1111111111111747E-3</v>
      </c>
      <c r="AF738" s="1">
        <f>(Table2[[#This Row],[Current Week High]]/Table2[[#This Row],[Close Price]])-1</f>
        <v>5.3331854972835213E-2</v>
      </c>
      <c r="AG738" s="1">
        <f>(Table2[[#This Row],[Close Price]]/Table2[[#This Row],[Current Month Low]])-1</f>
        <v>2.1111111111111747E-3</v>
      </c>
      <c r="AH738" s="1">
        <f>(Table2[[#This Row],[Current Month High]]/Table2[[#This Row],[Close Price]])-1</f>
        <v>0.12340614258787008</v>
      </c>
      <c r="AI738">
        <v>72.081161991351493</v>
      </c>
      <c r="AJ738">
        <v>0.21111111111111699</v>
      </c>
      <c r="AK738" t="str">
        <f>IF(AND(Table2[[#This Row],[20D EMA]]&gt;Table2[[#This Row],[50D EMA]],Table2[[#This Row],[50D EMA]]&gt;Table2[[#This Row],[200D EMA]]),"Uptrend","Downtrend/NoTrend")</f>
        <v>Downtrend/NoTrend</v>
      </c>
      <c r="AL738">
        <v>-0.18</v>
      </c>
      <c r="AM738" t="s">
        <v>3184</v>
      </c>
      <c r="AN738">
        <v>-11.34</v>
      </c>
      <c r="AO738" t="s">
        <v>3184</v>
      </c>
      <c r="AP738">
        <v>-0.13743250829664699</v>
      </c>
      <c r="AQ738">
        <f>(Table2[[#This Row],[Sharpe Ratio]]-AVERAGE(Table2[Sharpe Ratio]))/_xlfn.STDEV.P(Table2[Sharpe Ratio])</f>
        <v>-2.3445799672825824</v>
      </c>
      <c r="AR7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8">
        <f>_xlfn.RANK.AVG(Table2[[#This Row],[1Y Return vs Nifty Z-Score]],Table2[1Y Return vs Nifty Z-Score])</f>
        <v>728</v>
      </c>
      <c r="AT738">
        <f>_xlfn.RANK.AVG(Table2[[#This Row],[6M Return vs Nifty Z-Score]],Table2[6M Return vs Nifty Z-Score])</f>
        <v>729</v>
      </c>
      <c r="AU738">
        <f>_xlfn.RANK.AVG(Table2[[#This Row],[Sharpe Ratio Z-Score]],Table2[Sharpe Ratio Z-Score])</f>
        <v>736</v>
      </c>
      <c r="AV738">
        <f>(Table2[[#This Row],[Rank 1Y]]+Table2[[#This Row],[Rank 6M]]+Table2[[#This Row],[Rank Sharpe]])/3</f>
        <v>731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B154B-C33B-4AAC-ADFA-93ADABAF4E8C}">
  <dimension ref="A1:Q1480"/>
  <sheetViews>
    <sheetView topLeftCell="D909" workbookViewId="0">
      <selection sqref="A1:Q1175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42.44140625" bestFit="1" customWidth="1"/>
    <col min="4" max="4" width="12.77734375" customWidth="1"/>
    <col min="5" max="5" width="12.33203125" customWidth="1"/>
    <col min="6" max="6" width="18.21875" customWidth="1"/>
    <col min="7" max="8" width="18.88671875" customWidth="1"/>
    <col min="9" max="9" width="19" customWidth="1"/>
    <col min="10" max="11" width="12" bestFit="1" customWidth="1"/>
    <col min="12" max="12" width="23.21875" customWidth="1"/>
    <col min="13" max="13" width="17.21875" customWidth="1"/>
    <col min="14" max="14" width="23.109375" customWidth="1"/>
    <col min="15" max="15" width="22.6640625" customWidth="1"/>
    <col min="16" max="16" width="13.77734375" customWidth="1"/>
    <col min="17" max="17" width="12" bestFit="1" customWidth="1"/>
  </cols>
  <sheetData>
    <row r="1" spans="1:17" x14ac:dyDescent="0.3">
      <c r="A1" t="s">
        <v>0</v>
      </c>
      <c r="B1" t="s">
        <v>1</v>
      </c>
      <c r="C1" t="s">
        <v>3136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3137</v>
      </c>
      <c r="D2" t="s">
        <v>18</v>
      </c>
      <c r="E2">
        <v>1722265.09872846</v>
      </c>
      <c r="F2">
        <v>1272.7</v>
      </c>
      <c r="G2">
        <v>-15.0631297275009</v>
      </c>
      <c r="H2">
        <v>-2.95120379697922</v>
      </c>
      <c r="I2">
        <v>-18.726380982709699</v>
      </c>
      <c r="J2">
        <v>-4.7595102528827997</v>
      </c>
      <c r="K2">
        <v>1385.8812865657401</v>
      </c>
      <c r="L2">
        <v>1411.3097897738901</v>
      </c>
      <c r="M2">
        <v>24.793336647242999</v>
      </c>
      <c r="N2">
        <v>0.85210583601495904</v>
      </c>
      <c r="O2">
        <v>26.408423037636499</v>
      </c>
      <c r="P2">
        <v>10.109443266859801</v>
      </c>
      <c r="Q2">
        <v>-3.1893254897719998E-2</v>
      </c>
    </row>
    <row r="3" spans="1:17" x14ac:dyDescent="0.3">
      <c r="A3" t="s">
        <v>19</v>
      </c>
      <c r="B3" t="s">
        <v>20</v>
      </c>
      <c r="C3" t="s">
        <v>3138</v>
      </c>
      <c r="D3" t="s">
        <v>21</v>
      </c>
      <c r="E3">
        <v>1519126.40618266</v>
      </c>
      <c r="F3">
        <v>4198.7</v>
      </c>
      <c r="G3">
        <v>0.78450816865735995</v>
      </c>
      <c r="H3">
        <v>3.3447649197459701</v>
      </c>
      <c r="I3">
        <v>-3.1031019175075998</v>
      </c>
      <c r="J3">
        <v>3.7778876670758699</v>
      </c>
      <c r="K3">
        <v>4175.6484327029902</v>
      </c>
      <c r="L3">
        <v>4057.4871001677602</v>
      </c>
      <c r="M3">
        <v>69.644790061897595</v>
      </c>
      <c r="N3">
        <v>0.93834816723682801</v>
      </c>
      <c r="O3">
        <v>9.3731393050229901</v>
      </c>
      <c r="P3">
        <v>26.2007814848211</v>
      </c>
      <c r="Q3">
        <v>-1.2716611788707999E-2</v>
      </c>
    </row>
    <row r="4" spans="1:17" x14ac:dyDescent="0.3">
      <c r="A4" t="s">
        <v>22</v>
      </c>
      <c r="B4" t="s">
        <v>23</v>
      </c>
      <c r="C4" t="s">
        <v>3139</v>
      </c>
      <c r="D4" t="s">
        <v>24</v>
      </c>
      <c r="E4">
        <v>1349731.46184221</v>
      </c>
      <c r="F4">
        <v>1766.3</v>
      </c>
      <c r="G4">
        <v>-6.5239641156186803</v>
      </c>
      <c r="H4">
        <v>8.7227075673054202</v>
      </c>
      <c r="I4">
        <v>11.915793917252101</v>
      </c>
      <c r="J4">
        <v>0.3382473715905</v>
      </c>
      <c r="K4">
        <v>1703.7445810496399</v>
      </c>
      <c r="L4">
        <v>1624.907895458</v>
      </c>
      <c r="M4">
        <v>64.270147322447102</v>
      </c>
      <c r="N4">
        <v>0.68122804282646698</v>
      </c>
      <c r="O4">
        <v>1.56825001415388</v>
      </c>
      <c r="P4">
        <v>29.536870668475601</v>
      </c>
      <c r="Q4">
        <v>-3.9037577837002999E-2</v>
      </c>
    </row>
    <row r="5" spans="1:17" x14ac:dyDescent="0.3">
      <c r="A5" t="s">
        <v>25</v>
      </c>
      <c r="B5" t="s">
        <v>26</v>
      </c>
      <c r="C5" t="s">
        <v>3140</v>
      </c>
      <c r="D5" t="s">
        <v>27</v>
      </c>
      <c r="E5">
        <v>933256.13897273398</v>
      </c>
      <c r="F5">
        <v>1560.55</v>
      </c>
      <c r="G5">
        <v>42.092638585163101</v>
      </c>
      <c r="H5">
        <v>-3.2820810041497701</v>
      </c>
      <c r="I5">
        <v>11.895322513344199</v>
      </c>
      <c r="J5">
        <v>-3.1715496990873602</v>
      </c>
      <c r="K5">
        <v>1621.3457084489901</v>
      </c>
      <c r="L5">
        <v>1421.3220919652599</v>
      </c>
      <c r="M5">
        <v>21.458904789327001</v>
      </c>
      <c r="N5">
        <v>0.77593847028844198</v>
      </c>
      <c r="O5">
        <v>13.9982698407612</v>
      </c>
      <c r="P5">
        <v>67.261521972132897</v>
      </c>
      <c r="Q5">
        <v>0.14981106420506801</v>
      </c>
    </row>
    <row r="6" spans="1:17" x14ac:dyDescent="0.3">
      <c r="A6" t="s">
        <v>28</v>
      </c>
      <c r="B6" t="s">
        <v>29</v>
      </c>
      <c r="C6" t="s">
        <v>3139</v>
      </c>
      <c r="D6" t="s">
        <v>24</v>
      </c>
      <c r="E6">
        <v>895511.03993099998</v>
      </c>
      <c r="F6">
        <v>1269.3</v>
      </c>
      <c r="G6">
        <v>10.4178795022868</v>
      </c>
      <c r="H6">
        <v>4.9355273774410797</v>
      </c>
      <c r="I6">
        <v>3.0680553551128602</v>
      </c>
      <c r="J6">
        <v>-2.7308568500839301</v>
      </c>
      <c r="K6">
        <v>1260.6366010976701</v>
      </c>
      <c r="L6">
        <v>1169.52011097479</v>
      </c>
      <c r="M6">
        <v>45.442355809459499</v>
      </c>
      <c r="N6">
        <v>1.0431473956172901</v>
      </c>
      <c r="O6">
        <v>7.3308122587252704</v>
      </c>
      <c r="P6">
        <v>38.759223831647901</v>
      </c>
      <c r="Q6">
        <v>8.7297250252221001E-2</v>
      </c>
    </row>
    <row r="7" spans="1:17" x14ac:dyDescent="0.3">
      <c r="A7" t="s">
        <v>30</v>
      </c>
      <c r="B7" t="s">
        <v>31</v>
      </c>
      <c r="C7" t="s">
        <v>3138</v>
      </c>
      <c r="D7" t="s">
        <v>21</v>
      </c>
      <c r="E7">
        <v>770438.92070650996</v>
      </c>
      <c r="F7">
        <v>1860.1</v>
      </c>
      <c r="G7">
        <v>9.7163634068324303</v>
      </c>
      <c r="H7">
        <v>-1.12727101094235</v>
      </c>
      <c r="I7">
        <v>21.2169311759945</v>
      </c>
      <c r="J7">
        <v>4.7429373486881596</v>
      </c>
      <c r="K7">
        <v>1852.81914552478</v>
      </c>
      <c r="L7">
        <v>1713.75703972769</v>
      </c>
      <c r="M7">
        <v>60.069942021808899</v>
      </c>
      <c r="N7">
        <v>0.93301102731444496</v>
      </c>
      <c r="O7">
        <v>7.0614483092307001</v>
      </c>
      <c r="P7">
        <v>36.938197077336397</v>
      </c>
      <c r="Q7">
        <v>-4.0847002667025997E-2</v>
      </c>
    </row>
    <row r="8" spans="1:17" x14ac:dyDescent="0.3">
      <c r="A8" t="s">
        <v>32</v>
      </c>
      <c r="B8" t="s">
        <v>33</v>
      </c>
      <c r="C8" t="s">
        <v>3139</v>
      </c>
      <c r="D8" t="s">
        <v>34</v>
      </c>
      <c r="E8">
        <v>756495.41718201002</v>
      </c>
      <c r="F8">
        <v>847.65</v>
      </c>
      <c r="G8">
        <v>21.542416984214999</v>
      </c>
      <c r="H8">
        <v>8.8353799557099304</v>
      </c>
      <c r="I8">
        <v>-4.6551279266599703</v>
      </c>
      <c r="J8">
        <v>1.7282057510792199</v>
      </c>
      <c r="K8">
        <v>814.60021047220903</v>
      </c>
      <c r="L8">
        <v>778.739714265879</v>
      </c>
      <c r="M8">
        <v>63.005599846329901</v>
      </c>
      <c r="N8">
        <v>1.1517663979011199</v>
      </c>
      <c r="O8">
        <v>7.5915767120863604</v>
      </c>
      <c r="P8">
        <v>52.688462577681697</v>
      </c>
      <c r="Q8">
        <v>7.1206221371296993E-2</v>
      </c>
    </row>
    <row r="9" spans="1:17" x14ac:dyDescent="0.3">
      <c r="A9" t="s">
        <v>35</v>
      </c>
      <c r="B9" t="s">
        <v>36</v>
      </c>
      <c r="C9" t="s">
        <v>3141</v>
      </c>
      <c r="D9" t="s">
        <v>37</v>
      </c>
      <c r="E9">
        <v>596649.77620399499</v>
      </c>
      <c r="F9">
        <v>476.95</v>
      </c>
      <c r="G9">
        <v>-15.496364617386201</v>
      </c>
      <c r="H9">
        <v>0.22473785932375501</v>
      </c>
      <c r="I9">
        <v>0.98490062004182299</v>
      </c>
      <c r="J9">
        <v>-3.0868230184102399</v>
      </c>
      <c r="K9">
        <v>490.83425085456997</v>
      </c>
      <c r="L9">
        <v>467.74553683533298</v>
      </c>
      <c r="M9">
        <v>33.144635681700997</v>
      </c>
      <c r="N9">
        <v>0.64413525135809702</v>
      </c>
      <c r="O9">
        <v>10.8082608239857</v>
      </c>
      <c r="P9">
        <v>19.431576311506099</v>
      </c>
      <c r="Q9">
        <v>0.11458384631318599</v>
      </c>
    </row>
    <row r="10" spans="1:17" x14ac:dyDescent="0.3">
      <c r="A10" t="s">
        <v>38</v>
      </c>
      <c r="B10" t="s">
        <v>39</v>
      </c>
      <c r="C10" t="s">
        <v>3141</v>
      </c>
      <c r="D10" t="s">
        <v>40</v>
      </c>
      <c r="E10">
        <v>585294.93132050999</v>
      </c>
      <c r="F10">
        <v>2491.0500000000002</v>
      </c>
      <c r="G10">
        <v>-24.297365278214901</v>
      </c>
      <c r="H10">
        <v>-6.0025311238473797</v>
      </c>
      <c r="I10">
        <v>-3.9346380745276299</v>
      </c>
      <c r="J10">
        <v>-2.0777332403563999</v>
      </c>
      <c r="K10">
        <v>2681.4296688954901</v>
      </c>
      <c r="L10">
        <v>2613.6150980983102</v>
      </c>
      <c r="M10">
        <v>31.52125983206</v>
      </c>
      <c r="N10">
        <v>0.70506656355583897</v>
      </c>
      <c r="O10">
        <v>21.836173501133999</v>
      </c>
      <c r="P10">
        <v>14.686586404548599</v>
      </c>
      <c r="Q10">
        <v>-4.8088533458054E-2</v>
      </c>
    </row>
    <row r="11" spans="1:17" x14ac:dyDescent="0.3">
      <c r="A11" t="s">
        <v>41</v>
      </c>
      <c r="B11" t="s">
        <v>42</v>
      </c>
      <c r="C11" t="s">
        <v>3139</v>
      </c>
      <c r="D11" t="s">
        <v>43</v>
      </c>
      <c r="E11">
        <v>580919.41384834505</v>
      </c>
      <c r="F11">
        <v>918.45</v>
      </c>
      <c r="G11">
        <v>26.8208353140651</v>
      </c>
      <c r="H11">
        <v>-2.1904402603395199</v>
      </c>
      <c r="I11">
        <v>-6.4586525349083397</v>
      </c>
      <c r="J11">
        <v>-2.4908860566632902</v>
      </c>
      <c r="K11">
        <v>968.69477597868604</v>
      </c>
      <c r="L11">
        <v>961.44059592630697</v>
      </c>
      <c r="M11">
        <v>42.392263431444903</v>
      </c>
      <c r="N11">
        <v>0.58558027959695402</v>
      </c>
      <c r="O11">
        <v>33.050247699929201</v>
      </c>
      <c r="P11">
        <v>53.522774759715801</v>
      </c>
      <c r="Q11">
        <v>-3.6204964456999E-2</v>
      </c>
    </row>
    <row r="12" spans="1:17" x14ac:dyDescent="0.3">
      <c r="A12" t="s">
        <v>44</v>
      </c>
      <c r="B12" t="s">
        <v>45</v>
      </c>
      <c r="C12" t="s">
        <v>3138</v>
      </c>
      <c r="D12" t="s">
        <v>21</v>
      </c>
      <c r="E12">
        <v>505316.26158577</v>
      </c>
      <c r="F12">
        <v>1867.3</v>
      </c>
      <c r="G12">
        <v>23.897595425194901</v>
      </c>
      <c r="H12">
        <v>4.63109737135321</v>
      </c>
      <c r="I12">
        <v>32.7685903896231</v>
      </c>
      <c r="J12">
        <v>3.7181070081689498</v>
      </c>
      <c r="K12">
        <v>1787.56630129021</v>
      </c>
      <c r="L12">
        <v>1608.0320593356</v>
      </c>
      <c r="M12">
        <v>65.541005318423203</v>
      </c>
      <c r="N12">
        <v>0.81147861991530501</v>
      </c>
      <c r="O12">
        <v>1.1353290847748001</v>
      </c>
      <c r="P12">
        <v>51.198380566801603</v>
      </c>
      <c r="Q12">
        <v>5.944452916733E-2</v>
      </c>
    </row>
    <row r="13" spans="1:17" x14ac:dyDescent="0.3">
      <c r="A13" t="s">
        <v>46</v>
      </c>
      <c r="B13" t="s">
        <v>47</v>
      </c>
      <c r="C13" t="s">
        <v>3142</v>
      </c>
      <c r="D13" t="s">
        <v>48</v>
      </c>
      <c r="E13">
        <v>499014.280481975</v>
      </c>
      <c r="F13">
        <v>3628.85</v>
      </c>
      <c r="G13">
        <v>-5.3765766101577803</v>
      </c>
      <c r="H13">
        <v>9.2049078693860107</v>
      </c>
      <c r="I13">
        <v>0.71192881819800202</v>
      </c>
      <c r="J13">
        <v>0.83147336673031003</v>
      </c>
      <c r="K13">
        <v>3575.4055117416001</v>
      </c>
      <c r="L13">
        <v>3491.3638221465599</v>
      </c>
      <c r="M13">
        <v>60.903739560896703</v>
      </c>
      <c r="N13">
        <v>1.00024064584328</v>
      </c>
      <c r="O13">
        <v>8.0204472491285106</v>
      </c>
      <c r="P13">
        <v>19.722538394285699</v>
      </c>
      <c r="Q13">
        <v>0.107641582876586</v>
      </c>
    </row>
    <row r="14" spans="1:17" x14ac:dyDescent="0.3">
      <c r="A14" t="s">
        <v>49</v>
      </c>
      <c r="B14" t="s">
        <v>50</v>
      </c>
      <c r="C14" t="s">
        <v>3143</v>
      </c>
      <c r="D14" t="s">
        <v>51</v>
      </c>
      <c r="E14">
        <v>430584.65371619997</v>
      </c>
      <c r="F14">
        <v>1794.6</v>
      </c>
      <c r="G14">
        <v>27.730156388080001</v>
      </c>
      <c r="H14">
        <v>-1.5765344000349699</v>
      </c>
      <c r="I14">
        <v>8.2162899438636998</v>
      </c>
      <c r="J14">
        <v>-1.7473070116013201</v>
      </c>
      <c r="K14">
        <v>1835.93470131861</v>
      </c>
      <c r="L14">
        <v>1640.12291152373</v>
      </c>
      <c r="M14">
        <v>35.659900637319303</v>
      </c>
      <c r="N14">
        <v>1.1098766112043199</v>
      </c>
      <c r="O14">
        <v>9.23604145770644</v>
      </c>
      <c r="P14">
        <v>53.253629376601097</v>
      </c>
      <c r="Q14">
        <v>0.142750881983324</v>
      </c>
    </row>
    <row r="15" spans="1:17" x14ac:dyDescent="0.3">
      <c r="A15" t="s">
        <v>52</v>
      </c>
      <c r="B15" t="s">
        <v>53</v>
      </c>
      <c r="C15" t="s">
        <v>3139</v>
      </c>
      <c r="D15" t="s">
        <v>54</v>
      </c>
      <c r="E15">
        <v>419380.6098636</v>
      </c>
      <c r="F15">
        <v>6778.8</v>
      </c>
      <c r="G15">
        <v>-31.799860444298599</v>
      </c>
      <c r="H15">
        <v>-2.6122047733334299</v>
      </c>
      <c r="I15">
        <v>-8.5647729477075103</v>
      </c>
      <c r="J15">
        <v>-1.32451334534552</v>
      </c>
      <c r="K15">
        <v>7063.2449086274501</v>
      </c>
      <c r="L15">
        <v>7043.8424925217496</v>
      </c>
      <c r="M15">
        <v>35.643608267629702</v>
      </c>
      <c r="N15">
        <v>0.60332587407264304</v>
      </c>
      <c r="O15">
        <v>15.5071694105151</v>
      </c>
      <c r="P15">
        <v>9.5510520702026493</v>
      </c>
      <c r="Q15">
        <v>-6.3282283948345994E-2</v>
      </c>
    </row>
    <row r="16" spans="1:17" x14ac:dyDescent="0.3">
      <c r="A16" t="s">
        <v>55</v>
      </c>
      <c r="B16" t="s">
        <v>56</v>
      </c>
      <c r="C16" t="s">
        <v>3144</v>
      </c>
      <c r="D16" t="s">
        <v>57</v>
      </c>
      <c r="E16">
        <v>380642.62909017003</v>
      </c>
      <c r="F16">
        <v>392.55</v>
      </c>
      <c r="G16">
        <v>36.242023753256099</v>
      </c>
      <c r="H16">
        <v>-2.9070477257298002</v>
      </c>
      <c r="I16">
        <v>2.4109380943305698</v>
      </c>
      <c r="J16">
        <v>-3.3833039717459998</v>
      </c>
      <c r="K16">
        <v>410.33352978793101</v>
      </c>
      <c r="L16">
        <v>370.738416768006</v>
      </c>
      <c r="M16">
        <v>30.898840814253798</v>
      </c>
      <c r="N16">
        <v>0.70118336447185903</v>
      </c>
      <c r="O16">
        <v>14.240224175264199</v>
      </c>
      <c r="P16">
        <v>61.543209876543202</v>
      </c>
      <c r="Q16">
        <v>0.184636806419021</v>
      </c>
    </row>
    <row r="17" spans="1:17" x14ac:dyDescent="0.3">
      <c r="A17" t="s">
        <v>58</v>
      </c>
      <c r="B17" t="s">
        <v>59</v>
      </c>
      <c r="C17" t="s">
        <v>3139</v>
      </c>
      <c r="D17" t="s">
        <v>24</v>
      </c>
      <c r="E17">
        <v>362317.62798240001</v>
      </c>
      <c r="F17">
        <v>1171</v>
      </c>
      <c r="G17">
        <v>-10.5824578936338</v>
      </c>
      <c r="H17">
        <v>1.54888368328796</v>
      </c>
      <c r="I17">
        <v>-6.0133107075891798</v>
      </c>
      <c r="J17">
        <v>-1.6523955916816899</v>
      </c>
      <c r="K17">
        <v>1181.10939057117</v>
      </c>
      <c r="L17">
        <v>1150.4043443812</v>
      </c>
      <c r="M17">
        <v>52.013433857093503</v>
      </c>
      <c r="N17">
        <v>0.93837175524536398</v>
      </c>
      <c r="O17">
        <v>14.4022203245089</v>
      </c>
      <c r="P17">
        <v>19.447136226857701</v>
      </c>
      <c r="Q17">
        <v>6.1549098109243E-2</v>
      </c>
    </row>
    <row r="18" spans="1:17" x14ac:dyDescent="0.3">
      <c r="A18" t="s">
        <v>60</v>
      </c>
      <c r="B18" t="s">
        <v>61</v>
      </c>
      <c r="C18" t="s">
        <v>3145</v>
      </c>
      <c r="D18" t="s">
        <v>62</v>
      </c>
      <c r="E18">
        <v>358409.50228277902</v>
      </c>
      <c r="F18">
        <v>11399.7</v>
      </c>
      <c r="G18">
        <v>-14.994746688747201</v>
      </c>
      <c r="H18">
        <v>-9.3818491002001796</v>
      </c>
      <c r="I18">
        <v>-19.5119180135733</v>
      </c>
      <c r="J18">
        <v>0.93425443538619701</v>
      </c>
      <c r="K18">
        <v>11991.7402950592</v>
      </c>
      <c r="L18">
        <v>11903.1511967309</v>
      </c>
      <c r="M18">
        <v>47.061023230339401</v>
      </c>
      <c r="N18">
        <v>1.2813670132394499</v>
      </c>
      <c r="O18">
        <v>20.0031579778415</v>
      </c>
      <c r="P18">
        <v>17.068286496228499</v>
      </c>
      <c r="Q18">
        <v>2.2439221547716E-2</v>
      </c>
    </row>
    <row r="19" spans="1:17" x14ac:dyDescent="0.3">
      <c r="A19" t="s">
        <v>63</v>
      </c>
      <c r="B19" t="s">
        <v>64</v>
      </c>
      <c r="C19" t="s">
        <v>3145</v>
      </c>
      <c r="D19" t="s">
        <v>62</v>
      </c>
      <c r="E19">
        <v>351286.64866562001</v>
      </c>
      <c r="F19">
        <v>2930.6</v>
      </c>
      <c r="G19">
        <v>67.735806564152</v>
      </c>
      <c r="H19">
        <v>-3.90316156283538</v>
      </c>
      <c r="I19">
        <v>24.711083050972199</v>
      </c>
      <c r="J19">
        <v>3.04680941775674</v>
      </c>
      <c r="K19">
        <v>2896.5916717292298</v>
      </c>
      <c r="L19">
        <v>2533.2368013523601</v>
      </c>
      <c r="M19">
        <v>55.6365976909781</v>
      </c>
      <c r="N19">
        <v>1.15744445337492</v>
      </c>
      <c r="O19">
        <v>9.9467685798129999</v>
      </c>
      <c r="P19">
        <v>93.688245596642503</v>
      </c>
      <c r="Q19">
        <v>0.18539026531193201</v>
      </c>
    </row>
    <row r="20" spans="1:17" x14ac:dyDescent="0.3">
      <c r="A20" t="s">
        <v>65</v>
      </c>
      <c r="B20" t="s">
        <v>66</v>
      </c>
      <c r="C20" t="s">
        <v>3139</v>
      </c>
      <c r="D20" t="s">
        <v>24</v>
      </c>
      <c r="E20">
        <v>346735.82776000001</v>
      </c>
      <c r="F20">
        <v>1744</v>
      </c>
      <c r="G20">
        <v>-24.762318846954798</v>
      </c>
      <c r="H20">
        <v>-3.3476933590928599</v>
      </c>
      <c r="I20">
        <v>-3.1948309087003302</v>
      </c>
      <c r="J20">
        <v>-0.40160755833620698</v>
      </c>
      <c r="K20">
        <v>1795.3523635819599</v>
      </c>
      <c r="L20">
        <v>1787.1364342995601</v>
      </c>
      <c r="M20">
        <v>39.799544563161803</v>
      </c>
      <c r="N20">
        <v>0.74418400025880505</v>
      </c>
      <c r="O20">
        <v>11.3532110091743</v>
      </c>
      <c r="P20">
        <v>12.9643423907763</v>
      </c>
      <c r="Q20">
        <v>-0.113814850649352</v>
      </c>
    </row>
    <row r="21" spans="1:17" x14ac:dyDescent="0.3">
      <c r="A21" t="s">
        <v>67</v>
      </c>
      <c r="B21" t="s">
        <v>68</v>
      </c>
      <c r="C21" t="s">
        <v>3146</v>
      </c>
      <c r="D21" t="s">
        <v>69</v>
      </c>
      <c r="E21">
        <v>335133.68737608503</v>
      </c>
      <c r="F21">
        <v>2903.65</v>
      </c>
      <c r="G21">
        <v>7.0293704236145196</v>
      </c>
      <c r="H21">
        <v>-4.1481094879761402</v>
      </c>
      <c r="I21">
        <v>-8.6233549471454207</v>
      </c>
      <c r="J21">
        <v>-0.29659901143518402</v>
      </c>
      <c r="K21">
        <v>2994.1119753881098</v>
      </c>
      <c r="L21">
        <v>2999.63409875254</v>
      </c>
      <c r="M21">
        <v>45.348661604029097</v>
      </c>
      <c r="N21">
        <v>0.85368474065339095</v>
      </c>
      <c r="O21">
        <v>28.937716322559499</v>
      </c>
      <c r="P21">
        <v>35.557889822595698</v>
      </c>
      <c r="Q21">
        <v>6.3009947939377003E-2</v>
      </c>
    </row>
    <row r="22" spans="1:17" x14ac:dyDescent="0.3">
      <c r="A22" t="s">
        <v>70</v>
      </c>
      <c r="B22" t="s">
        <v>71</v>
      </c>
      <c r="C22" t="s">
        <v>3137</v>
      </c>
      <c r="D22" t="s">
        <v>72</v>
      </c>
      <c r="E22">
        <v>323187.37280214002</v>
      </c>
      <c r="F22">
        <v>256.89999999999998</v>
      </c>
      <c r="G22">
        <v>6.2944941647709696</v>
      </c>
      <c r="H22">
        <v>-6.4180664526338598</v>
      </c>
      <c r="I22">
        <v>-13.205262008151699</v>
      </c>
      <c r="J22">
        <v>-4.4360816748904401</v>
      </c>
      <c r="K22">
        <v>282.949113009386</v>
      </c>
      <c r="L22">
        <v>274.57935638726701</v>
      </c>
      <c r="M22">
        <v>28.023217760394498</v>
      </c>
      <c r="N22">
        <v>0.670947746516528</v>
      </c>
      <c r="O22">
        <v>34.293499416115203</v>
      </c>
      <c r="P22">
        <v>36.5399946850916</v>
      </c>
      <c r="Q22">
        <v>5.7837576927834998E-2</v>
      </c>
    </row>
    <row r="23" spans="1:17" x14ac:dyDescent="0.3">
      <c r="A23" t="s">
        <v>73</v>
      </c>
      <c r="B23" t="s">
        <v>74</v>
      </c>
      <c r="C23" t="s">
        <v>3147</v>
      </c>
      <c r="D23" t="s">
        <v>75</v>
      </c>
      <c r="E23">
        <v>316173.31338181498</v>
      </c>
      <c r="F23">
        <v>10970.45</v>
      </c>
      <c r="G23">
        <v>1.6591514495797399</v>
      </c>
      <c r="H23">
        <v>0.346782052654662</v>
      </c>
      <c r="I23">
        <v>5.3972414248067198</v>
      </c>
      <c r="J23">
        <v>-1.50786235959693</v>
      </c>
      <c r="K23">
        <v>11258.6923722518</v>
      </c>
      <c r="L23">
        <v>10673.36097374</v>
      </c>
      <c r="M23">
        <v>40.981632473167402</v>
      </c>
      <c r="N23">
        <v>0.79708808531414799</v>
      </c>
      <c r="O23">
        <v>10.642681020377401</v>
      </c>
      <c r="P23">
        <v>28.383684121216302</v>
      </c>
      <c r="Q23">
        <v>3.1731207195198001E-2</v>
      </c>
    </row>
    <row r="24" spans="1:17" x14ac:dyDescent="0.3">
      <c r="A24" t="s">
        <v>76</v>
      </c>
      <c r="B24" t="s">
        <v>77</v>
      </c>
      <c r="C24" t="s">
        <v>3144</v>
      </c>
      <c r="D24" t="s">
        <v>78</v>
      </c>
      <c r="E24">
        <v>306733.91395061999</v>
      </c>
      <c r="F24">
        <v>329.8</v>
      </c>
      <c r="G24">
        <v>31.288740286896999</v>
      </c>
      <c r="H24">
        <v>-2.2582119816734401</v>
      </c>
      <c r="I24">
        <v>-1.8741332781669</v>
      </c>
      <c r="J24">
        <v>-1.8418468445531699</v>
      </c>
      <c r="K24">
        <v>328.53856470254499</v>
      </c>
      <c r="L24">
        <v>306.99313094850402</v>
      </c>
      <c r="M24">
        <v>64.674342521056502</v>
      </c>
      <c r="N24">
        <v>0.87040001801877598</v>
      </c>
      <c r="O24">
        <v>11.0521528198908</v>
      </c>
      <c r="P24">
        <v>60.330578512396698</v>
      </c>
      <c r="Q24">
        <v>0.109946195178795</v>
      </c>
    </row>
    <row r="25" spans="1:17" x14ac:dyDescent="0.3">
      <c r="A25" t="s">
        <v>79</v>
      </c>
      <c r="B25" t="s">
        <v>80</v>
      </c>
      <c r="C25" t="s">
        <v>3138</v>
      </c>
      <c r="D25" t="s">
        <v>21</v>
      </c>
      <c r="E25">
        <v>299699.73064924998</v>
      </c>
      <c r="F25">
        <v>573.5</v>
      </c>
      <c r="G25">
        <v>25.676944935673401</v>
      </c>
      <c r="H25">
        <v>11.5640432701076</v>
      </c>
      <c r="I25">
        <v>17.436027593616</v>
      </c>
      <c r="J25">
        <v>2.7617271774737602</v>
      </c>
      <c r="K25">
        <v>541.60125297316097</v>
      </c>
      <c r="L25">
        <v>504.574834142302</v>
      </c>
      <c r="M25">
        <v>70.311903389050997</v>
      </c>
      <c r="N25">
        <v>0.87209330963591303</v>
      </c>
      <c r="O25">
        <v>1.69136878814299</v>
      </c>
      <c r="P25">
        <v>50.921052631578902</v>
      </c>
      <c r="Q25">
        <v>-8.0530410440454003E-2</v>
      </c>
    </row>
    <row r="26" spans="1:17" x14ac:dyDescent="0.3">
      <c r="A26" t="s">
        <v>81</v>
      </c>
      <c r="B26" t="s">
        <v>82</v>
      </c>
      <c r="C26" t="s">
        <v>3148</v>
      </c>
      <c r="D26" t="s">
        <v>83</v>
      </c>
      <c r="E26">
        <v>297183.54674999998</v>
      </c>
      <c r="F26">
        <v>4443.7</v>
      </c>
      <c r="G26">
        <v>90.0163393750057</v>
      </c>
      <c r="H26">
        <v>1.5878186542052499</v>
      </c>
      <c r="I26">
        <v>3.8505690641197701</v>
      </c>
      <c r="J26">
        <v>2.5771724762381401</v>
      </c>
      <c r="K26">
        <v>4441.8488680934097</v>
      </c>
      <c r="L26">
        <v>4127.7872381266698</v>
      </c>
      <c r="M26">
        <v>62.969535641200601</v>
      </c>
      <c r="N26">
        <v>0.71444759051798901</v>
      </c>
      <c r="O26">
        <v>27.7032652969372</v>
      </c>
      <c r="P26">
        <v>117.76971894832199</v>
      </c>
      <c r="Q26">
        <v>0.24812823367248499</v>
      </c>
    </row>
    <row r="27" spans="1:17" x14ac:dyDescent="0.3">
      <c r="A27" t="s">
        <v>84</v>
      </c>
      <c r="B27" t="s">
        <v>85</v>
      </c>
      <c r="C27" t="s">
        <v>3145</v>
      </c>
      <c r="D27" t="s">
        <v>62</v>
      </c>
      <c r="E27">
        <v>296209.40797330998</v>
      </c>
      <c r="F27">
        <v>804.7</v>
      </c>
      <c r="G27">
        <v>-1.14976321285683</v>
      </c>
      <c r="H27">
        <v>-10.267900858596899</v>
      </c>
      <c r="I27">
        <v>-25.613789152266602</v>
      </c>
      <c r="J27">
        <v>-4.9434171448127602</v>
      </c>
      <c r="K27">
        <v>916.10709064088303</v>
      </c>
      <c r="L27">
        <v>924.46853098007205</v>
      </c>
      <c r="M27">
        <v>24.197222112376199</v>
      </c>
      <c r="N27">
        <v>1.0853129265445001</v>
      </c>
      <c r="O27">
        <v>46.514228905182001</v>
      </c>
      <c r="P27">
        <v>23.9334668104112</v>
      </c>
      <c r="Q27">
        <v>5.329883748415E-2</v>
      </c>
    </row>
    <row r="28" spans="1:17" x14ac:dyDescent="0.3">
      <c r="A28" t="s">
        <v>86</v>
      </c>
      <c r="B28" t="s">
        <v>87</v>
      </c>
      <c r="C28" t="s">
        <v>3149</v>
      </c>
      <c r="D28" t="s">
        <v>88</v>
      </c>
      <c r="E28">
        <v>291165.12839655002</v>
      </c>
      <c r="F28">
        <v>1347.9</v>
      </c>
      <c r="G28">
        <v>41.6691476110664</v>
      </c>
      <c r="H28">
        <v>-0.50998316009973699</v>
      </c>
      <c r="I28">
        <v>-6.2818716816684104</v>
      </c>
      <c r="J28">
        <v>-1.9410932635673801</v>
      </c>
      <c r="K28">
        <v>1402.88143446762</v>
      </c>
      <c r="L28">
        <v>1338.5597333175599</v>
      </c>
      <c r="M28">
        <v>44.083566515576798</v>
      </c>
      <c r="N28">
        <v>1.0956117051066401</v>
      </c>
      <c r="O28">
        <v>20.2908227613324</v>
      </c>
      <c r="P28">
        <v>71.707006369426693</v>
      </c>
      <c r="Q28">
        <v>7.2042387084053E-2</v>
      </c>
    </row>
    <row r="29" spans="1:17" x14ac:dyDescent="0.3">
      <c r="A29" t="s">
        <v>89</v>
      </c>
      <c r="B29" t="s">
        <v>90</v>
      </c>
      <c r="C29" t="s">
        <v>3150</v>
      </c>
      <c r="D29" t="s">
        <v>91</v>
      </c>
      <c r="E29">
        <v>284439.93307159998</v>
      </c>
      <c r="F29">
        <v>3206.6</v>
      </c>
      <c r="G29">
        <v>-26.532982384634501</v>
      </c>
      <c r="H29">
        <v>-4.6751806921575598</v>
      </c>
      <c r="I29">
        <v>-10.9046086513662</v>
      </c>
      <c r="J29">
        <v>-3.7543785716507498</v>
      </c>
      <c r="K29">
        <v>3420.5914167931001</v>
      </c>
      <c r="L29">
        <v>3442.6804019426099</v>
      </c>
      <c r="M29">
        <v>40.194417509976901</v>
      </c>
      <c r="N29">
        <v>1.1397826262380999</v>
      </c>
      <c r="O29">
        <v>21.217177072288401</v>
      </c>
      <c r="P29">
        <v>4.9400291263724503</v>
      </c>
      <c r="Q29">
        <v>6.9922722434269998E-3</v>
      </c>
    </row>
    <row r="30" spans="1:17" x14ac:dyDescent="0.3">
      <c r="A30" t="s">
        <v>92</v>
      </c>
      <c r="B30" t="s">
        <v>93</v>
      </c>
      <c r="C30" t="s">
        <v>3145</v>
      </c>
      <c r="D30" t="s">
        <v>94</v>
      </c>
      <c r="E30">
        <v>277005.39539148001</v>
      </c>
      <c r="F30">
        <v>9919.35</v>
      </c>
      <c r="G30">
        <v>57.978262904191197</v>
      </c>
      <c r="H30">
        <v>-13.3012146060993</v>
      </c>
      <c r="I30">
        <v>0.85083540972697902</v>
      </c>
      <c r="J30">
        <v>2.10457189905275</v>
      </c>
      <c r="K30">
        <v>10610.8179067402</v>
      </c>
      <c r="L30">
        <v>9452.6951656837191</v>
      </c>
      <c r="M30">
        <v>42.172822950317098</v>
      </c>
      <c r="N30">
        <v>0.96318692204079803</v>
      </c>
      <c r="O30">
        <v>28.7785994041948</v>
      </c>
      <c r="P30">
        <v>85.110849848841099</v>
      </c>
      <c r="Q30">
        <v>0.158944913866053</v>
      </c>
    </row>
    <row r="31" spans="1:17" x14ac:dyDescent="0.3">
      <c r="A31" t="s">
        <v>95</v>
      </c>
      <c r="B31" t="s">
        <v>96</v>
      </c>
      <c r="C31" t="s">
        <v>3139</v>
      </c>
      <c r="D31" t="s">
        <v>43</v>
      </c>
      <c r="E31">
        <v>273846.17297754501</v>
      </c>
      <c r="F31">
        <v>1717.45</v>
      </c>
      <c r="G31">
        <v>-16.573171022261899</v>
      </c>
      <c r="H31">
        <v>-4.3502637745327499</v>
      </c>
      <c r="I31">
        <v>-0.79699852123100801</v>
      </c>
      <c r="J31">
        <v>-1.14280347823336</v>
      </c>
      <c r="K31">
        <v>1777.7692465216501</v>
      </c>
      <c r="L31">
        <v>1687.9189929558299</v>
      </c>
      <c r="M31">
        <v>37.620625033680597</v>
      </c>
      <c r="N31">
        <v>0.49519079203189997</v>
      </c>
      <c r="O31">
        <v>18.192669364464699</v>
      </c>
      <c r="P31">
        <v>21.0281526373278</v>
      </c>
      <c r="Q31">
        <v>-5.0001734998688999E-2</v>
      </c>
    </row>
    <row r="32" spans="1:17" x14ac:dyDescent="0.3">
      <c r="A32" t="s">
        <v>97</v>
      </c>
      <c r="B32" t="s">
        <v>98</v>
      </c>
      <c r="C32" t="s">
        <v>3137</v>
      </c>
      <c r="D32" t="s">
        <v>99</v>
      </c>
      <c r="E32">
        <v>259789.812624685</v>
      </c>
      <c r="F32">
        <v>421.55</v>
      </c>
      <c r="G32">
        <v>2.7721299169310401</v>
      </c>
      <c r="H32">
        <v>-10.083120343042401</v>
      </c>
      <c r="I32">
        <v>-14.5148466958742</v>
      </c>
      <c r="J32">
        <v>-7.7065011447841103</v>
      </c>
      <c r="K32">
        <v>474.48694426493603</v>
      </c>
      <c r="L32">
        <v>455.828324643869</v>
      </c>
      <c r="M32">
        <v>18.178224802991501</v>
      </c>
      <c r="N32">
        <v>1.1107928444045101</v>
      </c>
      <c r="O32">
        <v>28.940813663859501</v>
      </c>
      <c r="P32">
        <v>28.4234577303884</v>
      </c>
      <c r="Q32">
        <v>0.13326553424634799</v>
      </c>
    </row>
    <row r="33" spans="1:17" x14ac:dyDescent="0.3">
      <c r="A33" t="s">
        <v>100</v>
      </c>
      <c r="B33" t="s">
        <v>101</v>
      </c>
      <c r="C33" t="s">
        <v>3151</v>
      </c>
      <c r="D33" t="s">
        <v>102</v>
      </c>
      <c r="E33">
        <v>252855.34823276001</v>
      </c>
      <c r="F33">
        <v>3885.7</v>
      </c>
      <c r="G33">
        <v>-22.094637759783701</v>
      </c>
      <c r="H33">
        <v>-12.480717904615901</v>
      </c>
      <c r="I33">
        <v>-26.673104592648698</v>
      </c>
      <c r="J33">
        <v>-2.7920348187759298</v>
      </c>
      <c r="K33">
        <v>4415.8206487758098</v>
      </c>
      <c r="L33">
        <v>4511.4973809638104</v>
      </c>
      <c r="M33">
        <v>28.581767774398699</v>
      </c>
      <c r="N33">
        <v>0.57088933991650603</v>
      </c>
      <c r="O33">
        <v>41.154746892451797</v>
      </c>
      <c r="P33">
        <v>6.6240430260955296</v>
      </c>
      <c r="Q33">
        <v>-7.9970720782766999E-2</v>
      </c>
    </row>
    <row r="34" spans="1:17" x14ac:dyDescent="0.3">
      <c r="A34" t="s">
        <v>103</v>
      </c>
      <c r="B34" t="s">
        <v>104</v>
      </c>
      <c r="C34" t="s">
        <v>3148</v>
      </c>
      <c r="D34" t="s">
        <v>105</v>
      </c>
      <c r="E34">
        <v>250924.28842552501</v>
      </c>
      <c r="F34">
        <v>7046.05</v>
      </c>
      <c r="G34">
        <v>81.443786914779807</v>
      </c>
      <c r="H34">
        <v>-3.4089476234500302</v>
      </c>
      <c r="I34">
        <v>-3.02434755260178</v>
      </c>
      <c r="J34">
        <v>1.88247143866267</v>
      </c>
      <c r="K34">
        <v>7111.9737319318501</v>
      </c>
      <c r="L34">
        <v>6365.4729808847696</v>
      </c>
      <c r="M34">
        <v>47.653446122292301</v>
      </c>
      <c r="N34">
        <v>0.70576931530178</v>
      </c>
      <c r="O34">
        <v>15.382377360365</v>
      </c>
      <c r="P34">
        <v>107.343485617597</v>
      </c>
      <c r="Q34">
        <v>0.16381016617566399</v>
      </c>
    </row>
    <row r="35" spans="1:17" x14ac:dyDescent="0.3">
      <c r="A35" t="s">
        <v>106</v>
      </c>
      <c r="B35" t="s">
        <v>107</v>
      </c>
      <c r="C35" t="s">
        <v>3144</v>
      </c>
      <c r="D35" t="s">
        <v>108</v>
      </c>
      <c r="E35">
        <v>246697.21812372</v>
      </c>
      <c r="F35">
        <v>1557.4</v>
      </c>
      <c r="G35">
        <v>39.988075402013003</v>
      </c>
      <c r="H35">
        <v>-7.2190480091411997</v>
      </c>
      <c r="I35">
        <v>-18.6559866770647</v>
      </c>
      <c r="J35">
        <v>-2.2571184738396899</v>
      </c>
      <c r="K35">
        <v>1748.9756933920401</v>
      </c>
      <c r="L35">
        <v>1728.12428906626</v>
      </c>
      <c r="M35">
        <v>32.541312825873</v>
      </c>
      <c r="N35">
        <v>0.49386514422697197</v>
      </c>
      <c r="O35">
        <v>39.598048028765803</v>
      </c>
      <c r="P35">
        <v>71.142857142857096</v>
      </c>
      <c r="Q35">
        <v>3.4781416978326998E-2</v>
      </c>
    </row>
    <row r="36" spans="1:17" x14ac:dyDescent="0.3">
      <c r="A36" t="s">
        <v>109</v>
      </c>
      <c r="B36" t="s">
        <v>110</v>
      </c>
      <c r="C36" t="s">
        <v>3150</v>
      </c>
      <c r="D36" t="s">
        <v>111</v>
      </c>
      <c r="E36">
        <v>243807.56080527001</v>
      </c>
      <c r="F36">
        <v>2543.1</v>
      </c>
      <c r="G36">
        <v>-42.1928276847378</v>
      </c>
      <c r="H36">
        <v>-5.64808568905186</v>
      </c>
      <c r="I36">
        <v>-21.133455732105102</v>
      </c>
      <c r="J36">
        <v>-6.6138768410782296</v>
      </c>
      <c r="K36">
        <v>3024.0861347610698</v>
      </c>
      <c r="L36">
        <v>3037.9868357487699</v>
      </c>
      <c r="M36">
        <v>7.23458878329612</v>
      </c>
      <c r="N36">
        <v>1.49429083151901</v>
      </c>
      <c r="O36">
        <v>34.597538437340198</v>
      </c>
      <c r="P36">
        <v>1.4804469273742999</v>
      </c>
      <c r="Q36">
        <v>-8.7911801758311994E-2</v>
      </c>
    </row>
    <row r="37" spans="1:17" x14ac:dyDescent="0.3">
      <c r="A37" t="s">
        <v>112</v>
      </c>
      <c r="B37" t="s">
        <v>113</v>
      </c>
      <c r="C37" t="s">
        <v>3146</v>
      </c>
      <c r="D37" t="s">
        <v>114</v>
      </c>
      <c r="E37">
        <v>238834.5252524</v>
      </c>
      <c r="F37">
        <v>979</v>
      </c>
      <c r="G37">
        <v>5.1259145000268997</v>
      </c>
      <c r="H37">
        <v>1.91580435997148</v>
      </c>
      <c r="I37">
        <v>4.2993029755261301</v>
      </c>
      <c r="J37">
        <v>2.7902939661066801</v>
      </c>
      <c r="K37">
        <v>971.73627228876103</v>
      </c>
      <c r="L37">
        <v>910.63432429423005</v>
      </c>
      <c r="M37">
        <v>48.924034950989103</v>
      </c>
      <c r="N37">
        <v>0.90900571407887798</v>
      </c>
      <c r="O37">
        <v>8.5801838610827392</v>
      </c>
      <c r="P37">
        <v>30.013280212483298</v>
      </c>
      <c r="Q37">
        <v>4.5541884468188E-2</v>
      </c>
    </row>
    <row r="38" spans="1:17" x14ac:dyDescent="0.3">
      <c r="A38" t="s">
        <v>115</v>
      </c>
      <c r="B38" t="s">
        <v>116</v>
      </c>
      <c r="C38" t="s">
        <v>3151</v>
      </c>
      <c r="D38" t="s">
        <v>117</v>
      </c>
      <c r="E38">
        <v>230380.75885027001</v>
      </c>
      <c r="F38">
        <v>6480.7</v>
      </c>
      <c r="G38">
        <v>135.548301428466</v>
      </c>
      <c r="H38">
        <v>-18.6979132295405</v>
      </c>
      <c r="I38">
        <v>35.663165054147399</v>
      </c>
      <c r="J38">
        <v>-11.709082590189</v>
      </c>
      <c r="K38">
        <v>7143.9856503651599</v>
      </c>
      <c r="L38">
        <v>5620.1694290170799</v>
      </c>
      <c r="M38">
        <v>24.194647469743</v>
      </c>
      <c r="N38">
        <v>1.1285351724188399</v>
      </c>
      <c r="O38">
        <v>28.766954187047599</v>
      </c>
      <c r="P38">
        <v>160.75603033777901</v>
      </c>
      <c r="Q38">
        <v>0.24080045551761201</v>
      </c>
    </row>
    <row r="39" spans="1:17" x14ac:dyDescent="0.3">
      <c r="A39" t="s">
        <v>118</v>
      </c>
      <c r="B39" t="s">
        <v>119</v>
      </c>
      <c r="C39" t="s">
        <v>3151</v>
      </c>
      <c r="D39" t="s">
        <v>120</v>
      </c>
      <c r="E39">
        <v>225211.17706456999</v>
      </c>
      <c r="F39">
        <v>258.62</v>
      </c>
      <c r="G39">
        <v>85.556373950642296</v>
      </c>
      <c r="H39">
        <v>-6.5839207675671796</v>
      </c>
      <c r="I39">
        <v>23.644907886294</v>
      </c>
      <c r="J39">
        <v>1.4013540032128899</v>
      </c>
      <c r="K39">
        <v>258.49523798213698</v>
      </c>
      <c r="L39">
        <v>215.11051723583401</v>
      </c>
      <c r="M39">
        <v>56.150766338885603</v>
      </c>
      <c r="N39">
        <v>0.76427967394402796</v>
      </c>
      <c r="O39">
        <v>15.323640863042201</v>
      </c>
      <c r="P39">
        <v>129.884444444444</v>
      </c>
      <c r="Q39">
        <v>5.2270136015429999E-2</v>
      </c>
    </row>
    <row r="40" spans="1:17" x14ac:dyDescent="0.3">
      <c r="A40" t="s">
        <v>121</v>
      </c>
      <c r="B40" t="s">
        <v>122</v>
      </c>
      <c r="C40" t="s">
        <v>3144</v>
      </c>
      <c r="D40" t="s">
        <v>57</v>
      </c>
      <c r="E40">
        <v>223297.47998919501</v>
      </c>
      <c r="F40">
        <v>578.95000000000005</v>
      </c>
      <c r="G40">
        <v>20.5144994748944</v>
      </c>
      <c r="H40">
        <v>-5.0231995813473098</v>
      </c>
      <c r="I40">
        <v>-12.139663267362501</v>
      </c>
      <c r="J40">
        <v>-0.90447644840582997</v>
      </c>
      <c r="K40">
        <v>626.34714458173198</v>
      </c>
      <c r="L40">
        <v>610.04810764417095</v>
      </c>
      <c r="M40">
        <v>35.4240446971491</v>
      </c>
      <c r="N40">
        <v>0.42683856817287202</v>
      </c>
      <c r="O40">
        <v>54.737023922618498</v>
      </c>
      <c r="P40">
        <v>52.335219050124898</v>
      </c>
      <c r="Q40">
        <v>0.16509683045433299</v>
      </c>
    </row>
    <row r="41" spans="1:17" x14ac:dyDescent="0.3">
      <c r="A41" t="s">
        <v>123</v>
      </c>
      <c r="B41" t="s">
        <v>124</v>
      </c>
      <c r="C41" t="s">
        <v>3141</v>
      </c>
      <c r="D41" t="s">
        <v>125</v>
      </c>
      <c r="E41">
        <v>219736.23754979999</v>
      </c>
      <c r="F41">
        <v>2279.0500000000002</v>
      </c>
      <c r="G41">
        <v>-30.4249253503741</v>
      </c>
      <c r="H41">
        <v>-5.6044562423048498</v>
      </c>
      <c r="I41">
        <v>-18.8852666687532</v>
      </c>
      <c r="J41">
        <v>7.8160661720314398E-2</v>
      </c>
      <c r="K41">
        <v>2422.7130873004999</v>
      </c>
      <c r="L41">
        <v>2470.1591424421399</v>
      </c>
      <c r="M41">
        <v>42.062974803640401</v>
      </c>
      <c r="N41">
        <v>0.78515848379618502</v>
      </c>
      <c r="O41">
        <v>21.8928939689782</v>
      </c>
      <c r="P41">
        <v>2.8452166064982101</v>
      </c>
      <c r="Q41">
        <v>-2.5022905252372999E-2</v>
      </c>
    </row>
    <row r="42" spans="1:17" x14ac:dyDescent="0.3">
      <c r="A42" t="s">
        <v>126</v>
      </c>
      <c r="B42" t="s">
        <v>127</v>
      </c>
      <c r="C42" t="s">
        <v>3148</v>
      </c>
      <c r="D42" t="s">
        <v>128</v>
      </c>
      <c r="E42">
        <v>219110.62039927501</v>
      </c>
      <c r="F42">
        <v>299.75</v>
      </c>
      <c r="G42">
        <v>90.443332923540794</v>
      </c>
      <c r="H42">
        <v>7.0240876084921204</v>
      </c>
      <c r="I42">
        <v>23.911871178841299</v>
      </c>
      <c r="J42">
        <v>2.6695927408776101</v>
      </c>
      <c r="K42">
        <v>287.705933092804</v>
      </c>
      <c r="L42">
        <v>259.93486900763099</v>
      </c>
      <c r="M42">
        <v>66.836080507837195</v>
      </c>
      <c r="N42">
        <v>1.1118350698023101</v>
      </c>
      <c r="O42">
        <v>13.594662218515399</v>
      </c>
      <c r="P42">
        <v>118.238077903167</v>
      </c>
      <c r="Q42">
        <v>0.21554596690755101</v>
      </c>
    </row>
    <row r="43" spans="1:17" x14ac:dyDescent="0.3">
      <c r="A43" t="s">
        <v>129</v>
      </c>
      <c r="B43" t="s">
        <v>130</v>
      </c>
      <c r="C43" t="s">
        <v>3146</v>
      </c>
      <c r="D43" t="s">
        <v>131</v>
      </c>
      <c r="E43">
        <v>213843.39459000001</v>
      </c>
      <c r="F43">
        <v>506.1</v>
      </c>
      <c r="G43">
        <v>42.230351835469698</v>
      </c>
      <c r="H43">
        <v>2.77578302663514</v>
      </c>
      <c r="I43">
        <v>-22.0643079599357</v>
      </c>
      <c r="J43">
        <v>-10.044736585870901</v>
      </c>
      <c r="K43">
        <v>527.05828738219702</v>
      </c>
      <c r="L43">
        <v>498.63629508887402</v>
      </c>
      <c r="M43">
        <v>37.595893399862398</v>
      </c>
      <c r="N43">
        <v>1.0861615896247201</v>
      </c>
      <c r="O43">
        <v>59.592965817032201</v>
      </c>
      <c r="P43">
        <v>77.8285312719606</v>
      </c>
      <c r="Q43">
        <v>4.3024298719180003E-2</v>
      </c>
    </row>
    <row r="44" spans="1:17" x14ac:dyDescent="0.3">
      <c r="A44" t="s">
        <v>132</v>
      </c>
      <c r="B44" t="s">
        <v>133</v>
      </c>
      <c r="C44" t="s">
        <v>3139</v>
      </c>
      <c r="D44" t="s">
        <v>54</v>
      </c>
      <c r="E44">
        <v>198222.46666559999</v>
      </c>
      <c r="F44">
        <v>312</v>
      </c>
      <c r="G44">
        <v>14.0512328104139</v>
      </c>
      <c r="H44">
        <v>-4.6679589028384996</v>
      </c>
      <c r="I44">
        <v>-18.0567533674499</v>
      </c>
      <c r="J44">
        <v>-2.7144841355757001</v>
      </c>
      <c r="K44">
        <v>331.08394034437299</v>
      </c>
      <c r="L44">
        <v>316.60351739788899</v>
      </c>
      <c r="M44">
        <v>33.930979554116902</v>
      </c>
      <c r="N44">
        <v>0.45944914431690398</v>
      </c>
      <c r="O44">
        <v>26.506410256410199</v>
      </c>
      <c r="P44">
        <v>45.082538944431498</v>
      </c>
    </row>
    <row r="45" spans="1:17" x14ac:dyDescent="0.3">
      <c r="A45" t="s">
        <v>134</v>
      </c>
      <c r="B45" t="s">
        <v>135</v>
      </c>
      <c r="C45" t="s">
        <v>3137</v>
      </c>
      <c r="D45" t="s">
        <v>18</v>
      </c>
      <c r="E45">
        <v>196892.426774169</v>
      </c>
      <c r="F45">
        <v>139.43</v>
      </c>
      <c r="G45">
        <v>17.491894213478002</v>
      </c>
      <c r="H45">
        <v>-11.2657652982423</v>
      </c>
      <c r="I45">
        <v>-21.3232685817297</v>
      </c>
      <c r="J45">
        <v>-2.7079986893955201</v>
      </c>
      <c r="K45">
        <v>158.26138351261901</v>
      </c>
      <c r="L45">
        <v>157.13750492537099</v>
      </c>
      <c r="M45">
        <v>29.904677232569899</v>
      </c>
      <c r="N45">
        <v>1.1473440818648499</v>
      </c>
      <c r="O45">
        <v>41.1460948146023</v>
      </c>
      <c r="P45">
        <v>42.931829830855897</v>
      </c>
      <c r="Q45">
        <v>5.4084419345760998E-2</v>
      </c>
    </row>
    <row r="46" spans="1:17" x14ac:dyDescent="0.3">
      <c r="A46" t="s">
        <v>136</v>
      </c>
      <c r="B46" t="s">
        <v>137</v>
      </c>
      <c r="C46" t="s">
        <v>3139</v>
      </c>
      <c r="D46" t="s">
        <v>138</v>
      </c>
      <c r="E46">
        <v>192629.77843999999</v>
      </c>
      <c r="F46">
        <v>147.4</v>
      </c>
      <c r="G46">
        <v>72.781526080459699</v>
      </c>
      <c r="H46">
        <v>1.46583527602888</v>
      </c>
      <c r="I46">
        <v>-8.4304389502259696</v>
      </c>
      <c r="J46">
        <v>-7.0574178061144703</v>
      </c>
      <c r="K46">
        <v>156.133408922417</v>
      </c>
      <c r="L46">
        <v>151.37453339251201</v>
      </c>
      <c r="M46">
        <v>42.966583839712797</v>
      </c>
      <c r="N46">
        <v>1.4024006828978699</v>
      </c>
      <c r="O46">
        <v>55.359565807326902</v>
      </c>
      <c r="P46">
        <v>102.751031636863</v>
      </c>
      <c r="Q46">
        <v>0.16315966177667099</v>
      </c>
    </row>
    <row r="47" spans="1:17" x14ac:dyDescent="0.3">
      <c r="A47" t="s">
        <v>139</v>
      </c>
      <c r="B47" t="s">
        <v>140</v>
      </c>
      <c r="C47" t="s">
        <v>3152</v>
      </c>
      <c r="D47" t="s">
        <v>141</v>
      </c>
      <c r="E47">
        <v>192455.48514149999</v>
      </c>
      <c r="F47">
        <v>777.5</v>
      </c>
      <c r="G47">
        <v>3.1086286590187999</v>
      </c>
      <c r="H47">
        <v>-5.4248888417695396</v>
      </c>
      <c r="I47">
        <v>-16.7610739216097</v>
      </c>
      <c r="J47">
        <v>-5.2025257869071702</v>
      </c>
      <c r="K47">
        <v>836.21044464792999</v>
      </c>
      <c r="L47">
        <v>809.24182373686597</v>
      </c>
      <c r="M47">
        <v>35.323569824018499</v>
      </c>
      <c r="N47">
        <v>1.0869630827877499</v>
      </c>
      <c r="O47">
        <v>24.450160771704098</v>
      </c>
      <c r="P47">
        <v>28.650616364689299</v>
      </c>
      <c r="Q47">
        <v>8.9645956866912999E-2</v>
      </c>
    </row>
    <row r="48" spans="1:17" x14ac:dyDescent="0.3">
      <c r="A48" t="s">
        <v>142</v>
      </c>
      <c r="B48" t="s">
        <v>143</v>
      </c>
      <c r="C48" t="s">
        <v>3141</v>
      </c>
      <c r="D48" t="s">
        <v>144</v>
      </c>
      <c r="E48">
        <v>191934.69692739999</v>
      </c>
      <c r="F48">
        <v>590.79999999999995</v>
      </c>
      <c r="G48">
        <v>21.656898776717298</v>
      </c>
      <c r="H48">
        <v>3.2711633305730099</v>
      </c>
      <c r="I48">
        <v>-9.4788477069713508</v>
      </c>
      <c r="J48">
        <v>-3.69638177234651</v>
      </c>
      <c r="K48">
        <v>605.06576885648599</v>
      </c>
      <c r="L48">
        <v>573.53997073458595</v>
      </c>
      <c r="M48">
        <v>43.478049830888096</v>
      </c>
      <c r="N48">
        <v>0.68745699963836104</v>
      </c>
      <c r="O48">
        <v>15.287745429925501</v>
      </c>
      <c r="P48">
        <v>47.995991983967897</v>
      </c>
      <c r="Q48">
        <v>0.20145971302277399</v>
      </c>
    </row>
    <row r="49" spans="1:17" x14ac:dyDescent="0.3">
      <c r="A49" t="s">
        <v>145</v>
      </c>
      <c r="B49" t="s">
        <v>146</v>
      </c>
      <c r="C49" t="s">
        <v>3146</v>
      </c>
      <c r="D49" t="s">
        <v>114</v>
      </c>
      <c r="E49">
        <v>181023.69087604099</v>
      </c>
      <c r="F49">
        <v>145.01</v>
      </c>
      <c r="G49">
        <v>-4.2855721696801901</v>
      </c>
      <c r="H49">
        <v>-4.1308744800340804</v>
      </c>
      <c r="I49">
        <v>-20.956862025210299</v>
      </c>
      <c r="J49">
        <v>-2.1954385789622499</v>
      </c>
      <c r="K49">
        <v>154.03320936113599</v>
      </c>
      <c r="L49">
        <v>153.26023551416901</v>
      </c>
      <c r="M49">
        <v>33.809013156024399</v>
      </c>
      <c r="N49">
        <v>0.88528805359418805</v>
      </c>
      <c r="O49">
        <v>27.301565409282102</v>
      </c>
      <c r="P49">
        <v>20.9424520433694</v>
      </c>
      <c r="Q49">
        <v>8.3777742531599992E-3</v>
      </c>
    </row>
    <row r="50" spans="1:17" x14ac:dyDescent="0.3">
      <c r="A50" t="s">
        <v>147</v>
      </c>
      <c r="B50" t="s">
        <v>148</v>
      </c>
      <c r="C50" t="s">
        <v>3146</v>
      </c>
      <c r="D50" t="s">
        <v>149</v>
      </c>
      <c r="E50">
        <v>178101.58455144</v>
      </c>
      <c r="F50">
        <v>456.2</v>
      </c>
      <c r="G50">
        <v>61.888791104404397</v>
      </c>
      <c r="H50">
        <v>-4.3570102362441601</v>
      </c>
      <c r="I50">
        <v>0.72138957058174902</v>
      </c>
      <c r="J50">
        <v>-2.9333281712837</v>
      </c>
      <c r="K50">
        <v>468.12398808410398</v>
      </c>
      <c r="L50">
        <v>411.948736395992</v>
      </c>
      <c r="M50">
        <v>38.178970126253098</v>
      </c>
      <c r="N50">
        <v>0.60950275720749403</v>
      </c>
      <c r="O50">
        <v>14.7851819377466</v>
      </c>
      <c r="P50">
        <v>97.703141928494006</v>
      </c>
      <c r="Q50">
        <v>3.7761456014062E-2</v>
      </c>
    </row>
    <row r="51" spans="1:17" x14ac:dyDescent="0.3">
      <c r="A51" t="s">
        <v>150</v>
      </c>
      <c r="B51" t="s">
        <v>151</v>
      </c>
      <c r="C51" t="s">
        <v>3138</v>
      </c>
      <c r="D51" t="s">
        <v>21</v>
      </c>
      <c r="E51">
        <v>176923.10060271999</v>
      </c>
      <c r="F51">
        <v>5974.6</v>
      </c>
      <c r="G51">
        <v>-10.7759011458307</v>
      </c>
      <c r="H51">
        <v>-3.31789493442081</v>
      </c>
      <c r="I51">
        <v>20.6064420314353</v>
      </c>
      <c r="J51">
        <v>3.4436167423201498</v>
      </c>
      <c r="K51">
        <v>5988.2859238713199</v>
      </c>
      <c r="L51">
        <v>5620.0259726095101</v>
      </c>
      <c r="M51">
        <v>56.437358677529801</v>
      </c>
      <c r="N51">
        <v>0.397656857162135</v>
      </c>
      <c r="O51">
        <v>10.048371439092101</v>
      </c>
      <c r="P51">
        <v>32.370307186139499</v>
      </c>
      <c r="Q51">
        <v>-6.4679297499987007E-2</v>
      </c>
    </row>
    <row r="52" spans="1:17" x14ac:dyDescent="0.3">
      <c r="A52" t="s">
        <v>152</v>
      </c>
      <c r="B52" t="s">
        <v>153</v>
      </c>
      <c r="C52" t="s">
        <v>3147</v>
      </c>
      <c r="D52" t="s">
        <v>75</v>
      </c>
      <c r="E52">
        <v>168895.76765240001</v>
      </c>
      <c r="F52">
        <v>2519.5</v>
      </c>
      <c r="G52">
        <v>5.7015352858002704</v>
      </c>
      <c r="H52">
        <v>-3.5179644631437301</v>
      </c>
      <c r="I52">
        <v>-3.8279852998480299</v>
      </c>
      <c r="J52">
        <v>-6.0428235018024603</v>
      </c>
      <c r="K52">
        <v>2672.47971430404</v>
      </c>
      <c r="L52">
        <v>2495.61275999703</v>
      </c>
      <c r="M52">
        <v>28.6281353981331</v>
      </c>
      <c r="N52">
        <v>0.65952793962815603</v>
      </c>
      <c r="O52">
        <v>14.2190910895018</v>
      </c>
      <c r="P52">
        <v>32.169086597748702</v>
      </c>
      <c r="Q52">
        <v>3.6133091093629E-2</v>
      </c>
    </row>
    <row r="53" spans="1:17" x14ac:dyDescent="0.3">
      <c r="A53" t="s">
        <v>154</v>
      </c>
      <c r="B53" t="s">
        <v>155</v>
      </c>
      <c r="C53" t="s">
        <v>3138</v>
      </c>
      <c r="D53" t="s">
        <v>21</v>
      </c>
      <c r="E53">
        <v>166740.49506933001</v>
      </c>
      <c r="F53">
        <v>1704.15</v>
      </c>
      <c r="G53">
        <v>24.928148420679801</v>
      </c>
      <c r="H53">
        <v>7.8548299878035497</v>
      </c>
      <c r="I53">
        <v>25.571767442926699</v>
      </c>
      <c r="J53">
        <v>3.5581656778229198</v>
      </c>
      <c r="K53">
        <v>1639.3554331016601</v>
      </c>
      <c r="L53">
        <v>1473.7155987169899</v>
      </c>
      <c r="M53">
        <v>59.176770850524903</v>
      </c>
      <c r="N53">
        <v>0.84018395110535304</v>
      </c>
      <c r="O53">
        <v>3.3858521843734302</v>
      </c>
      <c r="P53">
        <v>51.077127659574401</v>
      </c>
      <c r="Q53">
        <v>-1.7142647977906E-2</v>
      </c>
    </row>
    <row r="54" spans="1:17" x14ac:dyDescent="0.3">
      <c r="A54" t="s">
        <v>156</v>
      </c>
      <c r="B54" t="s">
        <v>157</v>
      </c>
      <c r="C54" t="s">
        <v>3139</v>
      </c>
      <c r="D54" t="s">
        <v>138</v>
      </c>
      <c r="E54">
        <v>159015.40330559999</v>
      </c>
      <c r="F54">
        <v>481.85</v>
      </c>
      <c r="G54">
        <v>37.798047320640897</v>
      </c>
      <c r="H54">
        <v>-0.93364048682317002</v>
      </c>
      <c r="I54">
        <v>6.2317357208761903</v>
      </c>
      <c r="J54">
        <v>-1.4686002262706801</v>
      </c>
      <c r="K54">
        <v>476.03656962303597</v>
      </c>
      <c r="L54">
        <v>450.373015235997</v>
      </c>
      <c r="M54">
        <v>62.145371908865897</v>
      </c>
      <c r="N54">
        <v>0.980197325414911</v>
      </c>
      <c r="O54">
        <v>20.369409567292699</v>
      </c>
      <c r="P54">
        <v>66.442141623488695</v>
      </c>
      <c r="Q54">
        <v>0.18712640235542999</v>
      </c>
    </row>
    <row r="55" spans="1:17" x14ac:dyDescent="0.3">
      <c r="A55" t="s">
        <v>158</v>
      </c>
      <c r="B55" t="s">
        <v>159</v>
      </c>
      <c r="C55" t="s">
        <v>3153</v>
      </c>
      <c r="D55" t="s">
        <v>160</v>
      </c>
      <c r="E55">
        <v>157652.38507732499</v>
      </c>
      <c r="F55">
        <v>3099.65</v>
      </c>
      <c r="G55">
        <v>2.7106987819464101</v>
      </c>
      <c r="H55">
        <v>2.24394908049047</v>
      </c>
      <c r="I55">
        <v>-4.9471861403645399</v>
      </c>
      <c r="J55">
        <v>-1.6545428074790001</v>
      </c>
      <c r="K55">
        <v>3163.92463845064</v>
      </c>
      <c r="L55">
        <v>3024.84289446207</v>
      </c>
      <c r="M55">
        <v>40.326339392337303</v>
      </c>
      <c r="N55">
        <v>0.59525624708814595</v>
      </c>
      <c r="O55">
        <v>10.1737292920168</v>
      </c>
      <c r="P55">
        <v>28.0397381085156</v>
      </c>
      <c r="Q55">
        <v>1.82018630307E-3</v>
      </c>
    </row>
    <row r="56" spans="1:17" x14ac:dyDescent="0.3">
      <c r="A56" t="s">
        <v>161</v>
      </c>
      <c r="B56" t="s">
        <v>162</v>
      </c>
      <c r="C56" t="s">
        <v>3139</v>
      </c>
      <c r="D56" t="s">
        <v>43</v>
      </c>
      <c r="E56">
        <v>156901.29119640001</v>
      </c>
      <c r="F56">
        <v>1566</v>
      </c>
      <c r="G56">
        <v>-9.0327892250862405</v>
      </c>
      <c r="H56">
        <v>-6.14599168103324</v>
      </c>
      <c r="I56">
        <v>0.42848508232873</v>
      </c>
      <c r="J56">
        <v>-4.9466640760678597</v>
      </c>
      <c r="K56">
        <v>1700.5036179756401</v>
      </c>
      <c r="L56">
        <v>1603.3780344060499</v>
      </c>
      <c r="M56">
        <v>26.840143214912299</v>
      </c>
      <c r="N56">
        <v>0.87141583011861501</v>
      </c>
      <c r="O56">
        <v>23.6270753512132</v>
      </c>
      <c r="P56">
        <v>19.752236751548502</v>
      </c>
      <c r="Q56">
        <v>1.0025669561107E-2</v>
      </c>
    </row>
    <row r="57" spans="1:17" x14ac:dyDescent="0.3">
      <c r="A57" t="s">
        <v>163</v>
      </c>
      <c r="B57" t="s">
        <v>164</v>
      </c>
      <c r="C57" t="s">
        <v>3143</v>
      </c>
      <c r="D57" t="s">
        <v>165</v>
      </c>
      <c r="E57">
        <v>156625.1348571</v>
      </c>
      <c r="F57">
        <v>5899.95</v>
      </c>
      <c r="G57">
        <v>43.482661605897398</v>
      </c>
      <c r="H57">
        <v>3.13877604465933</v>
      </c>
      <c r="I57">
        <v>41.377456031242403</v>
      </c>
      <c r="J57">
        <v>6.6038032813023007E-2</v>
      </c>
      <c r="K57">
        <v>5622.9372207393299</v>
      </c>
      <c r="L57">
        <v>4762.2775674249397</v>
      </c>
      <c r="M57">
        <v>51.9237905916141</v>
      </c>
      <c r="N57">
        <v>0.74272301618083103</v>
      </c>
      <c r="O57">
        <v>6.3712404342409696</v>
      </c>
      <c r="P57">
        <v>76.117910447761105</v>
      </c>
      <c r="Q57">
        <v>6.6437498339029996E-3</v>
      </c>
    </row>
    <row r="58" spans="1:17" x14ac:dyDescent="0.3">
      <c r="A58" t="s">
        <v>166</v>
      </c>
      <c r="B58" t="s">
        <v>167</v>
      </c>
      <c r="C58" t="s">
        <v>3149</v>
      </c>
      <c r="D58" t="s">
        <v>168</v>
      </c>
      <c r="E58">
        <v>154970.25380484</v>
      </c>
      <c r="F58">
        <v>4011.6</v>
      </c>
      <c r="G58">
        <v>34.613681855929599</v>
      </c>
      <c r="H58">
        <v>-10.579645110585099</v>
      </c>
      <c r="I58">
        <v>-11.1831851715376</v>
      </c>
      <c r="J58">
        <v>-1.77485190339451</v>
      </c>
      <c r="K58">
        <v>4415.3764488463103</v>
      </c>
      <c r="L58">
        <v>4055.5594054784201</v>
      </c>
      <c r="M58">
        <v>33.087704627868398</v>
      </c>
      <c r="N58">
        <v>1.25342187965179</v>
      </c>
      <c r="O58">
        <v>25.5110180476617</v>
      </c>
      <c r="P58">
        <v>60.463999999999999</v>
      </c>
      <c r="Q58">
        <v>7.0134980424603005E-2</v>
      </c>
    </row>
    <row r="59" spans="1:17" x14ac:dyDescent="0.3">
      <c r="A59" t="s">
        <v>169</v>
      </c>
      <c r="B59" t="s">
        <v>170</v>
      </c>
      <c r="C59" t="s">
        <v>3148</v>
      </c>
      <c r="D59" t="s">
        <v>171</v>
      </c>
      <c r="E59">
        <v>153375.04365750001</v>
      </c>
      <c r="F59">
        <v>7237.8</v>
      </c>
      <c r="G59">
        <v>46.621017840943203</v>
      </c>
      <c r="H59">
        <v>-13.1275666492526</v>
      </c>
      <c r="I59">
        <v>-18.807571294161399</v>
      </c>
      <c r="J59">
        <v>-5.22351290601173</v>
      </c>
      <c r="K59">
        <v>7765.8276755544002</v>
      </c>
      <c r="L59">
        <v>7136.9388504721401</v>
      </c>
      <c r="M59">
        <v>39.278375484400001</v>
      </c>
      <c r="N59">
        <v>1.59597950707284</v>
      </c>
      <c r="O59">
        <v>26.418939456741001</v>
      </c>
      <c r="P59">
        <v>72.511351312700299</v>
      </c>
      <c r="Q59">
        <v>0.148678745509849</v>
      </c>
    </row>
    <row r="60" spans="1:17" x14ac:dyDescent="0.3">
      <c r="A60" t="s">
        <v>172</v>
      </c>
      <c r="B60" t="s">
        <v>173</v>
      </c>
      <c r="C60" t="s">
        <v>3139</v>
      </c>
      <c r="D60" t="s">
        <v>43</v>
      </c>
      <c r="E60">
        <v>151791.45838967001</v>
      </c>
      <c r="F60">
        <v>705.35</v>
      </c>
      <c r="G60">
        <v>-11.7633398799617</v>
      </c>
      <c r="H60">
        <v>1.44030124318945</v>
      </c>
      <c r="I60">
        <v>16.575588083584801</v>
      </c>
      <c r="J60">
        <v>-2.7491268249521701</v>
      </c>
      <c r="K60">
        <v>713.42074295748898</v>
      </c>
      <c r="L60">
        <v>664.41572272641395</v>
      </c>
      <c r="M60">
        <v>38.878762661400202</v>
      </c>
      <c r="N60">
        <v>0.67399258352877001</v>
      </c>
      <c r="O60">
        <v>7.9180548663783901</v>
      </c>
      <c r="P60">
        <v>37.925303089558</v>
      </c>
      <c r="Q60">
        <v>-4.1722015480495998E-2</v>
      </c>
    </row>
    <row r="61" spans="1:17" hidden="1" x14ac:dyDescent="0.3">
      <c r="A61" t="s">
        <v>174</v>
      </c>
      <c r="B61" t="s">
        <v>175</v>
      </c>
      <c r="C61" t="s">
        <v>3154</v>
      </c>
      <c r="D61" t="s">
        <v>62</v>
      </c>
      <c r="E61">
        <v>148049.0511255</v>
      </c>
      <c r="F61">
        <v>1822.05</v>
      </c>
      <c r="G61">
        <v>-24.142652472034001</v>
      </c>
      <c r="H61">
        <v>-1.4576267717079601</v>
      </c>
      <c r="I61">
        <v>-9.3238954126499802</v>
      </c>
      <c r="J61">
        <v>-0.15789075359673599</v>
      </c>
      <c r="M61">
        <v>47.233946504060803</v>
      </c>
      <c r="O61">
        <v>8.1199747537114799</v>
      </c>
      <c r="P61">
        <v>3.9982876712328599</v>
      </c>
    </row>
    <row r="62" spans="1:17" x14ac:dyDescent="0.3">
      <c r="A62" t="s">
        <v>176</v>
      </c>
      <c r="B62" t="s">
        <v>177</v>
      </c>
      <c r="C62" t="s">
        <v>3146</v>
      </c>
      <c r="D62" t="s">
        <v>178</v>
      </c>
      <c r="E62">
        <v>146534.820392655</v>
      </c>
      <c r="F62">
        <v>655.35</v>
      </c>
      <c r="G62">
        <v>10.5449639252836</v>
      </c>
      <c r="H62">
        <v>-8.2970979455429195</v>
      </c>
      <c r="I62">
        <v>-6.0094480454480097</v>
      </c>
      <c r="J62">
        <v>-5.7697213044402504</v>
      </c>
      <c r="K62">
        <v>696.393613904213</v>
      </c>
      <c r="L62">
        <v>645.21958856783999</v>
      </c>
      <c r="M62">
        <v>34.754428656422903</v>
      </c>
      <c r="N62">
        <v>1.0174065579796201</v>
      </c>
      <c r="O62">
        <v>17.8988326848249</v>
      </c>
      <c r="P62">
        <v>36.346613960262097</v>
      </c>
      <c r="Q62">
        <v>3.8053735342432997E-2</v>
      </c>
    </row>
    <row r="63" spans="1:17" x14ac:dyDescent="0.3">
      <c r="A63" t="s">
        <v>179</v>
      </c>
      <c r="B63" t="s">
        <v>180</v>
      </c>
      <c r="C63" t="s">
        <v>3139</v>
      </c>
      <c r="D63" t="s">
        <v>138</v>
      </c>
      <c r="E63">
        <v>139126.39004</v>
      </c>
      <c r="F63">
        <v>528.35</v>
      </c>
      <c r="G63">
        <v>35.5623637218239</v>
      </c>
      <c r="H63">
        <v>-1.3634822791960399</v>
      </c>
      <c r="I63">
        <v>-7.4899984615548503</v>
      </c>
      <c r="J63">
        <v>-2.58004700022365</v>
      </c>
      <c r="K63">
        <v>542.67513690537203</v>
      </c>
      <c r="L63">
        <v>507.48726173069701</v>
      </c>
      <c r="M63">
        <v>51.139237353978999</v>
      </c>
      <c r="N63">
        <v>1.0007685987603601</v>
      </c>
      <c r="O63">
        <v>23.781584177155199</v>
      </c>
      <c r="P63">
        <v>62.970388648982102</v>
      </c>
      <c r="Q63">
        <v>0.20263060003285499</v>
      </c>
    </row>
    <row r="64" spans="1:17" x14ac:dyDescent="0.3">
      <c r="A64" t="s">
        <v>181</v>
      </c>
      <c r="B64" t="s">
        <v>182</v>
      </c>
      <c r="C64" t="s">
        <v>3147</v>
      </c>
      <c r="D64" t="s">
        <v>75</v>
      </c>
      <c r="E64">
        <v>138033.43970712001</v>
      </c>
      <c r="F64">
        <v>560.4</v>
      </c>
      <c r="G64">
        <v>8.8501523669405895</v>
      </c>
      <c r="H64">
        <v>-0.79516679989906802</v>
      </c>
      <c r="I64">
        <v>-14.1848239665826</v>
      </c>
      <c r="J64">
        <v>-3.32909698860492</v>
      </c>
      <c r="K64">
        <v>594.51551313227105</v>
      </c>
      <c r="L64">
        <v>595.08099949400105</v>
      </c>
      <c r="M64">
        <v>35.6759107894121</v>
      </c>
      <c r="N64">
        <v>0.62551732546350503</v>
      </c>
      <c r="O64">
        <v>26.150963597430401</v>
      </c>
      <c r="P64">
        <v>37.151248164464</v>
      </c>
      <c r="Q64">
        <v>3.1218255088776001E-2</v>
      </c>
    </row>
    <row r="65" spans="1:17" x14ac:dyDescent="0.3">
      <c r="A65" t="s">
        <v>183</v>
      </c>
      <c r="B65" t="s">
        <v>184</v>
      </c>
      <c r="C65" t="s">
        <v>3144</v>
      </c>
      <c r="D65" t="s">
        <v>78</v>
      </c>
      <c r="E65">
        <v>137878.90145305</v>
      </c>
      <c r="F65">
        <v>431.5</v>
      </c>
      <c r="G65">
        <v>46.175003558355897</v>
      </c>
      <c r="H65">
        <v>-3.7888322007394799</v>
      </c>
      <c r="I65">
        <v>-4.66194051100089</v>
      </c>
      <c r="J65">
        <v>-3.4047388039249298</v>
      </c>
      <c r="K65">
        <v>442.69605294626899</v>
      </c>
      <c r="L65">
        <v>411.50749489421901</v>
      </c>
      <c r="M65">
        <v>42.740259076893501</v>
      </c>
      <c r="N65">
        <v>0.84735615106630002</v>
      </c>
      <c r="O65">
        <v>14.6813441483198</v>
      </c>
      <c r="P65">
        <v>71.741293532338304</v>
      </c>
      <c r="Q65">
        <v>7.6386699761273005E-2</v>
      </c>
    </row>
    <row r="66" spans="1:17" x14ac:dyDescent="0.3">
      <c r="A66" t="s">
        <v>185</v>
      </c>
      <c r="B66" t="s">
        <v>186</v>
      </c>
      <c r="C66" t="s">
        <v>3137</v>
      </c>
      <c r="D66" t="s">
        <v>18</v>
      </c>
      <c r="E66">
        <v>135599.98902743999</v>
      </c>
      <c r="F66">
        <v>312.55</v>
      </c>
      <c r="G66">
        <v>38.466779614312699</v>
      </c>
      <c r="H66">
        <v>-4.1561614954667601</v>
      </c>
      <c r="I66">
        <v>-6.45969379210546</v>
      </c>
      <c r="J66">
        <v>-0.99329017578577194</v>
      </c>
      <c r="K66">
        <v>328.08618886532503</v>
      </c>
      <c r="L66">
        <v>306.46948754782397</v>
      </c>
      <c r="M66">
        <v>44.4155190137364</v>
      </c>
      <c r="N66">
        <v>0.76479500369348297</v>
      </c>
      <c r="O66">
        <v>20.300751879699199</v>
      </c>
      <c r="P66">
        <v>63.147592326764901</v>
      </c>
      <c r="Q66">
        <v>4.1991231106778999E-2</v>
      </c>
    </row>
    <row r="67" spans="1:17" x14ac:dyDescent="0.3">
      <c r="A67" t="s">
        <v>187</v>
      </c>
      <c r="B67" t="s">
        <v>188</v>
      </c>
      <c r="C67" t="s">
        <v>3139</v>
      </c>
      <c r="D67" t="s">
        <v>34</v>
      </c>
      <c r="E67">
        <v>133602.14189446499</v>
      </c>
      <c r="F67">
        <v>258.35000000000002</v>
      </c>
      <c r="G67">
        <v>7.1776205838348801</v>
      </c>
      <c r="H67">
        <v>7.2631280096122399</v>
      </c>
      <c r="I67">
        <v>-9.7287584941809904</v>
      </c>
      <c r="J67">
        <v>1.05578250952524</v>
      </c>
      <c r="K67">
        <v>249.09330319142401</v>
      </c>
      <c r="L67">
        <v>246.520739153205</v>
      </c>
      <c r="M67">
        <v>59.4864810380069</v>
      </c>
      <c r="N67">
        <v>1.09647769083358</v>
      </c>
      <c r="O67">
        <v>16.005419005225399</v>
      </c>
      <c r="P67">
        <v>34.033722438391699</v>
      </c>
      <c r="Q67">
        <v>0.133894463152745</v>
      </c>
    </row>
    <row r="68" spans="1:17" x14ac:dyDescent="0.3">
      <c r="A68" t="s">
        <v>189</v>
      </c>
      <c r="B68" t="s">
        <v>190</v>
      </c>
      <c r="C68" t="s">
        <v>3137</v>
      </c>
      <c r="D68" t="s">
        <v>191</v>
      </c>
      <c r="E68">
        <v>133428.497055399</v>
      </c>
      <c r="F68">
        <v>202.93</v>
      </c>
      <c r="G68">
        <v>36.2685886269973</v>
      </c>
      <c r="H68">
        <v>-6.3267872996413299</v>
      </c>
      <c r="I68">
        <v>-4.28621595318549</v>
      </c>
      <c r="J68">
        <v>1.4257401614441201</v>
      </c>
      <c r="K68">
        <v>216.46886884748301</v>
      </c>
      <c r="L68">
        <v>202.947600431441</v>
      </c>
      <c r="M68">
        <v>41.482319344834501</v>
      </c>
      <c r="N68">
        <v>1.0451467074826699</v>
      </c>
      <c r="O68">
        <v>21.371901640959901</v>
      </c>
      <c r="P68">
        <v>65.117982099267607</v>
      </c>
      <c r="Q68">
        <v>9.9980110814091E-2</v>
      </c>
    </row>
    <row r="69" spans="1:17" x14ac:dyDescent="0.3">
      <c r="A69" t="s">
        <v>192</v>
      </c>
      <c r="B69" t="s">
        <v>193</v>
      </c>
      <c r="C69" t="s">
        <v>3145</v>
      </c>
      <c r="D69" t="s">
        <v>194</v>
      </c>
      <c r="E69">
        <v>131369.63103495</v>
      </c>
      <c r="F69">
        <v>4793.45</v>
      </c>
      <c r="G69">
        <v>9.6441397035638197</v>
      </c>
      <c r="H69">
        <v>4.9913392195893804</v>
      </c>
      <c r="I69">
        <v>-6.5384875709655299</v>
      </c>
      <c r="J69">
        <v>-4.5825169224634896</v>
      </c>
      <c r="K69">
        <v>4809.5042535204002</v>
      </c>
      <c r="L69">
        <v>4539.6746747649204</v>
      </c>
      <c r="M69">
        <v>45.819907565507201</v>
      </c>
      <c r="N69">
        <v>0.97854338811480701</v>
      </c>
      <c r="O69">
        <v>6.4994941013257703</v>
      </c>
      <c r="P69">
        <v>34.554870945557099</v>
      </c>
      <c r="Q69">
        <v>8.0468763837897E-2</v>
      </c>
    </row>
    <row r="70" spans="1:17" x14ac:dyDescent="0.3">
      <c r="A70" t="s">
        <v>195</v>
      </c>
      <c r="B70" t="s">
        <v>196</v>
      </c>
      <c r="C70" t="s">
        <v>3141</v>
      </c>
      <c r="D70" t="s">
        <v>125</v>
      </c>
      <c r="E70">
        <v>130903.488485639</v>
      </c>
      <c r="F70">
        <v>5434.65</v>
      </c>
      <c r="G70">
        <v>-8.0678717978379808</v>
      </c>
      <c r="H70">
        <v>-1.0738477274457601</v>
      </c>
      <c r="I70">
        <v>-3.53130061995265</v>
      </c>
      <c r="J70">
        <v>0.46987212256592698</v>
      </c>
      <c r="K70">
        <v>5841.1054393806198</v>
      </c>
      <c r="L70">
        <v>5512.6656557667002</v>
      </c>
      <c r="M70">
        <v>27.795004551615801</v>
      </c>
      <c r="N70">
        <v>0.85605209993865095</v>
      </c>
      <c r="O70">
        <v>19.049064797181</v>
      </c>
      <c r="P70">
        <v>17.480544747081598</v>
      </c>
      <c r="Q70">
        <v>5.5138909008723001E-2</v>
      </c>
    </row>
    <row r="71" spans="1:17" x14ac:dyDescent="0.3">
      <c r="A71" t="s">
        <v>197</v>
      </c>
      <c r="B71" t="s">
        <v>198</v>
      </c>
      <c r="C71" t="s">
        <v>3144</v>
      </c>
      <c r="D71" t="s">
        <v>57</v>
      </c>
      <c r="E71">
        <v>129004.786841825</v>
      </c>
      <c r="F71">
        <v>739.25</v>
      </c>
      <c r="G71">
        <v>64.934373910147002</v>
      </c>
      <c r="H71">
        <v>1.17280267483532</v>
      </c>
      <c r="I71">
        <v>19.2409721452509</v>
      </c>
      <c r="J71">
        <v>3.6908636418893299</v>
      </c>
      <c r="K71">
        <v>700.99766175779598</v>
      </c>
      <c r="L71">
        <v>632.71201982493596</v>
      </c>
      <c r="M71">
        <v>70.917333675622601</v>
      </c>
      <c r="N71">
        <v>0.99703370178367701</v>
      </c>
      <c r="O71">
        <v>8.8806222522827198</v>
      </c>
      <c r="P71">
        <v>92.112785862785799</v>
      </c>
      <c r="Q71">
        <v>9.4273553825272999E-2</v>
      </c>
    </row>
    <row r="72" spans="1:17" x14ac:dyDescent="0.3">
      <c r="A72" t="s">
        <v>199</v>
      </c>
      <c r="B72" t="s">
        <v>200</v>
      </c>
      <c r="C72" t="s">
        <v>3143</v>
      </c>
      <c r="D72" t="s">
        <v>51</v>
      </c>
      <c r="E72">
        <v>125403.420544319</v>
      </c>
      <c r="F72">
        <v>1552.8</v>
      </c>
      <c r="G72">
        <v>0.55087088578811405</v>
      </c>
      <c r="H72">
        <v>3.1491739730339101</v>
      </c>
      <c r="I72">
        <v>0.30712602968764902</v>
      </c>
      <c r="J72">
        <v>0.39698943454025598</v>
      </c>
      <c r="K72">
        <v>1572.9032035068899</v>
      </c>
      <c r="L72">
        <v>1489.5041837574499</v>
      </c>
      <c r="M72">
        <v>48.399167030967298</v>
      </c>
      <c r="N72">
        <v>1.95670930450127</v>
      </c>
      <c r="O72">
        <v>9.6116692426584098</v>
      </c>
      <c r="P72">
        <v>33.339058005238002</v>
      </c>
      <c r="Q72">
        <v>6.7334086399097007E-2</v>
      </c>
    </row>
    <row r="73" spans="1:17" x14ac:dyDescent="0.3">
      <c r="A73" t="s">
        <v>201</v>
      </c>
      <c r="B73" t="s">
        <v>202</v>
      </c>
      <c r="C73" t="s">
        <v>3141</v>
      </c>
      <c r="D73" t="s">
        <v>203</v>
      </c>
      <c r="E73">
        <v>124893.913000995</v>
      </c>
      <c r="F73">
        <v>1220.8499999999999</v>
      </c>
      <c r="G73">
        <v>2.3471964781734802</v>
      </c>
      <c r="H73">
        <v>-2.2489748486806498</v>
      </c>
      <c r="I73">
        <v>-18.2345995691241</v>
      </c>
      <c r="J73">
        <v>-2.02274245304059</v>
      </c>
      <c r="K73">
        <v>1338.6132359323699</v>
      </c>
      <c r="L73">
        <v>1309.65491454528</v>
      </c>
      <c r="M73">
        <v>23.143653378756401</v>
      </c>
      <c r="N73">
        <v>0.52325875878611305</v>
      </c>
      <c r="O73">
        <v>26.293156407421002</v>
      </c>
      <c r="P73">
        <v>25.305347428923302</v>
      </c>
      <c r="Q73">
        <v>1.7580759701845999E-2</v>
      </c>
    </row>
    <row r="74" spans="1:17" x14ac:dyDescent="0.3">
      <c r="A74" t="s">
        <v>204</v>
      </c>
      <c r="B74" t="s">
        <v>205</v>
      </c>
      <c r="C74" t="s">
        <v>3145</v>
      </c>
      <c r="D74" t="s">
        <v>206</v>
      </c>
      <c r="E74">
        <v>123008.510361294</v>
      </c>
      <c r="F74">
        <v>174.82</v>
      </c>
      <c r="G74">
        <v>67.832592660938104</v>
      </c>
      <c r="H74">
        <v>-13.035156215417</v>
      </c>
      <c r="I74">
        <v>30.341539578444799</v>
      </c>
      <c r="J74">
        <v>-3.7439013353341499</v>
      </c>
      <c r="K74">
        <v>192.88508077593701</v>
      </c>
      <c r="L74">
        <v>166.36028942825499</v>
      </c>
      <c r="M74">
        <v>24.8959215862759</v>
      </c>
      <c r="N74">
        <v>0.70812994725976197</v>
      </c>
      <c r="O74">
        <v>24.1219540098386</v>
      </c>
      <c r="P74">
        <v>101.405529953917</v>
      </c>
      <c r="Q74">
        <v>2.3959314366698001E-2</v>
      </c>
    </row>
    <row r="75" spans="1:17" x14ac:dyDescent="0.3">
      <c r="A75" t="s">
        <v>207</v>
      </c>
      <c r="B75" t="s">
        <v>208</v>
      </c>
      <c r="C75" t="s">
        <v>3139</v>
      </c>
      <c r="D75" t="s">
        <v>34</v>
      </c>
      <c r="E75">
        <v>120836.805519752</v>
      </c>
      <c r="F75">
        <v>105.14</v>
      </c>
      <c r="G75">
        <v>13.430626585101599</v>
      </c>
      <c r="H75">
        <v>3.9593382225343099</v>
      </c>
      <c r="I75">
        <v>-24.048304808739299</v>
      </c>
      <c r="J75">
        <v>3.6189304173207599</v>
      </c>
      <c r="K75">
        <v>105.926201250633</v>
      </c>
      <c r="L75">
        <v>108.81735856639899</v>
      </c>
      <c r="M75">
        <v>58.407991320785001</v>
      </c>
      <c r="N75">
        <v>1.76367712032704</v>
      </c>
      <c r="O75">
        <v>35.914019402701101</v>
      </c>
      <c r="P75">
        <v>39.074074074073998</v>
      </c>
      <c r="Q75">
        <v>0.115922289050312</v>
      </c>
    </row>
    <row r="76" spans="1:17" x14ac:dyDescent="0.3">
      <c r="A76" t="s">
        <v>209</v>
      </c>
      <c r="B76" t="s">
        <v>210</v>
      </c>
      <c r="C76" t="s">
        <v>3139</v>
      </c>
      <c r="D76" t="s">
        <v>211</v>
      </c>
      <c r="E76">
        <v>120769.59590895</v>
      </c>
      <c r="F76">
        <v>10851.45</v>
      </c>
      <c r="G76">
        <v>23.048909515411399</v>
      </c>
      <c r="H76">
        <v>0.59779796932382001</v>
      </c>
      <c r="I76">
        <v>19.637019197619299</v>
      </c>
      <c r="J76">
        <v>3.0556695432385501</v>
      </c>
      <c r="K76">
        <v>10347.130936278099</v>
      </c>
      <c r="L76">
        <v>9310.6873822132402</v>
      </c>
      <c r="M76">
        <v>72.145182208179406</v>
      </c>
      <c r="N76">
        <v>0.66169606673389303</v>
      </c>
      <c r="O76">
        <v>4.5943168885264001</v>
      </c>
      <c r="P76">
        <v>54.227544059124497</v>
      </c>
      <c r="Q76">
        <v>9.5838356571491007E-2</v>
      </c>
    </row>
    <row r="77" spans="1:17" x14ac:dyDescent="0.3">
      <c r="A77" t="s">
        <v>212</v>
      </c>
      <c r="B77" t="s">
        <v>213</v>
      </c>
      <c r="C77" t="s">
        <v>3152</v>
      </c>
      <c r="D77" t="s">
        <v>141</v>
      </c>
      <c r="E77">
        <v>118345.616825</v>
      </c>
      <c r="F77">
        <v>1187.5</v>
      </c>
      <c r="G77">
        <v>13.988988864141</v>
      </c>
      <c r="H77">
        <v>2.35275846042641</v>
      </c>
      <c r="I77">
        <v>-5.52435807807176</v>
      </c>
      <c r="J77">
        <v>-4.3862490135469896</v>
      </c>
      <c r="K77">
        <v>1211.18142568587</v>
      </c>
      <c r="L77">
        <v>1191.8193070146201</v>
      </c>
      <c r="M77">
        <v>52.055889631381497</v>
      </c>
      <c r="N77">
        <v>0.994276303087399</v>
      </c>
      <c r="O77">
        <v>38.9431578947368</v>
      </c>
      <c r="P77">
        <v>41.537544696066703</v>
      </c>
      <c r="Q77">
        <v>5.9168878247937998E-2</v>
      </c>
    </row>
    <row r="78" spans="1:17" x14ac:dyDescent="0.3">
      <c r="A78" t="s">
        <v>214</v>
      </c>
      <c r="B78" t="s">
        <v>215</v>
      </c>
      <c r="C78" t="s">
        <v>3145</v>
      </c>
      <c r="D78" t="s">
        <v>94</v>
      </c>
      <c r="E78">
        <v>116808.8208497</v>
      </c>
      <c r="F78">
        <v>2460.5</v>
      </c>
      <c r="G78">
        <v>24.78519308508</v>
      </c>
      <c r="H78">
        <v>-8.3100691974085592</v>
      </c>
      <c r="I78">
        <v>9.4866399256210308</v>
      </c>
      <c r="J78">
        <v>-2.6757031645119298</v>
      </c>
      <c r="K78">
        <v>2613.8579562055302</v>
      </c>
      <c r="L78">
        <v>2370.3103294330199</v>
      </c>
      <c r="M78">
        <v>38.041991297718504</v>
      </c>
      <c r="N78">
        <v>0.68423217269301395</v>
      </c>
      <c r="O78">
        <v>20.219467587888602</v>
      </c>
      <c r="P78">
        <v>50.489296636085598</v>
      </c>
      <c r="Q78">
        <v>0.2026801960454</v>
      </c>
    </row>
    <row r="79" spans="1:17" x14ac:dyDescent="0.3">
      <c r="A79" t="s">
        <v>216</v>
      </c>
      <c r="B79" t="s">
        <v>217</v>
      </c>
      <c r="C79" t="s">
        <v>3139</v>
      </c>
      <c r="D79" t="s">
        <v>54</v>
      </c>
      <c r="E79">
        <v>112782.03090291</v>
      </c>
      <c r="F79">
        <v>2999.45</v>
      </c>
      <c r="G79">
        <v>28.502531915622001</v>
      </c>
      <c r="H79">
        <v>-5.9973960915580102</v>
      </c>
      <c r="I79">
        <v>20.850348306235201</v>
      </c>
      <c r="J79">
        <v>-5.1495862087881896</v>
      </c>
      <c r="K79">
        <v>3220.1937835837198</v>
      </c>
      <c r="L79">
        <v>2819.8786575249101</v>
      </c>
      <c r="M79">
        <v>26.737111371337601</v>
      </c>
      <c r="N79">
        <v>1.10160843099429</v>
      </c>
      <c r="O79">
        <v>21.763990064845199</v>
      </c>
      <c r="P79">
        <v>55.395813905294702</v>
      </c>
      <c r="Q79">
        <v>7.9884256145322005E-2</v>
      </c>
    </row>
    <row r="80" spans="1:17" x14ac:dyDescent="0.3">
      <c r="A80" t="s">
        <v>218</v>
      </c>
      <c r="B80" t="s">
        <v>219</v>
      </c>
      <c r="C80" t="s">
        <v>3148</v>
      </c>
      <c r="D80" t="s">
        <v>171</v>
      </c>
      <c r="E80">
        <v>111197.5088385</v>
      </c>
      <c r="F80">
        <v>727.5</v>
      </c>
      <c r="G80">
        <v>63.319401880599202</v>
      </c>
      <c r="H80">
        <v>-11.839741909129099</v>
      </c>
      <c r="I80">
        <v>14.7412035284857</v>
      </c>
      <c r="J80">
        <v>-1.2394859103146501</v>
      </c>
      <c r="K80">
        <v>740.67469033023201</v>
      </c>
      <c r="L80">
        <v>647.30249473396498</v>
      </c>
      <c r="M80">
        <v>47.858068757856302</v>
      </c>
      <c r="N80">
        <v>0.76001302822604899</v>
      </c>
      <c r="O80">
        <v>20.233676975944999</v>
      </c>
      <c r="P80">
        <v>91.952506596305994</v>
      </c>
      <c r="Q80">
        <v>0.19023175038531201</v>
      </c>
    </row>
    <row r="81" spans="1:17" hidden="1" x14ac:dyDescent="0.3">
      <c r="A81" t="s">
        <v>220</v>
      </c>
      <c r="B81" t="s">
        <v>221</v>
      </c>
      <c r="C81" t="s">
        <v>3154</v>
      </c>
      <c r="D81" t="s">
        <v>54</v>
      </c>
      <c r="E81">
        <v>110697.725949691</v>
      </c>
      <c r="F81">
        <v>132.91999999999999</v>
      </c>
      <c r="G81">
        <v>-42.180327751982297</v>
      </c>
      <c r="H81">
        <v>-6.9056735885381899</v>
      </c>
      <c r="I81">
        <v>-27.3615706925982</v>
      </c>
      <c r="J81">
        <v>-2.1420074759677901</v>
      </c>
      <c r="M81">
        <v>37.607392337651802</v>
      </c>
      <c r="O81">
        <v>41.814625338549497</v>
      </c>
      <c r="P81">
        <v>3.63324497115233</v>
      </c>
    </row>
    <row r="82" spans="1:17" x14ac:dyDescent="0.3">
      <c r="A82" t="s">
        <v>222</v>
      </c>
      <c r="B82" t="s">
        <v>223</v>
      </c>
      <c r="C82" t="s">
        <v>3144</v>
      </c>
      <c r="D82" t="s">
        <v>224</v>
      </c>
      <c r="E82">
        <v>108349.68789519</v>
      </c>
      <c r="F82">
        <v>901.95</v>
      </c>
      <c r="G82">
        <v>-6.8970267566042702</v>
      </c>
      <c r="H82">
        <v>-2.85794897298033</v>
      </c>
      <c r="I82">
        <v>-18.449005048263299</v>
      </c>
      <c r="J82">
        <v>-4.2614458313582801</v>
      </c>
      <c r="K82">
        <v>996.47626014923401</v>
      </c>
      <c r="L82">
        <v>1033.17466970845</v>
      </c>
      <c r="M82">
        <v>35.869772119741697</v>
      </c>
      <c r="N82">
        <v>1.1639137725647899</v>
      </c>
      <c r="O82">
        <v>49.453960862575499</v>
      </c>
      <c r="P82">
        <v>25.2708333333333</v>
      </c>
      <c r="Q82">
        <v>-4.0537583646255003E-2</v>
      </c>
    </row>
    <row r="83" spans="1:17" x14ac:dyDescent="0.3">
      <c r="A83" t="s">
        <v>225</v>
      </c>
      <c r="B83" t="s">
        <v>226</v>
      </c>
      <c r="C83" t="s">
        <v>3141</v>
      </c>
      <c r="D83" t="s">
        <v>227</v>
      </c>
      <c r="E83">
        <v>107346.075640005</v>
      </c>
      <c r="F83">
        <v>1475.85</v>
      </c>
      <c r="G83">
        <v>16.0259633172804</v>
      </c>
      <c r="H83">
        <v>6.6721095869841596E-2</v>
      </c>
      <c r="I83">
        <v>14.5885283223462</v>
      </c>
      <c r="J83">
        <v>-0.59098242175474003</v>
      </c>
      <c r="K83">
        <v>1480.0141207428701</v>
      </c>
      <c r="L83">
        <v>1328.95906294118</v>
      </c>
      <c r="M83">
        <v>56.684399450910703</v>
      </c>
      <c r="N83">
        <v>0.65897631088364195</v>
      </c>
      <c r="O83">
        <v>11.630585764135899</v>
      </c>
      <c r="P83">
        <v>43.704965920155701</v>
      </c>
      <c r="Q83">
        <v>5.0657325900007003E-2</v>
      </c>
    </row>
    <row r="84" spans="1:17" x14ac:dyDescent="0.3">
      <c r="A84" t="s">
        <v>228</v>
      </c>
      <c r="B84" t="s">
        <v>229</v>
      </c>
      <c r="C84" t="s">
        <v>3143</v>
      </c>
      <c r="D84" t="s">
        <v>51</v>
      </c>
      <c r="E84">
        <v>107288.0149464</v>
      </c>
      <c r="F84">
        <v>1287.9000000000001</v>
      </c>
      <c r="G84">
        <v>-6.1159138992479001</v>
      </c>
      <c r="H84">
        <v>1.0403310228387901</v>
      </c>
      <c r="I84">
        <v>-0.47241012072029398</v>
      </c>
      <c r="J84">
        <v>1.3577592182434699</v>
      </c>
      <c r="K84">
        <v>1314.46429866943</v>
      </c>
      <c r="L84">
        <v>1267.92312727644</v>
      </c>
      <c r="M84">
        <v>48.280537775354603</v>
      </c>
      <c r="N84">
        <v>0.93933338499746699</v>
      </c>
      <c r="O84">
        <v>10.3726997437689</v>
      </c>
      <c r="P84">
        <v>19.916201117318401</v>
      </c>
      <c r="Q84">
        <v>1.6165238484675999E-2</v>
      </c>
    </row>
    <row r="85" spans="1:17" x14ac:dyDescent="0.3">
      <c r="A85" t="s">
        <v>230</v>
      </c>
      <c r="B85" t="s">
        <v>231</v>
      </c>
      <c r="C85" t="s">
        <v>3143</v>
      </c>
      <c r="D85" t="s">
        <v>51</v>
      </c>
      <c r="E85">
        <v>106666.15709759999</v>
      </c>
      <c r="F85">
        <v>3151.65</v>
      </c>
      <c r="G85">
        <v>28.426321912451101</v>
      </c>
      <c r="H85">
        <v>-4.8316531995323304</v>
      </c>
      <c r="I85">
        <v>11.544684673781401</v>
      </c>
      <c r="J85">
        <v>-1.01751766809114</v>
      </c>
      <c r="K85">
        <v>3309.5903769189499</v>
      </c>
      <c r="L85">
        <v>2960.44882278553</v>
      </c>
      <c r="M85">
        <v>35.370129994989497</v>
      </c>
      <c r="N85">
        <v>2.0605426778290199</v>
      </c>
      <c r="O85">
        <v>13.930798153348199</v>
      </c>
      <c r="P85">
        <v>55.663941915886603</v>
      </c>
      <c r="Q85">
        <v>0.118916950145591</v>
      </c>
    </row>
    <row r="86" spans="1:17" x14ac:dyDescent="0.3">
      <c r="A86" t="s">
        <v>232</v>
      </c>
      <c r="B86" t="s">
        <v>233</v>
      </c>
      <c r="C86" t="s">
        <v>3139</v>
      </c>
      <c r="D86" t="s">
        <v>54</v>
      </c>
      <c r="E86">
        <v>106110.043217775</v>
      </c>
      <c r="F86">
        <v>1262.55</v>
      </c>
      <c r="G86">
        <v>-14.6333547654956</v>
      </c>
      <c r="H86">
        <v>-13.5986738557561</v>
      </c>
      <c r="I86">
        <v>-11.0217713267268</v>
      </c>
      <c r="J86">
        <v>-2.5107445005550999</v>
      </c>
      <c r="K86">
        <v>1407.3316963218599</v>
      </c>
      <c r="L86">
        <v>1337.8571079475801</v>
      </c>
      <c r="M86">
        <v>30.980758345847001</v>
      </c>
      <c r="N86">
        <v>1.3224638915731499</v>
      </c>
      <c r="O86">
        <v>30.846303116708199</v>
      </c>
      <c r="P86">
        <v>24.856606012658201</v>
      </c>
      <c r="Q86">
        <v>9.1857651426728998E-2</v>
      </c>
    </row>
    <row r="87" spans="1:17" x14ac:dyDescent="0.3">
      <c r="A87" t="s">
        <v>234</v>
      </c>
      <c r="B87" t="s">
        <v>235</v>
      </c>
      <c r="C87" t="s">
        <v>3143</v>
      </c>
      <c r="D87" t="s">
        <v>51</v>
      </c>
      <c r="E87">
        <v>106041.244753769</v>
      </c>
      <c r="F87">
        <v>2646.65</v>
      </c>
      <c r="G87">
        <v>19.789438166964299</v>
      </c>
      <c r="H87">
        <v>2.5278859787742101</v>
      </c>
      <c r="I87">
        <v>11.9752747056373</v>
      </c>
      <c r="J87">
        <v>-3.0369767502691301</v>
      </c>
      <c r="K87">
        <v>2561.1413783334801</v>
      </c>
      <c r="L87">
        <v>2286.8584436287802</v>
      </c>
      <c r="M87">
        <v>48.273366028099503</v>
      </c>
      <c r="N87">
        <v>0.87118265285743302</v>
      </c>
      <c r="O87">
        <v>8.5901044716906192</v>
      </c>
      <c r="P87">
        <v>45.340472267984602</v>
      </c>
    </row>
    <row r="88" spans="1:17" x14ac:dyDescent="0.3">
      <c r="A88" t="s">
        <v>236</v>
      </c>
      <c r="B88" t="s">
        <v>237</v>
      </c>
      <c r="C88" t="s">
        <v>3151</v>
      </c>
      <c r="D88" t="s">
        <v>238</v>
      </c>
      <c r="E88">
        <v>103874.96676532501</v>
      </c>
      <c r="F88">
        <v>729.75</v>
      </c>
      <c r="G88">
        <v>53.126373390965298</v>
      </c>
      <c r="H88">
        <v>7.1214183924320702</v>
      </c>
      <c r="I88">
        <v>21.461804066836699</v>
      </c>
      <c r="J88">
        <v>6.0264145078152502</v>
      </c>
      <c r="K88">
        <v>678.58152401370398</v>
      </c>
      <c r="L88">
        <v>605.94436183444304</v>
      </c>
      <c r="M88">
        <v>71.085253110504595</v>
      </c>
      <c r="N88">
        <v>1.55085131193309</v>
      </c>
      <c r="O88">
        <v>2.5556697499143399</v>
      </c>
      <c r="P88">
        <v>79.652880354505101</v>
      </c>
      <c r="Q88">
        <v>0.18987313683956</v>
      </c>
    </row>
    <row r="89" spans="1:17" x14ac:dyDescent="0.3">
      <c r="A89" t="s">
        <v>239</v>
      </c>
      <c r="B89" t="s">
        <v>240</v>
      </c>
      <c r="C89" t="s">
        <v>3138</v>
      </c>
      <c r="D89" t="s">
        <v>241</v>
      </c>
      <c r="E89">
        <v>103572.33420863999</v>
      </c>
      <c r="F89">
        <v>11932.8</v>
      </c>
      <c r="G89">
        <v>171.64572606062001</v>
      </c>
      <c r="H89">
        <v>3.6375715984546901</v>
      </c>
      <c r="I89">
        <v>44.477319668741004</v>
      </c>
      <c r="J89">
        <v>5.60170302512556</v>
      </c>
      <c r="K89">
        <v>11166.143248399299</v>
      </c>
      <c r="L89">
        <v>9380.2214247656902</v>
      </c>
      <c r="M89">
        <v>70.869516561806506</v>
      </c>
      <c r="N89">
        <v>0.37091679005491202</v>
      </c>
      <c r="O89">
        <v>5.7505363368195201</v>
      </c>
      <c r="P89">
        <v>201.50464278946299</v>
      </c>
      <c r="Q89">
        <v>0.10952705921245399</v>
      </c>
    </row>
    <row r="90" spans="1:17" x14ac:dyDescent="0.3">
      <c r="A90" t="s">
        <v>242</v>
      </c>
      <c r="B90" t="s">
        <v>243</v>
      </c>
      <c r="C90" t="s">
        <v>3145</v>
      </c>
      <c r="D90" t="s">
        <v>206</v>
      </c>
      <c r="E90">
        <v>103200.7533194</v>
      </c>
      <c r="F90">
        <v>34990.85</v>
      </c>
      <c r="G90">
        <v>54.309861838860201</v>
      </c>
      <c r="H90">
        <v>-5.0079246272561297</v>
      </c>
      <c r="I90">
        <v>4.1562307953867803</v>
      </c>
      <c r="J90">
        <v>-0.83722011977888799</v>
      </c>
      <c r="K90">
        <v>35640.048057685097</v>
      </c>
      <c r="L90">
        <v>31730.881816907699</v>
      </c>
      <c r="M90">
        <v>34.929388218228397</v>
      </c>
      <c r="N90">
        <v>0.66734368880984496</v>
      </c>
      <c r="O90">
        <v>11.711490289604299</v>
      </c>
      <c r="P90">
        <v>79.855307118992499</v>
      </c>
      <c r="Q90">
        <v>0.112306328106832</v>
      </c>
    </row>
    <row r="91" spans="1:17" x14ac:dyDescent="0.3">
      <c r="A91" t="s">
        <v>244</v>
      </c>
      <c r="B91" t="s">
        <v>245</v>
      </c>
      <c r="C91" t="s">
        <v>3150</v>
      </c>
      <c r="D91" t="s">
        <v>246</v>
      </c>
      <c r="E91">
        <v>102928.1588511</v>
      </c>
      <c r="F91">
        <v>1641.75</v>
      </c>
      <c r="G91">
        <v>5.6799573598819899</v>
      </c>
      <c r="H91">
        <v>-11.252729578660199</v>
      </c>
      <c r="I91">
        <v>-13.021157870770899</v>
      </c>
      <c r="J91">
        <v>0.11351606121222201</v>
      </c>
      <c r="K91">
        <v>1807.39409566988</v>
      </c>
      <c r="L91">
        <v>1728.0791513814499</v>
      </c>
      <c r="M91">
        <v>30.22734972752</v>
      </c>
      <c r="N91">
        <v>0.94263678311597199</v>
      </c>
      <c r="O91">
        <v>28.2777523983554</v>
      </c>
      <c r="P91">
        <v>31.973472668810299</v>
      </c>
      <c r="Q91">
        <v>-5.3509225471310004E-3</v>
      </c>
    </row>
    <row r="92" spans="1:17" x14ac:dyDescent="0.3">
      <c r="A92" t="s">
        <v>247</v>
      </c>
      <c r="B92" t="s">
        <v>248</v>
      </c>
      <c r="C92" t="s">
        <v>3143</v>
      </c>
      <c r="D92" t="s">
        <v>249</v>
      </c>
      <c r="E92">
        <v>102884.39239306501</v>
      </c>
      <c r="F92">
        <v>7155.45</v>
      </c>
      <c r="G92">
        <v>11.356901828848301</v>
      </c>
      <c r="H92">
        <v>9.8860064460299206</v>
      </c>
      <c r="I92">
        <v>13.2732932682281</v>
      </c>
      <c r="J92">
        <v>4.5241394679743596</v>
      </c>
      <c r="K92">
        <v>6968.6049429385603</v>
      </c>
      <c r="L92">
        <v>6446.6426376988102</v>
      </c>
      <c r="M92">
        <v>54.292120680661597</v>
      </c>
      <c r="N92">
        <v>1.4173098121468399</v>
      </c>
      <c r="O92">
        <v>5.4441020480892197</v>
      </c>
      <c r="P92">
        <v>37.599515403253697</v>
      </c>
      <c r="Q92">
        <v>1.2511633044502E-2</v>
      </c>
    </row>
    <row r="93" spans="1:17" x14ac:dyDescent="0.3">
      <c r="A93" t="s">
        <v>250</v>
      </c>
      <c r="B93" t="s">
        <v>251</v>
      </c>
      <c r="C93" t="s">
        <v>3151</v>
      </c>
      <c r="D93" t="s">
        <v>120</v>
      </c>
      <c r="E93">
        <v>102813.18204915</v>
      </c>
      <c r="F93">
        <v>7951.5</v>
      </c>
      <c r="G93">
        <v>51.831758828871202</v>
      </c>
      <c r="H93">
        <v>-4.4793895994163098</v>
      </c>
      <c r="I93">
        <v>21.819319937326501</v>
      </c>
      <c r="J93">
        <v>1.6419124397112701</v>
      </c>
      <c r="K93">
        <v>7752.1613797989403</v>
      </c>
      <c r="L93">
        <v>6728.4806630722396</v>
      </c>
      <c r="M93">
        <v>56.863066653983601</v>
      </c>
      <c r="N93">
        <v>1.15371301903029</v>
      </c>
      <c r="O93">
        <v>6.5459347292963601</v>
      </c>
      <c r="P93">
        <v>77.784485360700202</v>
      </c>
      <c r="Q93">
        <v>2.7810828402320001E-3</v>
      </c>
    </row>
    <row r="94" spans="1:17" x14ac:dyDescent="0.3">
      <c r="A94" t="s">
        <v>252</v>
      </c>
      <c r="B94" t="s">
        <v>253</v>
      </c>
      <c r="C94" t="s">
        <v>3139</v>
      </c>
      <c r="D94" t="s">
        <v>43</v>
      </c>
      <c r="E94">
        <v>101753.86723153001</v>
      </c>
      <c r="F94">
        <v>704.3</v>
      </c>
      <c r="G94">
        <v>8.1846171645518098</v>
      </c>
      <c r="H94">
        <v>-0.85272360471290598</v>
      </c>
      <c r="I94">
        <v>8.4554057011736798</v>
      </c>
      <c r="J94">
        <v>-5.0218874679222303</v>
      </c>
      <c r="K94">
        <v>736.73955804213801</v>
      </c>
      <c r="L94">
        <v>663.33034874171403</v>
      </c>
      <c r="M94">
        <v>27.600351390754501</v>
      </c>
      <c r="N94">
        <v>0.65122948558499705</v>
      </c>
      <c r="O94">
        <v>13.133607837569199</v>
      </c>
      <c r="P94">
        <v>51.968928687021197</v>
      </c>
      <c r="Q94">
        <v>-1.8241756084594E-2</v>
      </c>
    </row>
    <row r="95" spans="1:17" x14ac:dyDescent="0.3">
      <c r="A95" t="s">
        <v>254</v>
      </c>
      <c r="B95" t="s">
        <v>255</v>
      </c>
      <c r="C95" t="s">
        <v>3148</v>
      </c>
      <c r="D95" t="s">
        <v>246</v>
      </c>
      <c r="E95">
        <v>100892.30000059999</v>
      </c>
      <c r="F95">
        <v>6708.4</v>
      </c>
      <c r="G95">
        <v>5.9803674507586502</v>
      </c>
      <c r="H95">
        <v>-6.9064232346247003</v>
      </c>
      <c r="I95">
        <v>-5.1434367493310003</v>
      </c>
      <c r="J95">
        <v>2.8632155039095202</v>
      </c>
      <c r="K95">
        <v>6776.4150149139105</v>
      </c>
      <c r="L95">
        <v>6217.7576652233201</v>
      </c>
      <c r="M95">
        <v>50.928219241653302</v>
      </c>
      <c r="N95">
        <v>0.68456207619841802</v>
      </c>
      <c r="O95">
        <v>13.365333015324</v>
      </c>
      <c r="P95">
        <v>76.490397263877895</v>
      </c>
      <c r="Q95">
        <v>0.13132805335304901</v>
      </c>
    </row>
    <row r="96" spans="1:17" x14ac:dyDescent="0.3">
      <c r="A96" t="s">
        <v>256</v>
      </c>
      <c r="B96" t="s">
        <v>257</v>
      </c>
      <c r="C96" t="s">
        <v>3148</v>
      </c>
      <c r="D96" t="s">
        <v>258</v>
      </c>
      <c r="E96">
        <v>99846.054000000004</v>
      </c>
      <c r="F96">
        <v>3601.95</v>
      </c>
      <c r="G96">
        <v>78.421070587063696</v>
      </c>
      <c r="H96">
        <v>1.42276396470796</v>
      </c>
      <c r="I96">
        <v>-6.9075417704098703</v>
      </c>
      <c r="J96">
        <v>4.1235776789927296</v>
      </c>
      <c r="K96">
        <v>3636.58629019504</v>
      </c>
      <c r="L96">
        <v>3332.85599080363</v>
      </c>
      <c r="M96">
        <v>55.9681640570968</v>
      </c>
      <c r="N96">
        <v>1.3314410174010001</v>
      </c>
      <c r="O96">
        <v>15.823373450491999</v>
      </c>
      <c r="P96">
        <v>106.00228767515</v>
      </c>
      <c r="Q96">
        <v>0.220146341700242</v>
      </c>
    </row>
    <row r="97" spans="1:17" x14ac:dyDescent="0.3">
      <c r="A97" t="s">
        <v>259</v>
      </c>
      <c r="B97" t="s">
        <v>260</v>
      </c>
      <c r="C97" t="s">
        <v>3143</v>
      </c>
      <c r="D97" t="s">
        <v>249</v>
      </c>
      <c r="E97">
        <v>99643.535432499993</v>
      </c>
      <c r="F97">
        <v>1025</v>
      </c>
      <c r="G97">
        <v>47.673717481428703</v>
      </c>
      <c r="H97">
        <v>16.526330937876299</v>
      </c>
      <c r="I97">
        <v>18.578434190408199</v>
      </c>
      <c r="J97">
        <v>4.6895765587730498</v>
      </c>
      <c r="K97">
        <v>968.13919913894597</v>
      </c>
      <c r="L97">
        <v>863.573616012044</v>
      </c>
      <c r="M97">
        <v>51.862997146382</v>
      </c>
      <c r="N97">
        <v>0.92705649622077402</v>
      </c>
      <c r="O97">
        <v>9.0731707317073198</v>
      </c>
      <c r="P97">
        <v>73.699372987629204</v>
      </c>
      <c r="Q97">
        <v>0.131581058418964</v>
      </c>
    </row>
    <row r="98" spans="1:17" x14ac:dyDescent="0.3">
      <c r="A98" t="s">
        <v>261</v>
      </c>
      <c r="B98" t="s">
        <v>262</v>
      </c>
      <c r="C98" t="s">
        <v>3139</v>
      </c>
      <c r="D98" t="s">
        <v>34</v>
      </c>
      <c r="E98">
        <v>99445.590878816001</v>
      </c>
      <c r="F98">
        <v>52.61</v>
      </c>
      <c r="G98">
        <v>8.9125759687695005</v>
      </c>
      <c r="H98">
        <v>1.0150052753910901</v>
      </c>
      <c r="I98">
        <v>-22.5716700344895</v>
      </c>
      <c r="J98">
        <v>-2.9975095259709299</v>
      </c>
      <c r="K98">
        <v>55.906832042216301</v>
      </c>
      <c r="L98">
        <v>56.865383449690697</v>
      </c>
      <c r="M98">
        <v>42.019177696858897</v>
      </c>
      <c r="N98">
        <v>0.90897128988628195</v>
      </c>
      <c r="O98">
        <v>59.190268009884001</v>
      </c>
      <c r="P98">
        <v>35.070603337612297</v>
      </c>
      <c r="Q98">
        <v>9.7750054862465005E-2</v>
      </c>
    </row>
    <row r="99" spans="1:17" x14ac:dyDescent="0.3">
      <c r="A99" t="s">
        <v>263</v>
      </c>
      <c r="B99" t="s">
        <v>264</v>
      </c>
      <c r="C99" t="s">
        <v>3143</v>
      </c>
      <c r="D99" t="s">
        <v>51</v>
      </c>
      <c r="E99">
        <v>97378.294382249995</v>
      </c>
      <c r="F99">
        <v>967.75</v>
      </c>
      <c r="G99">
        <v>31.3896633274978</v>
      </c>
      <c r="H99">
        <v>-5.3807247031364502</v>
      </c>
      <c r="I99">
        <v>-11.9522431603488</v>
      </c>
      <c r="J99">
        <v>-3.5732428470516102</v>
      </c>
      <c r="K99">
        <v>1043.4694719259601</v>
      </c>
      <c r="L99">
        <v>997.65415281144101</v>
      </c>
      <c r="M99">
        <v>28.662402584709401</v>
      </c>
      <c r="N99">
        <v>0.43453856329162799</v>
      </c>
      <c r="O99">
        <v>36.843192973391801</v>
      </c>
      <c r="P99">
        <v>57.089521954386797</v>
      </c>
      <c r="Q99">
        <v>9.4795275855716996E-2</v>
      </c>
    </row>
    <row r="100" spans="1:17" x14ac:dyDescent="0.3">
      <c r="A100" t="s">
        <v>265</v>
      </c>
      <c r="B100" t="s">
        <v>266</v>
      </c>
      <c r="C100" t="s">
        <v>3141</v>
      </c>
      <c r="D100" t="s">
        <v>267</v>
      </c>
      <c r="E100">
        <v>96566.213823710001</v>
      </c>
      <c r="F100">
        <v>975.95</v>
      </c>
      <c r="G100">
        <v>-16.325725740098299</v>
      </c>
      <c r="H100">
        <v>-8.2013245695656405</v>
      </c>
      <c r="I100">
        <v>-19.3832647752612</v>
      </c>
      <c r="J100">
        <v>-1.3579054988582999</v>
      </c>
      <c r="K100">
        <v>1082.94993669972</v>
      </c>
      <c r="L100">
        <v>1093.22942253976</v>
      </c>
      <c r="M100">
        <v>32.522012308351101</v>
      </c>
      <c r="N100">
        <v>0.77283410259743301</v>
      </c>
      <c r="O100">
        <v>28.430800637649899</v>
      </c>
      <c r="P100">
        <v>9.0596838687790395</v>
      </c>
      <c r="Q100">
        <v>-1.1524541681781001E-2</v>
      </c>
    </row>
    <row r="101" spans="1:17" x14ac:dyDescent="0.3">
      <c r="A101" t="s">
        <v>268</v>
      </c>
      <c r="B101" t="s">
        <v>269</v>
      </c>
      <c r="C101" t="s">
        <v>3145</v>
      </c>
      <c r="D101" t="s">
        <v>94</v>
      </c>
      <c r="E101">
        <v>95140.541138500004</v>
      </c>
      <c r="F101">
        <v>4757.5</v>
      </c>
      <c r="G101">
        <v>28.441629104720299</v>
      </c>
      <c r="H101">
        <v>-9.3689928066781096</v>
      </c>
      <c r="I101">
        <v>-12.079534955174701</v>
      </c>
      <c r="J101">
        <v>-5.5515345211930196</v>
      </c>
      <c r="K101">
        <v>5265.3783179366701</v>
      </c>
      <c r="L101">
        <v>4994.2745608799496</v>
      </c>
      <c r="M101">
        <v>29.7198131576394</v>
      </c>
      <c r="N101">
        <v>0.90808928880204098</v>
      </c>
      <c r="O101">
        <v>31.2926957435627</v>
      </c>
      <c r="P101">
        <v>53.363850294961402</v>
      </c>
      <c r="Q101">
        <v>7.0855071738463005E-2</v>
      </c>
    </row>
    <row r="102" spans="1:17" x14ac:dyDescent="0.3">
      <c r="A102" t="s">
        <v>270</v>
      </c>
      <c r="B102" t="s">
        <v>271</v>
      </c>
      <c r="C102" t="s">
        <v>3143</v>
      </c>
      <c r="D102" t="s">
        <v>51</v>
      </c>
      <c r="E102">
        <v>95112.079079289993</v>
      </c>
      <c r="F102">
        <v>2084.9</v>
      </c>
      <c r="G102">
        <v>52.5590045018537</v>
      </c>
      <c r="H102">
        <v>0.50667567785905998</v>
      </c>
      <c r="I102">
        <v>14.010605648570101</v>
      </c>
      <c r="J102">
        <v>-5.3192654174000298</v>
      </c>
      <c r="K102">
        <v>2146.1804848665402</v>
      </c>
      <c r="L102">
        <v>1840.8998461963499</v>
      </c>
      <c r="M102">
        <v>29.275543780420399</v>
      </c>
      <c r="N102">
        <v>1.0737513767156599</v>
      </c>
      <c r="O102">
        <v>10.8926087582138</v>
      </c>
      <c r="P102">
        <v>80.737722682155095</v>
      </c>
      <c r="Q102">
        <v>0.11767523022538499</v>
      </c>
    </row>
    <row r="103" spans="1:17" x14ac:dyDescent="0.3">
      <c r="A103" t="s">
        <v>272</v>
      </c>
      <c r="B103" t="s">
        <v>273</v>
      </c>
      <c r="C103" t="s">
        <v>3139</v>
      </c>
      <c r="D103" t="s">
        <v>211</v>
      </c>
      <c r="E103">
        <v>95090.854709564999</v>
      </c>
      <c r="F103">
        <v>4450.05</v>
      </c>
      <c r="G103">
        <v>35.952062000873298</v>
      </c>
      <c r="H103">
        <v>4.96508881185399</v>
      </c>
      <c r="I103">
        <v>11.6922429979876</v>
      </c>
      <c r="J103">
        <v>3.52136915285551</v>
      </c>
      <c r="K103">
        <v>4393.4920625515197</v>
      </c>
      <c r="L103">
        <v>3974.7111385992798</v>
      </c>
      <c r="M103">
        <v>52.924919023187101</v>
      </c>
      <c r="N103">
        <v>0.83119396611068996</v>
      </c>
      <c r="O103">
        <v>9.3021426725542202</v>
      </c>
      <c r="P103">
        <v>62.472845433468997</v>
      </c>
      <c r="Q103">
        <v>6.8651379823796002E-2</v>
      </c>
    </row>
    <row r="104" spans="1:17" x14ac:dyDescent="0.3">
      <c r="A104" t="s">
        <v>274</v>
      </c>
      <c r="B104" t="s">
        <v>275</v>
      </c>
      <c r="C104" t="s">
        <v>3139</v>
      </c>
      <c r="D104" t="s">
        <v>43</v>
      </c>
      <c r="E104">
        <v>95089.599798829993</v>
      </c>
      <c r="F104">
        <v>1921.1</v>
      </c>
      <c r="G104">
        <v>16.8088847564605</v>
      </c>
      <c r="H104">
        <v>-5.0478155355930703</v>
      </c>
      <c r="I104">
        <v>4.6108714799210597</v>
      </c>
      <c r="J104">
        <v>-0.153338823911987</v>
      </c>
      <c r="K104">
        <v>2012.0038671464899</v>
      </c>
      <c r="L104">
        <v>1844.9293434659901</v>
      </c>
      <c r="M104">
        <v>43.262518745960499</v>
      </c>
      <c r="N104">
        <v>0.74315225855283595</v>
      </c>
      <c r="O104">
        <v>19.821976992348102</v>
      </c>
      <c r="P104">
        <v>43.794910179640702</v>
      </c>
      <c r="Q104">
        <v>-1.2130559280650001E-3</v>
      </c>
    </row>
    <row r="105" spans="1:17" x14ac:dyDescent="0.3">
      <c r="A105" t="s">
        <v>276</v>
      </c>
      <c r="B105" t="s">
        <v>277</v>
      </c>
      <c r="C105" t="s">
        <v>3139</v>
      </c>
      <c r="D105" t="s">
        <v>34</v>
      </c>
      <c r="E105">
        <v>94234.995940139997</v>
      </c>
      <c r="F105">
        <v>103.89</v>
      </c>
      <c r="G105">
        <v>9.4981339185473406</v>
      </c>
      <c r="H105">
        <v>2.7402658132576798</v>
      </c>
      <c r="I105">
        <v>-14.9013364212417</v>
      </c>
      <c r="J105">
        <v>-0.298675274254876</v>
      </c>
      <c r="K105">
        <v>105.107081209073</v>
      </c>
      <c r="L105">
        <v>105.113343222138</v>
      </c>
      <c r="M105">
        <v>53.529688971886699</v>
      </c>
      <c r="N105">
        <v>1.1050225211578799</v>
      </c>
      <c r="O105">
        <v>24.073539320435</v>
      </c>
      <c r="P105">
        <v>34.242150148598</v>
      </c>
      <c r="Q105">
        <v>0.111737339500961</v>
      </c>
    </row>
    <row r="106" spans="1:17" x14ac:dyDescent="0.3">
      <c r="A106" t="s">
        <v>278</v>
      </c>
      <c r="B106" t="s">
        <v>279</v>
      </c>
      <c r="C106" t="s">
        <v>3141</v>
      </c>
      <c r="D106" t="s">
        <v>203</v>
      </c>
      <c r="E106">
        <v>92647.577441775007</v>
      </c>
      <c r="F106">
        <v>522.75</v>
      </c>
      <c r="G106">
        <v>-26.676475940363499</v>
      </c>
      <c r="H106">
        <v>-4.0188578569612803</v>
      </c>
      <c r="I106">
        <v>-14.4562686948837</v>
      </c>
      <c r="J106">
        <v>-3.1478962806263899</v>
      </c>
      <c r="K106">
        <v>578.34635333747099</v>
      </c>
      <c r="L106">
        <v>582.70969890077401</v>
      </c>
      <c r="M106">
        <v>26.674277255844199</v>
      </c>
      <c r="N106">
        <v>0.92663187961377302</v>
      </c>
      <c r="O106">
        <v>28.5509325681492</v>
      </c>
      <c r="P106">
        <v>6.8581357318070202</v>
      </c>
      <c r="Q106">
        <v>-9.8908423141343002E-2</v>
      </c>
    </row>
    <row r="107" spans="1:17" x14ac:dyDescent="0.3">
      <c r="A107" t="s">
        <v>280</v>
      </c>
      <c r="B107" t="s">
        <v>281</v>
      </c>
      <c r="C107" t="s">
        <v>3153</v>
      </c>
      <c r="D107" t="s">
        <v>282</v>
      </c>
      <c r="E107">
        <v>92330.170268425005</v>
      </c>
      <c r="F107">
        <v>10203.35</v>
      </c>
      <c r="G107">
        <v>39.836257579396502</v>
      </c>
      <c r="H107">
        <v>-7.1941312273267304</v>
      </c>
      <c r="I107">
        <v>8.1518704777545601</v>
      </c>
      <c r="J107">
        <v>-2.5444747311095801</v>
      </c>
      <c r="K107">
        <v>10701.593373434</v>
      </c>
      <c r="L107">
        <v>9533.3809041768509</v>
      </c>
      <c r="M107">
        <v>42.151203777086501</v>
      </c>
      <c r="N107">
        <v>1.0570215853712599</v>
      </c>
      <c r="O107">
        <v>30.329744642690802</v>
      </c>
      <c r="P107">
        <v>72.664506248572096</v>
      </c>
      <c r="Q107">
        <v>0.14821722376604299</v>
      </c>
    </row>
    <row r="108" spans="1:17" x14ac:dyDescent="0.3">
      <c r="A108" t="s">
        <v>283</v>
      </c>
      <c r="B108" t="s">
        <v>284</v>
      </c>
      <c r="C108" t="s">
        <v>3150</v>
      </c>
      <c r="D108" t="s">
        <v>285</v>
      </c>
      <c r="E108">
        <v>92075.056471125004</v>
      </c>
      <c r="F108">
        <v>15387.75</v>
      </c>
      <c r="G108">
        <v>167.46402155113299</v>
      </c>
      <c r="H108">
        <v>7.9254490451821704</v>
      </c>
      <c r="I108">
        <v>76.772957788993395</v>
      </c>
      <c r="J108">
        <v>11.162250246490499</v>
      </c>
      <c r="K108">
        <v>14198.355500402</v>
      </c>
      <c r="L108">
        <v>11104.7116312506</v>
      </c>
      <c r="M108">
        <v>59.756279516908897</v>
      </c>
      <c r="N108">
        <v>1.1984828716331799</v>
      </c>
      <c r="O108">
        <v>3.7786550990235699</v>
      </c>
      <c r="P108">
        <v>195.54315676256999</v>
      </c>
      <c r="Q108">
        <v>0.129846906130474</v>
      </c>
    </row>
    <row r="109" spans="1:17" x14ac:dyDescent="0.3">
      <c r="A109" t="s">
        <v>286</v>
      </c>
      <c r="B109" t="s">
        <v>287</v>
      </c>
      <c r="C109" t="s">
        <v>3146</v>
      </c>
      <c r="D109" t="s">
        <v>114</v>
      </c>
      <c r="E109">
        <v>91753.216521330003</v>
      </c>
      <c r="F109">
        <v>906.85</v>
      </c>
      <c r="G109">
        <v>18.320391048571299</v>
      </c>
      <c r="H109">
        <v>-3.26309130110831</v>
      </c>
      <c r="I109">
        <v>-12.928655882675599</v>
      </c>
      <c r="J109">
        <v>-1.1174624010824901</v>
      </c>
      <c r="K109">
        <v>958.82367881418099</v>
      </c>
      <c r="L109">
        <v>916.17142200504395</v>
      </c>
      <c r="M109">
        <v>37.764742214776199</v>
      </c>
      <c r="N109">
        <v>0.67792614729678302</v>
      </c>
      <c r="O109">
        <v>20.9681865799195</v>
      </c>
      <c r="P109">
        <v>43.126578282828198</v>
      </c>
      <c r="Q109">
        <v>0.119331592079991</v>
      </c>
    </row>
    <row r="110" spans="1:17" x14ac:dyDescent="0.3">
      <c r="A110" t="s">
        <v>288</v>
      </c>
      <c r="B110" t="s">
        <v>289</v>
      </c>
      <c r="C110" t="s">
        <v>3142</v>
      </c>
      <c r="D110" t="s">
        <v>138</v>
      </c>
      <c r="E110">
        <v>91021.552465500004</v>
      </c>
      <c r="F110">
        <v>436.55</v>
      </c>
      <c r="G110">
        <v>151.23548260784801</v>
      </c>
      <c r="H110">
        <v>-2.80347550387684</v>
      </c>
      <c r="I110">
        <v>61.235496756082</v>
      </c>
      <c r="J110">
        <v>-4.6977407594807001</v>
      </c>
      <c r="K110">
        <v>485.99058177938502</v>
      </c>
      <c r="L110">
        <v>415.40610338883198</v>
      </c>
      <c r="M110">
        <v>38.4839296093173</v>
      </c>
      <c r="N110">
        <v>0.551990887850629</v>
      </c>
      <c r="O110">
        <v>48.207536364677502</v>
      </c>
      <c r="P110">
        <v>178.76756066411201</v>
      </c>
      <c r="Q110">
        <v>0.205915380226012</v>
      </c>
    </row>
    <row r="111" spans="1:17" x14ac:dyDescent="0.3">
      <c r="A111" t="s">
        <v>290</v>
      </c>
      <c r="B111" t="s">
        <v>291</v>
      </c>
      <c r="C111" t="s">
        <v>3139</v>
      </c>
      <c r="D111" t="s">
        <v>34</v>
      </c>
      <c r="E111">
        <v>90954.410807405002</v>
      </c>
      <c r="F111">
        <v>119.15</v>
      </c>
      <c r="G111">
        <v>-10.3126872146143</v>
      </c>
      <c r="H111">
        <v>6.1316557721293599</v>
      </c>
      <c r="I111">
        <v>-22.1051679555503</v>
      </c>
      <c r="J111">
        <v>-0.71874008462068795</v>
      </c>
      <c r="K111">
        <v>118.80611875534299</v>
      </c>
      <c r="L111">
        <v>125.09259872709001</v>
      </c>
      <c r="M111">
        <v>60.388651226846903</v>
      </c>
      <c r="N111">
        <v>0.77978356179755404</v>
      </c>
      <c r="O111">
        <v>44.7754930759546</v>
      </c>
      <c r="P111">
        <v>14.677574590952799</v>
      </c>
      <c r="Q111">
        <v>0.10727835290323701</v>
      </c>
    </row>
    <row r="112" spans="1:17" x14ac:dyDescent="0.3">
      <c r="A112" t="s">
        <v>292</v>
      </c>
      <c r="B112" t="s">
        <v>293</v>
      </c>
      <c r="C112" t="s">
        <v>3147</v>
      </c>
      <c r="D112" t="s">
        <v>75</v>
      </c>
      <c r="E112">
        <v>88102.872485100001</v>
      </c>
      <c r="F112">
        <v>24418.25</v>
      </c>
      <c r="G112">
        <v>-31.440359234423202</v>
      </c>
      <c r="H112">
        <v>3.0981961572811798</v>
      </c>
      <c r="I112">
        <v>-15.515095164983901</v>
      </c>
      <c r="J112">
        <v>-4.0216286738232698</v>
      </c>
      <c r="K112">
        <v>25185.577131524598</v>
      </c>
      <c r="L112">
        <v>25751.847382566499</v>
      </c>
      <c r="M112">
        <v>35.287797827410898</v>
      </c>
      <c r="N112">
        <v>0.52138302583358398</v>
      </c>
      <c r="O112">
        <v>25.880233022431899</v>
      </c>
      <c r="P112">
        <v>3.0305907172995799</v>
      </c>
      <c r="Q112">
        <v>-6.0115401713336E-2</v>
      </c>
    </row>
    <row r="113" spans="1:17" x14ac:dyDescent="0.3">
      <c r="A113" t="s">
        <v>294</v>
      </c>
      <c r="B113" t="s">
        <v>295</v>
      </c>
      <c r="C113" t="s">
        <v>3139</v>
      </c>
      <c r="D113" t="s">
        <v>296</v>
      </c>
      <c r="E113">
        <v>87750.354150175001</v>
      </c>
      <c r="F113">
        <v>81.61</v>
      </c>
      <c r="G113">
        <v>3.6380630526153799</v>
      </c>
      <c r="H113">
        <v>1.12234269509378</v>
      </c>
      <c r="I113">
        <v>-9.3849658953926305</v>
      </c>
      <c r="J113">
        <v>-2.0092726638400298</v>
      </c>
      <c r="K113">
        <v>85.392141053383199</v>
      </c>
      <c r="L113">
        <v>84.123414848669398</v>
      </c>
      <c r="M113">
        <v>42.912013996932401</v>
      </c>
      <c r="N113">
        <v>0.72729944699128901</v>
      </c>
      <c r="O113">
        <v>32.214189437568898</v>
      </c>
      <c r="P113">
        <v>37.1596638655462</v>
      </c>
      <c r="Q113">
        <v>4.8499366709712E-2</v>
      </c>
    </row>
    <row r="114" spans="1:17" x14ac:dyDescent="0.3">
      <c r="A114" t="s">
        <v>297</v>
      </c>
      <c r="B114" t="s">
        <v>298</v>
      </c>
      <c r="C114" t="s">
        <v>3138</v>
      </c>
      <c r="D114" t="s">
        <v>241</v>
      </c>
      <c r="E114">
        <v>87683.418275694901</v>
      </c>
      <c r="F114">
        <v>5721.65</v>
      </c>
      <c r="G114">
        <v>58.444212442947602</v>
      </c>
      <c r="H114">
        <v>12.100736663793899</v>
      </c>
      <c r="I114">
        <v>58.978858415224501</v>
      </c>
      <c r="J114">
        <v>5.9252420854335002</v>
      </c>
      <c r="K114">
        <v>5363.9434036195698</v>
      </c>
      <c r="L114">
        <v>4540.9762915281999</v>
      </c>
      <c r="M114">
        <v>62.122593897827201</v>
      </c>
      <c r="N114">
        <v>0.86318360287395401</v>
      </c>
      <c r="O114">
        <v>1.8936845140824701</v>
      </c>
      <c r="P114">
        <v>86.284979407120403</v>
      </c>
      <c r="Q114">
        <v>0.130139221357638</v>
      </c>
    </row>
    <row r="115" spans="1:17" x14ac:dyDescent="0.3">
      <c r="A115" t="s">
        <v>299</v>
      </c>
      <c r="B115" t="s">
        <v>300</v>
      </c>
      <c r="C115" t="s">
        <v>3140</v>
      </c>
      <c r="D115" t="s">
        <v>301</v>
      </c>
      <c r="E115">
        <v>85744.521615719903</v>
      </c>
      <c r="F115">
        <v>325.05</v>
      </c>
      <c r="G115">
        <v>50.105749761348399</v>
      </c>
      <c r="H115">
        <v>-11.1203822200365</v>
      </c>
      <c r="I115">
        <v>-10.448488607661099</v>
      </c>
      <c r="J115">
        <v>-5.7274982280871098</v>
      </c>
      <c r="K115">
        <v>372.034297546951</v>
      </c>
      <c r="L115">
        <v>343.60512647824498</v>
      </c>
      <c r="M115">
        <v>22.143049976614599</v>
      </c>
      <c r="N115">
        <v>0.61695202927731696</v>
      </c>
      <c r="O115">
        <v>41.624365482233401</v>
      </c>
      <c r="P115">
        <v>84.112149532710205</v>
      </c>
      <c r="Q115">
        <v>5.2526937236179998E-3</v>
      </c>
    </row>
    <row r="116" spans="1:17" x14ac:dyDescent="0.3">
      <c r="A116" t="s">
        <v>302</v>
      </c>
      <c r="B116" t="s">
        <v>303</v>
      </c>
      <c r="C116" t="s">
        <v>3148</v>
      </c>
      <c r="D116" t="s">
        <v>304</v>
      </c>
      <c r="E116">
        <v>84827.698830335998</v>
      </c>
      <c r="F116">
        <v>62.16</v>
      </c>
      <c r="G116">
        <v>37.597702551047902</v>
      </c>
      <c r="H116">
        <v>-14.1516434278326</v>
      </c>
      <c r="I116">
        <v>49.926074995047301</v>
      </c>
      <c r="J116">
        <v>-8.5611147174492697</v>
      </c>
      <c r="K116">
        <v>71.072328709199894</v>
      </c>
      <c r="L116">
        <v>58.671635764461399</v>
      </c>
      <c r="M116">
        <v>27.5020492949111</v>
      </c>
      <c r="N116">
        <v>0.97016071724990505</v>
      </c>
      <c r="O116">
        <v>38.416988416988403</v>
      </c>
      <c r="P116">
        <v>83.362831858407006</v>
      </c>
      <c r="Q116">
        <v>0.20252202170959499</v>
      </c>
    </row>
    <row r="117" spans="1:17" x14ac:dyDescent="0.3">
      <c r="A117" t="s">
        <v>305</v>
      </c>
      <c r="B117" t="s">
        <v>306</v>
      </c>
      <c r="C117" t="s">
        <v>3149</v>
      </c>
      <c r="D117" t="s">
        <v>48</v>
      </c>
      <c r="E117">
        <v>83933.299842448003</v>
      </c>
      <c r="F117">
        <v>79.489999999999995</v>
      </c>
      <c r="G117">
        <v>12.069186256022199</v>
      </c>
      <c r="H117">
        <v>-6.17467777659225</v>
      </c>
      <c r="I117">
        <v>-12.931521567467099</v>
      </c>
      <c r="J117">
        <v>0.169967269679903</v>
      </c>
      <c r="K117">
        <v>86.3626548651539</v>
      </c>
      <c r="L117">
        <v>85.071678188414694</v>
      </c>
      <c r="M117">
        <v>41.707697061319898</v>
      </c>
      <c r="N117">
        <v>0.65812314516005799</v>
      </c>
      <c r="O117">
        <v>30.519562209082899</v>
      </c>
      <c r="P117">
        <v>40.939716312056703</v>
      </c>
      <c r="Q117">
        <v>0.10285590730269201</v>
      </c>
    </row>
    <row r="118" spans="1:17" x14ac:dyDescent="0.3">
      <c r="A118" t="s">
        <v>307</v>
      </c>
      <c r="B118" t="s">
        <v>308</v>
      </c>
      <c r="C118" t="s">
        <v>3148</v>
      </c>
      <c r="D118" t="s">
        <v>171</v>
      </c>
      <c r="E118">
        <v>83297.91957831</v>
      </c>
      <c r="F118">
        <v>239.22</v>
      </c>
      <c r="G118">
        <v>61.164563016164202</v>
      </c>
      <c r="H118">
        <v>-8.4968439185378202</v>
      </c>
      <c r="I118">
        <v>-25.018017975166199</v>
      </c>
      <c r="J118">
        <v>-1.8273014858383501</v>
      </c>
      <c r="K118">
        <v>257.54625557384003</v>
      </c>
      <c r="L118">
        <v>253.30854539110101</v>
      </c>
      <c r="M118">
        <v>47.514794407481197</v>
      </c>
      <c r="N118">
        <v>1.23262350372796</v>
      </c>
      <c r="O118">
        <v>40.184767159936399</v>
      </c>
      <c r="P118">
        <v>86.235889451148296</v>
      </c>
      <c r="Q118">
        <v>0.15188187943397699</v>
      </c>
    </row>
    <row r="119" spans="1:17" x14ac:dyDescent="0.3">
      <c r="A119" t="s">
        <v>309</v>
      </c>
      <c r="B119" t="s">
        <v>310</v>
      </c>
      <c r="C119" t="s">
        <v>3139</v>
      </c>
      <c r="D119" t="s">
        <v>24</v>
      </c>
      <c r="E119">
        <v>82638.387817440002</v>
      </c>
      <c r="F119">
        <v>1060.8</v>
      </c>
      <c r="G119">
        <v>-53.656167031536398</v>
      </c>
      <c r="H119">
        <v>-19.1069321025535</v>
      </c>
      <c r="I119">
        <v>-33.9325712179471</v>
      </c>
      <c r="J119">
        <v>-1.7758864578370801</v>
      </c>
      <c r="K119">
        <v>1262.0554468911801</v>
      </c>
      <c r="L119">
        <v>1385.4157604746299</v>
      </c>
      <c r="M119">
        <v>28.649019467123999</v>
      </c>
      <c r="N119">
        <v>1.21834407698227</v>
      </c>
      <c r="O119">
        <v>59.737933634992402</v>
      </c>
      <c r="P119">
        <v>4.1940870248501998</v>
      </c>
      <c r="Q119">
        <v>-2.2803085693556002E-2</v>
      </c>
    </row>
    <row r="120" spans="1:17" x14ac:dyDescent="0.3">
      <c r="A120" t="s">
        <v>311</v>
      </c>
      <c r="B120" t="s">
        <v>312</v>
      </c>
      <c r="C120" t="s">
        <v>3148</v>
      </c>
      <c r="D120" t="s">
        <v>313</v>
      </c>
      <c r="E120">
        <v>82484.150850000005</v>
      </c>
      <c r="F120">
        <v>4089.65</v>
      </c>
      <c r="G120">
        <v>80.548285402323799</v>
      </c>
      <c r="H120">
        <v>-3.3380151329405399</v>
      </c>
      <c r="I120">
        <v>82.309723701213201</v>
      </c>
      <c r="J120">
        <v>1.2271467911284</v>
      </c>
      <c r="K120">
        <v>4247.0286858804202</v>
      </c>
      <c r="L120">
        <v>3633.6769441086299</v>
      </c>
      <c r="M120">
        <v>43.060327236510297</v>
      </c>
      <c r="N120">
        <v>0.72055898027822196</v>
      </c>
      <c r="O120">
        <v>43.288545474551597</v>
      </c>
      <c r="P120">
        <v>127.784894730979</v>
      </c>
      <c r="Q120">
        <v>0.24608623308845901</v>
      </c>
    </row>
    <row r="121" spans="1:17" x14ac:dyDescent="0.3">
      <c r="A121" t="s">
        <v>314</v>
      </c>
      <c r="B121" t="s">
        <v>315</v>
      </c>
      <c r="C121" t="s">
        <v>3137</v>
      </c>
      <c r="D121" t="s">
        <v>72</v>
      </c>
      <c r="E121">
        <v>82387.684614149999</v>
      </c>
      <c r="F121">
        <v>506.5</v>
      </c>
      <c r="G121">
        <v>122.034908743299</v>
      </c>
      <c r="H121">
        <v>-8.3368482786161699</v>
      </c>
      <c r="I121">
        <v>16.265437766976699</v>
      </c>
      <c r="J121">
        <v>9.3485139097051402</v>
      </c>
      <c r="K121">
        <v>542.81089495900505</v>
      </c>
      <c r="L121">
        <v>481.12972734967099</v>
      </c>
      <c r="M121">
        <v>50.825376324390703</v>
      </c>
      <c r="N121">
        <v>0.39564561084896999</v>
      </c>
      <c r="O121">
        <v>51.609081934846898</v>
      </c>
      <c r="P121">
        <v>159.12346521145901</v>
      </c>
      <c r="Q121">
        <v>0.13060908852692499</v>
      </c>
    </row>
    <row r="122" spans="1:17" x14ac:dyDescent="0.3">
      <c r="A122" t="s">
        <v>316</v>
      </c>
      <c r="B122" t="s">
        <v>317</v>
      </c>
      <c r="C122" t="s">
        <v>3144</v>
      </c>
      <c r="D122" t="s">
        <v>108</v>
      </c>
      <c r="E122">
        <v>81445.142198939997</v>
      </c>
      <c r="F122">
        <v>81.08</v>
      </c>
      <c r="G122">
        <v>32.096858770912903</v>
      </c>
      <c r="H122">
        <v>-5.8996487371913702</v>
      </c>
      <c r="I122">
        <v>-22.9732070562346</v>
      </c>
      <c r="J122">
        <v>-1.5703595036962501</v>
      </c>
      <c r="K122">
        <v>88.165574794574098</v>
      </c>
      <c r="L122">
        <v>88.378543017016199</v>
      </c>
      <c r="M122">
        <v>42.0454433834689</v>
      </c>
      <c r="N122">
        <v>0.91894417888062396</v>
      </c>
      <c r="O122">
        <v>46.028613714849499</v>
      </c>
      <c r="P122">
        <v>57.131782945736397</v>
      </c>
      <c r="Q122">
        <v>0.110585318077301</v>
      </c>
    </row>
    <row r="123" spans="1:17" hidden="1" x14ac:dyDescent="0.3">
      <c r="A123" t="s">
        <v>318</v>
      </c>
      <c r="B123" t="s">
        <v>319</v>
      </c>
      <c r="C123" t="s">
        <v>3154</v>
      </c>
      <c r="D123" t="s">
        <v>304</v>
      </c>
      <c r="E123">
        <v>81094.301413719993</v>
      </c>
      <c r="F123">
        <v>2822.8</v>
      </c>
      <c r="G123">
        <v>-3.5880845711034501</v>
      </c>
      <c r="H123">
        <v>27.7707051929724</v>
      </c>
      <c r="I123">
        <v>11.230672488280501</v>
      </c>
      <c r="J123">
        <v>6.9312218063457598</v>
      </c>
      <c r="O123">
        <v>32.598838033158501</v>
      </c>
      <c r="P123">
        <v>22.7304347826087</v>
      </c>
    </row>
    <row r="124" spans="1:17" x14ac:dyDescent="0.3">
      <c r="A124" t="s">
        <v>320</v>
      </c>
      <c r="B124" t="s">
        <v>321</v>
      </c>
      <c r="C124" t="s">
        <v>3137</v>
      </c>
      <c r="D124" t="s">
        <v>18</v>
      </c>
      <c r="E124">
        <v>81059.398785115001</v>
      </c>
      <c r="F124">
        <v>380.95</v>
      </c>
      <c r="G124">
        <v>66.039105548549998</v>
      </c>
      <c r="H124">
        <v>1.3259445972552</v>
      </c>
      <c r="I124">
        <v>4.7921843929972496</v>
      </c>
      <c r="J124">
        <v>-0.14928664458636801</v>
      </c>
      <c r="K124">
        <v>396.61384587446099</v>
      </c>
      <c r="L124">
        <v>354.60226205847101</v>
      </c>
      <c r="M124">
        <v>43.8040113532196</v>
      </c>
      <c r="N124">
        <v>0.75172534413919101</v>
      </c>
      <c r="O124">
        <v>20.002625016406299</v>
      </c>
      <c r="P124">
        <v>93.539373412362394</v>
      </c>
      <c r="Q124">
        <v>6.1861900881017E-2</v>
      </c>
    </row>
    <row r="125" spans="1:17" x14ac:dyDescent="0.3">
      <c r="A125" t="s">
        <v>322</v>
      </c>
      <c r="B125" t="s">
        <v>323</v>
      </c>
      <c r="C125" t="s">
        <v>3144</v>
      </c>
      <c r="D125" t="s">
        <v>78</v>
      </c>
      <c r="E125">
        <v>80755.635131599993</v>
      </c>
      <c r="F125">
        <v>1680.25</v>
      </c>
      <c r="G125">
        <v>90.094991400244197</v>
      </c>
      <c r="H125">
        <v>-6.6396901316889503</v>
      </c>
      <c r="I125">
        <v>18.3025515010908</v>
      </c>
      <c r="J125">
        <v>-7.9331881424564301</v>
      </c>
      <c r="K125">
        <v>1809.93766833823</v>
      </c>
      <c r="L125">
        <v>1529.60331649983</v>
      </c>
      <c r="M125">
        <v>26.497498147740401</v>
      </c>
      <c r="N125">
        <v>0.46945888119276402</v>
      </c>
      <c r="O125">
        <v>21.231959529831801</v>
      </c>
      <c r="P125">
        <v>116.52706185567</v>
      </c>
      <c r="Q125">
        <v>0.14486718203370499</v>
      </c>
    </row>
    <row r="126" spans="1:17" x14ac:dyDescent="0.3">
      <c r="A126" t="s">
        <v>324</v>
      </c>
      <c r="B126" t="s">
        <v>325</v>
      </c>
      <c r="C126" t="s">
        <v>3141</v>
      </c>
      <c r="D126" t="s">
        <v>203</v>
      </c>
      <c r="E126">
        <v>79816.150042859997</v>
      </c>
      <c r="F126">
        <v>617.1</v>
      </c>
      <c r="G126">
        <v>-6.3187769481396199</v>
      </c>
      <c r="H126">
        <v>-4.7142936379451896</v>
      </c>
      <c r="I126">
        <v>-5.6657559307335603</v>
      </c>
      <c r="J126">
        <v>-2.7902586880207001</v>
      </c>
      <c r="K126">
        <v>658.533659237709</v>
      </c>
      <c r="L126">
        <v>620.093384133011</v>
      </c>
      <c r="M126">
        <v>31.048998858662099</v>
      </c>
      <c r="N126">
        <v>1.09350514012998</v>
      </c>
      <c r="O126">
        <v>16.650461837627599</v>
      </c>
      <c r="P126">
        <v>26.896977174583501</v>
      </c>
      <c r="Q126">
        <v>-1.9007380016743E-2</v>
      </c>
    </row>
    <row r="127" spans="1:17" x14ac:dyDescent="0.3">
      <c r="A127" t="s">
        <v>326</v>
      </c>
      <c r="B127" t="s">
        <v>327</v>
      </c>
      <c r="C127" t="s">
        <v>3141</v>
      </c>
      <c r="D127" t="s">
        <v>203</v>
      </c>
      <c r="E127">
        <v>78131.953151009904</v>
      </c>
      <c r="F127">
        <v>2872.65</v>
      </c>
      <c r="G127">
        <v>11.8221008549282</v>
      </c>
      <c r="H127">
        <v>-17.9731966664338</v>
      </c>
      <c r="I127">
        <v>-8.99339971074237</v>
      </c>
      <c r="J127">
        <v>-5.3228912813103904</v>
      </c>
      <c r="K127">
        <v>3315.4558098508801</v>
      </c>
      <c r="L127">
        <v>3036.4279715399002</v>
      </c>
      <c r="M127">
        <v>7.7028115339137999</v>
      </c>
      <c r="N127">
        <v>0.88071931876244203</v>
      </c>
      <c r="O127">
        <v>35.415034898090603</v>
      </c>
      <c r="P127">
        <v>37.102971005846499</v>
      </c>
      <c r="Q127">
        <v>9.2063722142856005E-2</v>
      </c>
    </row>
    <row r="128" spans="1:17" x14ac:dyDescent="0.3">
      <c r="A128" t="s">
        <v>328</v>
      </c>
      <c r="B128" t="s">
        <v>329</v>
      </c>
      <c r="C128" t="s">
        <v>3137</v>
      </c>
      <c r="D128" t="s">
        <v>191</v>
      </c>
      <c r="E128">
        <v>77184.671624940005</v>
      </c>
      <c r="F128">
        <v>701.8</v>
      </c>
      <c r="G128">
        <v>4.0811844897768204</v>
      </c>
      <c r="H128">
        <v>-2.4442267256992198</v>
      </c>
      <c r="I128">
        <v>-28.0290573008634</v>
      </c>
      <c r="J128">
        <v>-1.3534200878065401</v>
      </c>
      <c r="K128">
        <v>763.39045793327898</v>
      </c>
      <c r="L128">
        <v>866.59021240232903</v>
      </c>
      <c r="M128">
        <v>37.8785147018855</v>
      </c>
      <c r="N128">
        <v>0.237060369403016</v>
      </c>
      <c r="O128">
        <v>79.452835565688204</v>
      </c>
      <c r="P128">
        <v>33.168880455407901</v>
      </c>
      <c r="Q128">
        <v>-3.2569630875500001E-2</v>
      </c>
    </row>
    <row r="129" spans="1:17" x14ac:dyDescent="0.3">
      <c r="A129" t="s">
        <v>330</v>
      </c>
      <c r="B129" t="s">
        <v>331</v>
      </c>
      <c r="C129" t="s">
        <v>3139</v>
      </c>
      <c r="D129" t="s">
        <v>34</v>
      </c>
      <c r="E129">
        <v>76318.979163459997</v>
      </c>
      <c r="F129">
        <v>566.6</v>
      </c>
      <c r="G129">
        <v>10.563254669087</v>
      </c>
      <c r="H129">
        <v>10.778073551395501</v>
      </c>
      <c r="I129">
        <v>1.0221069732086501</v>
      </c>
      <c r="J129">
        <v>-4.8499429409322996</v>
      </c>
      <c r="K129">
        <v>543.98504234603104</v>
      </c>
      <c r="L129">
        <v>518.74350079830799</v>
      </c>
      <c r="M129">
        <v>55.578962513931202</v>
      </c>
      <c r="N129">
        <v>1.5879473669136801</v>
      </c>
      <c r="O129">
        <v>11.666078362160199</v>
      </c>
      <c r="P129">
        <v>44.947556919928303</v>
      </c>
      <c r="Q129">
        <v>0.158199152593373</v>
      </c>
    </row>
    <row r="130" spans="1:17" x14ac:dyDescent="0.3">
      <c r="A130" t="s">
        <v>332</v>
      </c>
      <c r="B130" t="s">
        <v>333</v>
      </c>
      <c r="C130" t="s">
        <v>3139</v>
      </c>
      <c r="D130" t="s">
        <v>120</v>
      </c>
      <c r="E130">
        <v>75600.741503099998</v>
      </c>
      <c r="F130">
        <v>1666.5</v>
      </c>
      <c r="G130">
        <v>97.081538972645902</v>
      </c>
      <c r="H130">
        <v>6.0950443273501396</v>
      </c>
      <c r="I130">
        <v>24.235803774090201</v>
      </c>
      <c r="J130">
        <v>-2.0669614053563299</v>
      </c>
      <c r="K130">
        <v>1673.72569732278</v>
      </c>
      <c r="L130">
        <v>1411.70010975487</v>
      </c>
      <c r="M130">
        <v>45.9599360252991</v>
      </c>
      <c r="N130">
        <v>0.63889520788675302</v>
      </c>
      <c r="O130">
        <v>18.001800180018002</v>
      </c>
      <c r="P130">
        <v>129.78283350568699</v>
      </c>
      <c r="Q130">
        <v>2.5932996966132001E-2</v>
      </c>
    </row>
    <row r="131" spans="1:17" x14ac:dyDescent="0.3">
      <c r="A131" t="s">
        <v>334</v>
      </c>
      <c r="B131" t="s">
        <v>335</v>
      </c>
      <c r="C131" t="s">
        <v>3143</v>
      </c>
      <c r="D131" t="s">
        <v>51</v>
      </c>
      <c r="E131">
        <v>74868.233212815001</v>
      </c>
      <c r="F131">
        <v>1289.05</v>
      </c>
      <c r="G131">
        <v>7.3457178162748997</v>
      </c>
      <c r="H131">
        <v>-6.9495815836333499</v>
      </c>
      <c r="I131">
        <v>5.6240126059314798E-3</v>
      </c>
      <c r="J131">
        <v>-5.6000126888894499</v>
      </c>
      <c r="K131">
        <v>1437.26025336206</v>
      </c>
      <c r="L131">
        <v>1292.5824119111801</v>
      </c>
      <c r="M131">
        <v>9.2886692744949197</v>
      </c>
      <c r="N131">
        <v>0.96583232495876903</v>
      </c>
      <c r="O131">
        <v>23.501803653853599</v>
      </c>
      <c r="P131">
        <v>34.486176317162197</v>
      </c>
      <c r="Q131">
        <v>8.8019477783082001E-2</v>
      </c>
    </row>
    <row r="132" spans="1:17" x14ac:dyDescent="0.3">
      <c r="A132" t="s">
        <v>336</v>
      </c>
      <c r="B132" t="s">
        <v>337</v>
      </c>
      <c r="C132" t="s">
        <v>3152</v>
      </c>
      <c r="D132" t="s">
        <v>141</v>
      </c>
      <c r="E132">
        <v>74483.107630879997</v>
      </c>
      <c r="F132">
        <v>2678.65</v>
      </c>
      <c r="G132">
        <v>21.784495414407399</v>
      </c>
      <c r="H132">
        <v>-7.2266449319761499</v>
      </c>
      <c r="I132">
        <v>-12.637532654441801</v>
      </c>
      <c r="J132">
        <v>-7.2116062668182401</v>
      </c>
      <c r="K132">
        <v>2947.5518411693201</v>
      </c>
      <c r="L132">
        <v>2735.9688562261899</v>
      </c>
      <c r="M132">
        <v>25.6314604388539</v>
      </c>
      <c r="N132">
        <v>0.63811175041267199</v>
      </c>
      <c r="O132">
        <v>27.0304071080581</v>
      </c>
      <c r="P132">
        <v>48.727131395574801</v>
      </c>
      <c r="Q132">
        <v>1.2243558121709E-2</v>
      </c>
    </row>
    <row r="133" spans="1:17" x14ac:dyDescent="0.3">
      <c r="A133" t="s">
        <v>338</v>
      </c>
      <c r="B133" t="s">
        <v>339</v>
      </c>
      <c r="C133" t="s">
        <v>3152</v>
      </c>
      <c r="D133" t="s">
        <v>141</v>
      </c>
      <c r="E133">
        <v>73184.040252174993</v>
      </c>
      <c r="F133">
        <v>2012.75</v>
      </c>
      <c r="G133">
        <v>35.123193562372897</v>
      </c>
      <c r="H133">
        <v>10.189319103155899</v>
      </c>
      <c r="I133">
        <v>26.285853473187</v>
      </c>
      <c r="J133">
        <v>1.6143172786484601</v>
      </c>
      <c r="K133">
        <v>1907.03149847891</v>
      </c>
      <c r="L133">
        <v>1693.9883461864899</v>
      </c>
      <c r="M133">
        <v>58.184925267879002</v>
      </c>
      <c r="N133">
        <v>1.11127966095771</v>
      </c>
      <c r="O133">
        <v>3.8330642156253898</v>
      </c>
      <c r="P133">
        <v>65.291122608195707</v>
      </c>
      <c r="Q133">
        <v>0.105995674052395</v>
      </c>
    </row>
    <row r="134" spans="1:17" x14ac:dyDescent="0.3">
      <c r="A134" t="s">
        <v>340</v>
      </c>
      <c r="B134" t="s">
        <v>341</v>
      </c>
      <c r="C134" t="s">
        <v>3139</v>
      </c>
      <c r="D134" t="s">
        <v>54</v>
      </c>
      <c r="E134">
        <v>72952.010953064993</v>
      </c>
      <c r="F134">
        <v>1817.15</v>
      </c>
      <c r="G134">
        <v>17.1736814168869</v>
      </c>
      <c r="H134">
        <v>-3.9627109823888498</v>
      </c>
      <c r="I134">
        <v>-2.04292296331037</v>
      </c>
      <c r="J134">
        <v>-7.5902016099382097</v>
      </c>
      <c r="K134">
        <v>1919.7185812631501</v>
      </c>
      <c r="L134">
        <v>1749.7043768353001</v>
      </c>
      <c r="M134">
        <v>25.210971497958699</v>
      </c>
      <c r="N134">
        <v>0.74157465698299896</v>
      </c>
      <c r="O134">
        <v>14.396169826376401</v>
      </c>
      <c r="P134">
        <v>44.218253968253897</v>
      </c>
      <c r="Q134">
        <v>-2.1279695826939001E-2</v>
      </c>
    </row>
    <row r="135" spans="1:17" x14ac:dyDescent="0.3">
      <c r="A135" t="s">
        <v>342</v>
      </c>
      <c r="B135" t="s">
        <v>343</v>
      </c>
      <c r="C135" t="s">
        <v>3150</v>
      </c>
      <c r="D135" t="s">
        <v>91</v>
      </c>
      <c r="E135">
        <v>72206.884875780001</v>
      </c>
      <c r="F135">
        <v>700.2</v>
      </c>
      <c r="G135">
        <v>82.851825461859903</v>
      </c>
      <c r="H135">
        <v>-5.2368530387709201E-2</v>
      </c>
      <c r="I135">
        <v>65.547708048322505</v>
      </c>
      <c r="J135">
        <v>4.3120201716166697</v>
      </c>
      <c r="K135">
        <v>675.902436980532</v>
      </c>
      <c r="L135">
        <v>530.35885668560195</v>
      </c>
      <c r="M135">
        <v>56.912643959067402</v>
      </c>
      <c r="N135">
        <v>0.67878444940360205</v>
      </c>
      <c r="O135">
        <v>12.289345901171</v>
      </c>
      <c r="P135">
        <v>130.253206182176</v>
      </c>
      <c r="Q135">
        <v>0.24895478260072901</v>
      </c>
    </row>
    <row r="136" spans="1:17" x14ac:dyDescent="0.3">
      <c r="A136" t="s">
        <v>344</v>
      </c>
      <c r="B136" t="s">
        <v>345</v>
      </c>
      <c r="C136" t="s">
        <v>3145</v>
      </c>
      <c r="D136" t="s">
        <v>346</v>
      </c>
      <c r="E136">
        <v>70021.646297519997</v>
      </c>
      <c r="F136">
        <v>3620.2</v>
      </c>
      <c r="G136">
        <v>-11.1354403998536</v>
      </c>
      <c r="H136">
        <v>-1.6729534983927701</v>
      </c>
      <c r="I136">
        <v>-17.460878322530299</v>
      </c>
      <c r="J136">
        <v>-13.1614845503365</v>
      </c>
      <c r="K136">
        <v>4226.3088657797798</v>
      </c>
      <c r="L136">
        <v>3947.09979618535</v>
      </c>
      <c r="M136">
        <v>12.184225539019</v>
      </c>
      <c r="N136">
        <v>1.02009916769632</v>
      </c>
      <c r="O136">
        <v>32.887685763217497</v>
      </c>
      <c r="P136">
        <v>15.6668849944885</v>
      </c>
      <c r="Q136">
        <v>9.2198278433679004E-2</v>
      </c>
    </row>
    <row r="137" spans="1:17" x14ac:dyDescent="0.3">
      <c r="A137" t="s">
        <v>347</v>
      </c>
      <c r="B137" t="s">
        <v>348</v>
      </c>
      <c r="C137" t="s">
        <v>3153</v>
      </c>
      <c r="D137" t="s">
        <v>160</v>
      </c>
      <c r="E137">
        <v>69777.887811380002</v>
      </c>
      <c r="F137">
        <v>4599.7</v>
      </c>
      <c r="G137">
        <v>-0.52632217385719204</v>
      </c>
      <c r="H137">
        <v>2.9339934048712699</v>
      </c>
      <c r="I137">
        <v>16.259259405443899</v>
      </c>
      <c r="J137">
        <v>0.78178804252370804</v>
      </c>
      <c r="K137">
        <v>4487.8284875153204</v>
      </c>
      <c r="L137">
        <v>4104.2602765318697</v>
      </c>
      <c r="M137">
        <v>58.346516314256597</v>
      </c>
      <c r="N137">
        <v>0.73195788501313697</v>
      </c>
      <c r="O137">
        <v>4.4426810444159397</v>
      </c>
      <c r="P137">
        <v>42.847826086956502</v>
      </c>
      <c r="Q137">
        <v>5.1724513806161998E-2</v>
      </c>
    </row>
    <row r="138" spans="1:17" x14ac:dyDescent="0.3">
      <c r="A138" t="s">
        <v>349</v>
      </c>
      <c r="B138" t="s">
        <v>350</v>
      </c>
      <c r="C138" t="s">
        <v>3152</v>
      </c>
      <c r="D138" t="s">
        <v>141</v>
      </c>
      <c r="E138">
        <v>69444.481654200004</v>
      </c>
      <c r="F138">
        <v>1612.25</v>
      </c>
      <c r="G138">
        <v>60.8579152742494</v>
      </c>
      <c r="H138">
        <v>-11.7584635369116</v>
      </c>
      <c r="I138">
        <v>-0.71376769295392195</v>
      </c>
      <c r="J138">
        <v>-4.2788626452285001</v>
      </c>
      <c r="K138">
        <v>1733.6386362348101</v>
      </c>
      <c r="L138">
        <v>1558.2199434342201</v>
      </c>
      <c r="M138">
        <v>41.317161503026803</v>
      </c>
      <c r="N138">
        <v>0.47073215481942898</v>
      </c>
      <c r="O138">
        <v>28.689719336331201</v>
      </c>
      <c r="P138">
        <v>91.934523809523796</v>
      </c>
      <c r="Q138">
        <v>0.14703201594722101</v>
      </c>
    </row>
    <row r="139" spans="1:17" hidden="1" x14ac:dyDescent="0.3">
      <c r="A139" t="s">
        <v>351</v>
      </c>
      <c r="B139" t="s">
        <v>352</v>
      </c>
      <c r="C139" t="s">
        <v>3140</v>
      </c>
      <c r="D139" t="s">
        <v>27</v>
      </c>
      <c r="E139">
        <v>68740</v>
      </c>
      <c r="F139">
        <v>1374.8</v>
      </c>
      <c r="G139">
        <v>44.7624172934554</v>
      </c>
      <c r="H139">
        <v>-0.84539501584907695</v>
      </c>
      <c r="I139">
        <v>43.2715601492311</v>
      </c>
      <c r="J139">
        <v>-3.5392773298102398</v>
      </c>
      <c r="K139">
        <v>1376.6165081679801</v>
      </c>
      <c r="M139">
        <v>38.428534202325203</v>
      </c>
      <c r="N139">
        <v>0.84033992751540998</v>
      </c>
      <c r="O139">
        <v>14.052953156822801</v>
      </c>
      <c r="P139">
        <v>82.092715231788006</v>
      </c>
    </row>
    <row r="140" spans="1:17" x14ac:dyDescent="0.3">
      <c r="A140" t="s">
        <v>353</v>
      </c>
      <c r="B140" t="s">
        <v>354</v>
      </c>
      <c r="C140" t="s">
        <v>3146</v>
      </c>
      <c r="D140" t="s">
        <v>355</v>
      </c>
      <c r="E140">
        <v>68262.602064050006</v>
      </c>
      <c r="F140">
        <v>232.93</v>
      </c>
      <c r="G140">
        <v>10.8721078310015</v>
      </c>
      <c r="H140">
        <v>6.9193842065047102</v>
      </c>
      <c r="I140">
        <v>-18.3813165381505</v>
      </c>
      <c r="J140">
        <v>4.7119981705783598</v>
      </c>
      <c r="K140">
        <v>227.96651150591299</v>
      </c>
      <c r="L140">
        <v>222.68757754719101</v>
      </c>
      <c r="M140">
        <v>54.673759836168301</v>
      </c>
      <c r="N140">
        <v>1.0704423473734299</v>
      </c>
      <c r="O140">
        <v>22.933928648091701</v>
      </c>
      <c r="P140">
        <v>39.688155922038902</v>
      </c>
      <c r="Q140">
        <v>0.111978028534349</v>
      </c>
    </row>
    <row r="141" spans="1:17" x14ac:dyDescent="0.3">
      <c r="A141" t="s">
        <v>356</v>
      </c>
      <c r="B141" t="s">
        <v>357</v>
      </c>
      <c r="C141" t="s">
        <v>3153</v>
      </c>
      <c r="D141" t="s">
        <v>160</v>
      </c>
      <c r="E141">
        <v>68005.783351499995</v>
      </c>
      <c r="F141">
        <v>2294.1999999999998</v>
      </c>
      <c r="G141">
        <v>-26.570689838381501</v>
      </c>
      <c r="H141">
        <v>1.63126881248286</v>
      </c>
      <c r="I141">
        <v>-6.4178936345713602</v>
      </c>
      <c r="J141">
        <v>1.99927267122545</v>
      </c>
      <c r="K141">
        <v>2352.4645683375002</v>
      </c>
      <c r="L141">
        <v>2398.48055709136</v>
      </c>
      <c r="M141">
        <v>49.581555446212299</v>
      </c>
      <c r="N141">
        <v>0.53177142207291805</v>
      </c>
      <c r="O141">
        <v>17.424374509632901</v>
      </c>
      <c r="P141">
        <v>9.8176248145134206</v>
      </c>
      <c r="Q141">
        <v>-3.7950403678455001E-2</v>
      </c>
    </row>
    <row r="142" spans="1:17" x14ac:dyDescent="0.3">
      <c r="A142" t="s">
        <v>358</v>
      </c>
      <c r="B142" t="s">
        <v>359</v>
      </c>
      <c r="C142" t="s">
        <v>3143</v>
      </c>
      <c r="D142" t="s">
        <v>51</v>
      </c>
      <c r="E142">
        <v>67241.562525000001</v>
      </c>
      <c r="F142">
        <v>5623.85</v>
      </c>
      <c r="G142">
        <v>6.0190280225275297</v>
      </c>
      <c r="H142">
        <v>-3.8295448845979898</v>
      </c>
      <c r="I142">
        <v>-1.5244847897637299</v>
      </c>
      <c r="J142">
        <v>-1.3751193468951199</v>
      </c>
      <c r="K142">
        <v>5923.0109164032301</v>
      </c>
      <c r="L142">
        <v>5401.4127515044102</v>
      </c>
      <c r="M142">
        <v>32.165163649443997</v>
      </c>
      <c r="N142">
        <v>0.81276990758853995</v>
      </c>
      <c r="O142">
        <v>14.5105221511953</v>
      </c>
      <c r="P142">
        <v>31.118053693622301</v>
      </c>
      <c r="Q142">
        <v>5.1920356573873998E-2</v>
      </c>
    </row>
    <row r="143" spans="1:17" x14ac:dyDescent="0.3">
      <c r="A143" t="s">
        <v>360</v>
      </c>
      <c r="B143" t="s">
        <v>361</v>
      </c>
      <c r="C143" t="s">
        <v>3141</v>
      </c>
      <c r="D143" t="s">
        <v>362</v>
      </c>
      <c r="E143">
        <v>67215.204305039995</v>
      </c>
      <c r="F143">
        <v>1856.8</v>
      </c>
      <c r="G143">
        <v>4.1099108483686297</v>
      </c>
      <c r="H143">
        <v>10.250042414353</v>
      </c>
      <c r="I143">
        <v>30.0613153417315</v>
      </c>
      <c r="J143">
        <v>2.8951717329272899</v>
      </c>
      <c r="K143">
        <v>1778.73538991532</v>
      </c>
      <c r="L143">
        <v>1633.1914068605599</v>
      </c>
      <c r="M143">
        <v>59.465907937916903</v>
      </c>
      <c r="N143">
        <v>0.78610339494173898</v>
      </c>
      <c r="O143">
        <v>7.2921154674709197</v>
      </c>
      <c r="P143">
        <v>58.707637078507602</v>
      </c>
      <c r="Q143">
        <v>7.0047573498440999E-2</v>
      </c>
    </row>
    <row r="144" spans="1:17" x14ac:dyDescent="0.3">
      <c r="A144" t="s">
        <v>363</v>
      </c>
      <c r="B144" t="s">
        <v>364</v>
      </c>
      <c r="C144" t="s">
        <v>3151</v>
      </c>
      <c r="D144" t="s">
        <v>120</v>
      </c>
      <c r="E144">
        <v>66896</v>
      </c>
      <c r="F144">
        <v>836.2</v>
      </c>
      <c r="G144">
        <v>-0.78914858976276003</v>
      </c>
      <c r="H144">
        <v>-2.3157308829176699</v>
      </c>
      <c r="I144">
        <v>-25.0066896598805</v>
      </c>
      <c r="J144">
        <v>0.123803858738199</v>
      </c>
      <c r="K144">
        <v>876.93750032370201</v>
      </c>
      <c r="L144">
        <v>906.89708282998799</v>
      </c>
      <c r="M144">
        <v>48.021727593585197</v>
      </c>
      <c r="N144">
        <v>1.0444941156143399</v>
      </c>
      <c r="O144">
        <v>36.199473810093203</v>
      </c>
      <c r="P144">
        <v>24.983185113220198</v>
      </c>
      <c r="Q144">
        <v>-5.5582735500323999E-2</v>
      </c>
    </row>
    <row r="145" spans="1:17" x14ac:dyDescent="0.3">
      <c r="A145" t="s">
        <v>365</v>
      </c>
      <c r="B145" t="s">
        <v>366</v>
      </c>
      <c r="C145" t="s">
        <v>3139</v>
      </c>
      <c r="D145" t="s">
        <v>367</v>
      </c>
      <c r="E145">
        <v>65882.577495869904</v>
      </c>
      <c r="F145">
        <v>692.55</v>
      </c>
      <c r="G145">
        <v>-33.146301988724296</v>
      </c>
      <c r="H145">
        <v>-2.0748836307439</v>
      </c>
      <c r="I145">
        <v>-13.3711314405565</v>
      </c>
      <c r="J145">
        <v>4.6574739477840799E-2</v>
      </c>
      <c r="K145">
        <v>723.97899566728495</v>
      </c>
      <c r="L145">
        <v>737.08398371683802</v>
      </c>
      <c r="M145">
        <v>40.875780162127398</v>
      </c>
      <c r="N145">
        <v>0.853529091709751</v>
      </c>
      <c r="O145">
        <v>18.0275792361562</v>
      </c>
      <c r="P145">
        <v>6.88324716413302</v>
      </c>
      <c r="Q145">
        <v>-0.13108772743359801</v>
      </c>
    </row>
    <row r="146" spans="1:17" x14ac:dyDescent="0.3">
      <c r="A146" t="s">
        <v>368</v>
      </c>
      <c r="B146" t="s">
        <v>369</v>
      </c>
      <c r="C146" t="s">
        <v>3148</v>
      </c>
      <c r="D146" t="s">
        <v>194</v>
      </c>
      <c r="E146">
        <v>65875.809509783998</v>
      </c>
      <c r="F146">
        <v>224.34</v>
      </c>
      <c r="G146">
        <v>3.2610766272276202</v>
      </c>
      <c r="H146">
        <v>1.9713038936380201</v>
      </c>
      <c r="I146">
        <v>3.0772007691979999</v>
      </c>
      <c r="J146">
        <v>5.3716014477374996</v>
      </c>
      <c r="K146">
        <v>225.43467224352199</v>
      </c>
      <c r="L146">
        <v>215.693098717438</v>
      </c>
      <c r="M146">
        <v>72.3457774177527</v>
      </c>
      <c r="N146">
        <v>1.0473481789666901</v>
      </c>
      <c r="O146">
        <v>17.968262458767899</v>
      </c>
      <c r="P146">
        <v>42.392891145668003</v>
      </c>
      <c r="Q146">
        <v>5.0950447686941E-2</v>
      </c>
    </row>
    <row r="147" spans="1:17" x14ac:dyDescent="0.3">
      <c r="A147" t="s">
        <v>370</v>
      </c>
      <c r="B147" t="s">
        <v>371</v>
      </c>
      <c r="C147" t="s">
        <v>3145</v>
      </c>
      <c r="D147" t="s">
        <v>114</v>
      </c>
      <c r="E147">
        <v>65066.011321999998</v>
      </c>
      <c r="F147">
        <v>1397.5</v>
      </c>
      <c r="G147">
        <v>9.3716290560926794</v>
      </c>
      <c r="H147">
        <v>-2.0839497376237301</v>
      </c>
      <c r="I147">
        <v>-10.7650375647092</v>
      </c>
      <c r="J147">
        <v>-0.74537364873938605</v>
      </c>
      <c r="K147">
        <v>1484.4793749712401</v>
      </c>
      <c r="L147">
        <v>1426.42649828966</v>
      </c>
      <c r="M147">
        <v>37.663711626313599</v>
      </c>
      <c r="N147">
        <v>0.90322443938389696</v>
      </c>
      <c r="O147">
        <v>29.12343470483</v>
      </c>
      <c r="P147">
        <v>35.930356969166397</v>
      </c>
      <c r="Q147">
        <v>7.6015455116180006E-2</v>
      </c>
    </row>
    <row r="148" spans="1:17" x14ac:dyDescent="0.3">
      <c r="A148" t="s">
        <v>372</v>
      </c>
      <c r="B148" t="s">
        <v>373</v>
      </c>
      <c r="C148" t="s">
        <v>3139</v>
      </c>
      <c r="D148" t="s">
        <v>43</v>
      </c>
      <c r="E148">
        <v>64544.375999999997</v>
      </c>
      <c r="F148">
        <v>367.9</v>
      </c>
      <c r="G148">
        <v>38.330437357677802</v>
      </c>
      <c r="H148">
        <v>-2.61240096367092</v>
      </c>
      <c r="I148">
        <v>4.5129589908533099</v>
      </c>
      <c r="J148">
        <v>-1.3837530511332501</v>
      </c>
      <c r="K148">
        <v>380.870884171863</v>
      </c>
      <c r="L148">
        <v>361.153333967268</v>
      </c>
      <c r="M148">
        <v>46.428973448934698</v>
      </c>
      <c r="N148">
        <v>0.25213787343493599</v>
      </c>
      <c r="O148">
        <v>27.1541179668388</v>
      </c>
      <c r="P148">
        <v>64.977578475336301</v>
      </c>
      <c r="Q148">
        <v>0.106489788648044</v>
      </c>
    </row>
    <row r="149" spans="1:17" x14ac:dyDescent="0.3">
      <c r="A149" t="s">
        <v>374</v>
      </c>
      <c r="B149" t="s">
        <v>375</v>
      </c>
      <c r="C149" t="s">
        <v>3149</v>
      </c>
      <c r="D149" t="s">
        <v>88</v>
      </c>
      <c r="E149">
        <v>63718.196712319899</v>
      </c>
      <c r="F149">
        <v>307.60000000000002</v>
      </c>
      <c r="G149">
        <v>27.175189010919901</v>
      </c>
      <c r="H149">
        <v>-0.646703650573629</v>
      </c>
      <c r="I149">
        <v>14.075596156616699</v>
      </c>
      <c r="J149">
        <v>-4.9738207364988396</v>
      </c>
      <c r="K149">
        <v>316.415144018577</v>
      </c>
      <c r="L149">
        <v>283.81121691483901</v>
      </c>
      <c r="M149">
        <v>46.236329022919797</v>
      </c>
      <c r="N149">
        <v>1.2594321232554599</v>
      </c>
      <c r="O149">
        <v>17.343953185955701</v>
      </c>
      <c r="P149">
        <v>56.5394402035623</v>
      </c>
    </row>
    <row r="150" spans="1:17" x14ac:dyDescent="0.3">
      <c r="A150" t="s">
        <v>376</v>
      </c>
      <c r="B150" t="s">
        <v>377</v>
      </c>
      <c r="C150" t="s">
        <v>3139</v>
      </c>
      <c r="D150" t="s">
        <v>378</v>
      </c>
      <c r="E150">
        <v>62586.521411084999</v>
      </c>
      <c r="F150">
        <v>4623.1499999999996</v>
      </c>
      <c r="G150">
        <v>93.175255407283601</v>
      </c>
      <c r="H150">
        <v>12.6553509751086</v>
      </c>
      <c r="I150">
        <v>68.515782556171402</v>
      </c>
      <c r="J150">
        <v>5.7088579457003501</v>
      </c>
      <c r="K150">
        <v>3982.2368473288002</v>
      </c>
      <c r="L150">
        <v>2983.7217004281802</v>
      </c>
      <c r="M150">
        <v>57.188872138924197</v>
      </c>
      <c r="N150">
        <v>0.74409948334037801</v>
      </c>
      <c r="O150">
        <v>7.9307398635129802</v>
      </c>
      <c r="P150">
        <v>138.17779037119001</v>
      </c>
      <c r="Q150">
        <v>0.19911203296025001</v>
      </c>
    </row>
    <row r="151" spans="1:17" x14ac:dyDescent="0.3">
      <c r="A151" t="s">
        <v>379</v>
      </c>
      <c r="B151" t="s">
        <v>380</v>
      </c>
      <c r="C151" t="s">
        <v>3153</v>
      </c>
      <c r="D151" t="s">
        <v>282</v>
      </c>
      <c r="E151">
        <v>62397.7753368349</v>
      </c>
      <c r="F151">
        <v>7316.45</v>
      </c>
      <c r="G151">
        <v>-4.5396370666529799</v>
      </c>
      <c r="H151">
        <v>-5.8601807296652204</v>
      </c>
      <c r="I151">
        <v>-17.1804872408803</v>
      </c>
      <c r="J151">
        <v>-4.5641859986833602</v>
      </c>
      <c r="K151">
        <v>7916.41060983235</v>
      </c>
      <c r="L151">
        <v>7480.4288207817699</v>
      </c>
      <c r="M151">
        <v>28.236495571955899</v>
      </c>
      <c r="N151">
        <v>0.50302595858268395</v>
      </c>
      <c r="O151">
        <v>35.790581497857502</v>
      </c>
      <c r="P151">
        <v>37.398122065727698</v>
      </c>
      <c r="Q151">
        <v>0.12678352631023501</v>
      </c>
    </row>
    <row r="152" spans="1:17" x14ac:dyDescent="0.3">
      <c r="A152" t="s">
        <v>381</v>
      </c>
      <c r="B152" t="s">
        <v>382</v>
      </c>
      <c r="C152" t="s">
        <v>3139</v>
      </c>
      <c r="D152" t="s">
        <v>24</v>
      </c>
      <c r="E152">
        <v>62351.966917772901</v>
      </c>
      <c r="F152">
        <v>19.89</v>
      </c>
      <c r="G152">
        <v>-16.1794713619954</v>
      </c>
      <c r="H152">
        <v>-2.45383661609453</v>
      </c>
      <c r="I152">
        <v>-20.065281962601599</v>
      </c>
      <c r="J152">
        <v>-3.2639647205426798</v>
      </c>
      <c r="K152">
        <v>21.6316678118624</v>
      </c>
      <c r="L152">
        <v>22.545703604822901</v>
      </c>
      <c r="M152">
        <v>34.646604556725201</v>
      </c>
      <c r="N152">
        <v>0.88403571312620099</v>
      </c>
      <c r="O152">
        <v>65.158371040723907</v>
      </c>
      <c r="P152">
        <v>9.58677685950415</v>
      </c>
      <c r="Q152">
        <v>4.6258292224883001E-2</v>
      </c>
    </row>
    <row r="153" spans="1:17" x14ac:dyDescent="0.3">
      <c r="A153" t="s">
        <v>383</v>
      </c>
      <c r="B153" t="s">
        <v>384</v>
      </c>
      <c r="C153" t="s">
        <v>3143</v>
      </c>
      <c r="D153" t="s">
        <v>51</v>
      </c>
      <c r="E153">
        <v>61037.132543859901</v>
      </c>
      <c r="F153">
        <v>28724.3</v>
      </c>
      <c r="G153">
        <v>-3.6672835296503701</v>
      </c>
      <c r="H153">
        <v>3.8623344458610198</v>
      </c>
      <c r="I153">
        <v>-3.3853564178105402</v>
      </c>
      <c r="J153">
        <v>-3.2237019720827398</v>
      </c>
      <c r="K153">
        <v>28728.666407630699</v>
      </c>
      <c r="L153">
        <v>27433.431083367501</v>
      </c>
      <c r="M153">
        <v>47.698243773247299</v>
      </c>
      <c r="N153">
        <v>0.84795514792236404</v>
      </c>
      <c r="O153">
        <v>6.2549827149834796</v>
      </c>
      <c r="P153">
        <v>30.564999999999898</v>
      </c>
      <c r="Q153">
        <v>2.9234544440475001E-2</v>
      </c>
    </row>
    <row r="154" spans="1:17" x14ac:dyDescent="0.3">
      <c r="A154" t="s">
        <v>385</v>
      </c>
      <c r="B154" t="s">
        <v>386</v>
      </c>
      <c r="C154" t="s">
        <v>3148</v>
      </c>
      <c r="D154" t="s">
        <v>387</v>
      </c>
      <c r="E154">
        <v>58852.184005349998</v>
      </c>
      <c r="F154">
        <v>4633.05</v>
      </c>
      <c r="G154">
        <v>-16.356263207163</v>
      </c>
      <c r="H154">
        <v>-10.6811658510002</v>
      </c>
      <c r="I154">
        <v>-21.954999112441701</v>
      </c>
      <c r="J154">
        <v>5.3610808216624397</v>
      </c>
      <c r="K154">
        <v>4930.1293886199701</v>
      </c>
      <c r="L154">
        <v>4917.4279795946304</v>
      </c>
      <c r="M154">
        <v>54.244845235417301</v>
      </c>
      <c r="N154">
        <v>1.5397301728930901</v>
      </c>
      <c r="O154">
        <v>39.432986909271399</v>
      </c>
      <c r="P154">
        <v>28.660094418217099</v>
      </c>
      <c r="Q154">
        <v>8.2920952927653002E-2</v>
      </c>
    </row>
    <row r="155" spans="1:17" x14ac:dyDescent="0.3">
      <c r="A155" t="s">
        <v>388</v>
      </c>
      <c r="B155" t="s">
        <v>389</v>
      </c>
      <c r="C155" t="s">
        <v>3148</v>
      </c>
      <c r="D155" t="s">
        <v>258</v>
      </c>
      <c r="E155">
        <v>58738.104334650001</v>
      </c>
      <c r="F155">
        <v>5214.95</v>
      </c>
      <c r="G155">
        <v>54.583333971142899</v>
      </c>
      <c r="H155">
        <v>4.21403542879154</v>
      </c>
      <c r="I155">
        <v>3.6824261451176898</v>
      </c>
      <c r="J155">
        <v>3.3623349586443601</v>
      </c>
      <c r="K155">
        <v>5023.9858976042397</v>
      </c>
      <c r="L155">
        <v>4528.9263434547101</v>
      </c>
      <c r="M155">
        <v>61.393396019432799</v>
      </c>
      <c r="N155">
        <v>0.74634864854975502</v>
      </c>
      <c r="O155">
        <v>11.984774542421301</v>
      </c>
      <c r="P155">
        <v>108.577142285771</v>
      </c>
      <c r="Q155">
        <v>0.13004954954301301</v>
      </c>
    </row>
    <row r="156" spans="1:17" x14ac:dyDescent="0.3">
      <c r="A156" t="s">
        <v>390</v>
      </c>
      <c r="B156" t="s">
        <v>391</v>
      </c>
      <c r="C156" t="s">
        <v>3139</v>
      </c>
      <c r="D156" t="s">
        <v>392</v>
      </c>
      <c r="E156">
        <v>58277.191511359997</v>
      </c>
      <c r="F156">
        <v>973.6</v>
      </c>
      <c r="G156">
        <v>247.858392947607</v>
      </c>
      <c r="H156">
        <v>31.5374035323626</v>
      </c>
      <c r="I156">
        <v>62.2181551514402</v>
      </c>
      <c r="J156">
        <v>2.7966078992170398</v>
      </c>
      <c r="K156">
        <v>846.38920295145397</v>
      </c>
      <c r="L156">
        <v>636.426417489546</v>
      </c>
      <c r="M156">
        <v>58.122790300067003</v>
      </c>
      <c r="N156">
        <v>1.24609547873332</v>
      </c>
      <c r="O156">
        <v>9.2851273623664596</v>
      </c>
      <c r="P156">
        <v>278.832684824902</v>
      </c>
      <c r="Q156">
        <v>0.15473433851401799</v>
      </c>
    </row>
    <row r="157" spans="1:17" x14ac:dyDescent="0.3">
      <c r="A157" t="s">
        <v>393</v>
      </c>
      <c r="B157" t="s">
        <v>394</v>
      </c>
      <c r="C157" t="s">
        <v>3146</v>
      </c>
      <c r="D157" t="s">
        <v>114</v>
      </c>
      <c r="E157">
        <v>58056.255626940001</v>
      </c>
      <c r="F157">
        <v>705.05</v>
      </c>
      <c r="G157">
        <v>21.6504682552806</v>
      </c>
      <c r="H157">
        <v>-3.21835831978344</v>
      </c>
      <c r="I157">
        <v>-5.7899622392959698</v>
      </c>
      <c r="J157">
        <v>2.8058941552050398</v>
      </c>
      <c r="K157">
        <v>722.29980829329702</v>
      </c>
      <c r="L157">
        <v>689.09994848712995</v>
      </c>
      <c r="M157">
        <v>52.865523359254802</v>
      </c>
      <c r="N157">
        <v>0.51070425930681596</v>
      </c>
      <c r="O157">
        <v>20.275157790227599</v>
      </c>
      <c r="P157">
        <v>52.8398005636245</v>
      </c>
      <c r="Q157">
        <v>0.16716379452716501</v>
      </c>
    </row>
    <row r="158" spans="1:17" x14ac:dyDescent="0.3">
      <c r="A158" t="s">
        <v>395</v>
      </c>
      <c r="B158" t="s">
        <v>396</v>
      </c>
      <c r="C158" t="s">
        <v>3150</v>
      </c>
      <c r="D158" t="s">
        <v>285</v>
      </c>
      <c r="E158">
        <v>58040.492243399996</v>
      </c>
      <c r="F158">
        <v>1754.1</v>
      </c>
      <c r="G158">
        <v>87.238438714077006</v>
      </c>
      <c r="H158">
        <v>2.73345095197844</v>
      </c>
      <c r="I158">
        <v>25.280484843753801</v>
      </c>
      <c r="J158">
        <v>7.3016896328603904</v>
      </c>
      <c r="K158">
        <v>1752.04411193594</v>
      </c>
      <c r="L158">
        <v>1490.03692901827</v>
      </c>
      <c r="M158">
        <v>53.467654422845399</v>
      </c>
      <c r="N158">
        <v>0.99290107080781298</v>
      </c>
      <c r="O158">
        <v>10.8773730118009</v>
      </c>
      <c r="P158">
        <v>116.248536029094</v>
      </c>
      <c r="Q158">
        <v>3.2738470943426003E-2</v>
      </c>
    </row>
    <row r="159" spans="1:17" x14ac:dyDescent="0.3">
      <c r="A159" t="s">
        <v>397</v>
      </c>
      <c r="B159" t="s">
        <v>398</v>
      </c>
      <c r="C159" t="s">
        <v>3150</v>
      </c>
      <c r="D159" t="s">
        <v>111</v>
      </c>
      <c r="E159">
        <v>57217.270084919997</v>
      </c>
      <c r="F159">
        <v>490.8</v>
      </c>
      <c r="G159">
        <v>-39.459186328240001</v>
      </c>
      <c r="H159">
        <v>-8.2618478195634104</v>
      </c>
      <c r="I159">
        <v>-10.457027530263799</v>
      </c>
      <c r="J159">
        <v>-6.0288561828858001</v>
      </c>
      <c r="K159">
        <v>554.57556917528495</v>
      </c>
      <c r="L159">
        <v>551.53066419551203</v>
      </c>
      <c r="M159">
        <v>19.854564315996999</v>
      </c>
      <c r="N159">
        <v>0.676265834903228</v>
      </c>
      <c r="O159">
        <v>28.259983700081399</v>
      </c>
      <c r="P159">
        <v>11.799544419134399</v>
      </c>
      <c r="Q159">
        <v>-0.10000365036027099</v>
      </c>
    </row>
    <row r="160" spans="1:17" x14ac:dyDescent="0.3">
      <c r="A160" t="s">
        <v>399</v>
      </c>
      <c r="B160" t="s">
        <v>400</v>
      </c>
      <c r="C160" t="s">
        <v>3148</v>
      </c>
      <c r="D160" t="s">
        <v>171</v>
      </c>
      <c r="E160">
        <v>57180.508276499997</v>
      </c>
      <c r="F160">
        <v>13491.8</v>
      </c>
      <c r="G160">
        <v>181.11214097201699</v>
      </c>
      <c r="H160">
        <v>-7.2714756144418402</v>
      </c>
      <c r="I160">
        <v>33.448688226196303</v>
      </c>
      <c r="J160">
        <v>1.0488296702359501</v>
      </c>
      <c r="K160">
        <v>13706.3683236345</v>
      </c>
      <c r="L160">
        <v>10878.4122579512</v>
      </c>
      <c r="M160">
        <v>37.489395679876203</v>
      </c>
      <c r="N160">
        <v>1.11721679877159</v>
      </c>
      <c r="O160">
        <v>22.6667309032152</v>
      </c>
      <c r="P160">
        <v>213.78103378103299</v>
      </c>
      <c r="Q160">
        <v>0.176090204812588</v>
      </c>
    </row>
    <row r="161" spans="1:17" x14ac:dyDescent="0.3">
      <c r="A161" t="s">
        <v>401</v>
      </c>
      <c r="B161" t="s">
        <v>402</v>
      </c>
      <c r="C161" t="s">
        <v>3153</v>
      </c>
      <c r="D161" t="s">
        <v>403</v>
      </c>
      <c r="E161">
        <v>56023.491508919898</v>
      </c>
      <c r="F161">
        <v>865.8</v>
      </c>
      <c r="G161">
        <v>-5.0293117730343804</v>
      </c>
      <c r="H161">
        <v>-1.3382494020872</v>
      </c>
      <c r="I161">
        <v>24.982453399251799</v>
      </c>
      <c r="J161">
        <v>1.54837115364033</v>
      </c>
      <c r="K161">
        <v>904.74866254999199</v>
      </c>
      <c r="L161">
        <v>845.528482829827</v>
      </c>
      <c r="M161">
        <v>48.121965549746598</v>
      </c>
      <c r="N161">
        <v>0.507163903522029</v>
      </c>
      <c r="O161">
        <v>37.098637098637099</v>
      </c>
      <c r="P161">
        <v>51.205029689137199</v>
      </c>
      <c r="Q161">
        <v>0.15326537699130699</v>
      </c>
    </row>
    <row r="162" spans="1:17" x14ac:dyDescent="0.3">
      <c r="A162" t="s">
        <v>404</v>
      </c>
      <c r="B162" t="s">
        <v>405</v>
      </c>
      <c r="C162" t="s">
        <v>3145</v>
      </c>
      <c r="D162" t="s">
        <v>206</v>
      </c>
      <c r="E162">
        <v>54921.983564599999</v>
      </c>
      <c r="F162">
        <v>3513.8</v>
      </c>
      <c r="G162">
        <v>1.7986610017395701</v>
      </c>
      <c r="H162">
        <v>-6.4600890497650196</v>
      </c>
      <c r="I162">
        <v>-16.667793584878002</v>
      </c>
      <c r="J162">
        <v>-0.44433906144927798</v>
      </c>
      <c r="K162">
        <v>3763.1099364455099</v>
      </c>
      <c r="L162">
        <v>3725.4007103132199</v>
      </c>
      <c r="M162">
        <v>41.647983463167797</v>
      </c>
      <c r="N162">
        <v>0.969200168633507</v>
      </c>
      <c r="O162">
        <v>40.901588024360997</v>
      </c>
      <c r="P162">
        <v>30.029974466195402</v>
      </c>
      <c r="Q162">
        <v>9.1304181787441999E-2</v>
      </c>
    </row>
    <row r="163" spans="1:17" x14ac:dyDescent="0.3">
      <c r="A163" t="s">
        <v>406</v>
      </c>
      <c r="B163" t="s">
        <v>407</v>
      </c>
      <c r="C163" t="s">
        <v>3140</v>
      </c>
      <c r="D163" t="s">
        <v>27</v>
      </c>
      <c r="E163">
        <v>54574.95642912</v>
      </c>
      <c r="F163">
        <v>7.83</v>
      </c>
      <c r="G163">
        <v>-67.743001420071096</v>
      </c>
      <c r="H163">
        <v>-11.6980922417006</v>
      </c>
      <c r="I163">
        <v>-47.315683246710798</v>
      </c>
      <c r="J163">
        <v>-7.0215445097594502</v>
      </c>
      <c r="K163">
        <v>10.122884482526</v>
      </c>
      <c r="L163">
        <v>12.6503507108019</v>
      </c>
      <c r="M163">
        <v>37.996024375978898</v>
      </c>
      <c r="N163">
        <v>0.86133479312796601</v>
      </c>
      <c r="O163">
        <v>144.955300127713</v>
      </c>
      <c r="P163">
        <v>3.2981530343007801</v>
      </c>
      <c r="Q163">
        <v>-1.2528119150453E-2</v>
      </c>
    </row>
    <row r="164" spans="1:17" x14ac:dyDescent="0.3">
      <c r="A164" t="s">
        <v>408</v>
      </c>
      <c r="B164" t="s">
        <v>409</v>
      </c>
      <c r="C164" t="s">
        <v>3138</v>
      </c>
      <c r="D164" t="s">
        <v>21</v>
      </c>
      <c r="E164">
        <v>54168.215888949999</v>
      </c>
      <c r="F164">
        <v>2861.5</v>
      </c>
      <c r="G164">
        <v>5.2697519206294396</v>
      </c>
      <c r="H164">
        <v>2.32299983672559</v>
      </c>
      <c r="I164">
        <v>17.456945384277098</v>
      </c>
      <c r="J164">
        <v>-1.79742269321876</v>
      </c>
      <c r="K164">
        <v>2940.9630695272499</v>
      </c>
      <c r="L164">
        <v>2717.2761714206899</v>
      </c>
      <c r="M164">
        <v>38.693848813253098</v>
      </c>
      <c r="N164">
        <v>0.77432371878198403</v>
      </c>
      <c r="O164">
        <v>11.4031102568582</v>
      </c>
      <c r="P164">
        <v>33.459260295695103</v>
      </c>
      <c r="Q164">
        <v>-5.4600219092392002E-2</v>
      </c>
    </row>
    <row r="165" spans="1:17" x14ac:dyDescent="0.3">
      <c r="A165" t="s">
        <v>410</v>
      </c>
      <c r="B165" t="s">
        <v>411</v>
      </c>
      <c r="C165" t="s">
        <v>3138</v>
      </c>
      <c r="D165" t="s">
        <v>241</v>
      </c>
      <c r="E165">
        <v>54096.090724515001</v>
      </c>
      <c r="F165">
        <v>5111.05</v>
      </c>
      <c r="G165">
        <v>-5.3299167791668101</v>
      </c>
      <c r="H165">
        <v>1.5315022675546901</v>
      </c>
      <c r="I165">
        <v>6.3385052400482103</v>
      </c>
      <c r="J165">
        <v>2.1941110899483198</v>
      </c>
      <c r="K165">
        <v>5224.3917621479404</v>
      </c>
      <c r="L165">
        <v>5089.9590771371404</v>
      </c>
      <c r="M165">
        <v>49.080382590580001</v>
      </c>
      <c r="N165">
        <v>0.66743385727518101</v>
      </c>
      <c r="O165">
        <v>17.3927079562907</v>
      </c>
      <c r="P165">
        <v>21.691666666666599</v>
      </c>
      <c r="Q165">
        <v>-4.9850197896194E-2</v>
      </c>
    </row>
    <row r="166" spans="1:17" x14ac:dyDescent="0.3">
      <c r="A166" t="s">
        <v>412</v>
      </c>
      <c r="B166" t="s">
        <v>413</v>
      </c>
      <c r="C166" t="s">
        <v>3138</v>
      </c>
      <c r="D166" t="s">
        <v>21</v>
      </c>
      <c r="E166">
        <v>53825.235876610001</v>
      </c>
      <c r="F166">
        <v>8066.9</v>
      </c>
      <c r="G166">
        <v>32.780867554698403</v>
      </c>
      <c r="H166">
        <v>13.008640034049201</v>
      </c>
      <c r="I166">
        <v>68.428269537992904</v>
      </c>
      <c r="J166">
        <v>4.3619308318799099</v>
      </c>
      <c r="K166">
        <v>7190.5719803972197</v>
      </c>
      <c r="L166">
        <v>6247.2543348643503</v>
      </c>
      <c r="M166">
        <v>77.761444699108495</v>
      </c>
      <c r="N166">
        <v>0.91499108385292605</v>
      </c>
      <c r="O166">
        <v>0.16177218014354899</v>
      </c>
      <c r="P166">
        <v>88.160242579742203</v>
      </c>
      <c r="Q166">
        <v>3.2397355125138E-2</v>
      </c>
    </row>
    <row r="167" spans="1:17" x14ac:dyDescent="0.3">
      <c r="A167" t="s">
        <v>414</v>
      </c>
      <c r="B167" t="s">
        <v>415</v>
      </c>
      <c r="C167" t="s">
        <v>3145</v>
      </c>
      <c r="D167" t="s">
        <v>416</v>
      </c>
      <c r="E167">
        <v>53791.474703450003</v>
      </c>
      <c r="F167">
        <v>2782.55</v>
      </c>
      <c r="G167">
        <v>-14.3023708225841</v>
      </c>
      <c r="H167">
        <v>-4.1192567702251202</v>
      </c>
      <c r="I167">
        <v>3.0677456020204898</v>
      </c>
      <c r="J167">
        <v>-1.62118896321676</v>
      </c>
      <c r="K167">
        <v>2942.5425559330001</v>
      </c>
      <c r="L167">
        <v>2836.3453536561701</v>
      </c>
      <c r="M167">
        <v>31.358389672127402</v>
      </c>
      <c r="N167">
        <v>0.58204665186940097</v>
      </c>
      <c r="O167">
        <v>21.291620995130302</v>
      </c>
      <c r="P167">
        <v>26.836995168201199</v>
      </c>
      <c r="Q167">
        <v>4.105210484083E-3</v>
      </c>
    </row>
    <row r="168" spans="1:17" x14ac:dyDescent="0.3">
      <c r="A168" t="s">
        <v>417</v>
      </c>
      <c r="B168" t="s">
        <v>418</v>
      </c>
      <c r="C168" t="s">
        <v>3139</v>
      </c>
      <c r="D168" t="s">
        <v>34</v>
      </c>
      <c r="E168">
        <v>53084.454301439997</v>
      </c>
      <c r="F168">
        <v>44.4</v>
      </c>
      <c r="G168">
        <v>-5.87729744895202</v>
      </c>
      <c r="H168">
        <v>2.81511357740473</v>
      </c>
      <c r="I168">
        <v>-23.495326449587299</v>
      </c>
      <c r="J168">
        <v>-2.37930116238639</v>
      </c>
      <c r="K168">
        <v>47.139789173359901</v>
      </c>
      <c r="L168">
        <v>48.627017964057899</v>
      </c>
      <c r="M168">
        <v>38.5986212764588</v>
      </c>
      <c r="N168">
        <v>0.9737633850338</v>
      </c>
      <c r="O168">
        <v>59.1216216216216</v>
      </c>
      <c r="P168">
        <v>20.816326530612201</v>
      </c>
      <c r="Q168">
        <v>0.11464106139661601</v>
      </c>
    </row>
    <row r="169" spans="1:17" x14ac:dyDescent="0.3">
      <c r="A169" t="s">
        <v>419</v>
      </c>
      <c r="B169" t="s">
        <v>420</v>
      </c>
      <c r="C169" t="s">
        <v>3139</v>
      </c>
      <c r="D169" t="s">
        <v>138</v>
      </c>
      <c r="E169">
        <v>53075.289649382001</v>
      </c>
      <c r="F169">
        <v>197.47</v>
      </c>
      <c r="G169">
        <v>204.83936921771399</v>
      </c>
      <c r="H169">
        <v>-12.2487491428532</v>
      </c>
      <c r="I169">
        <v>11.6144209838225</v>
      </c>
      <c r="J169">
        <v>-4.8477157774440496</v>
      </c>
      <c r="K169">
        <v>217.276061173713</v>
      </c>
      <c r="L169">
        <v>188.83205424767999</v>
      </c>
      <c r="M169">
        <v>34.146397006721898</v>
      </c>
      <c r="N169">
        <v>0.45233193275571998</v>
      </c>
      <c r="O169">
        <v>56.985871271585502</v>
      </c>
      <c r="P169">
        <v>321.944444444444</v>
      </c>
    </row>
    <row r="170" spans="1:17" x14ac:dyDescent="0.3">
      <c r="A170" t="s">
        <v>421</v>
      </c>
      <c r="B170" t="s">
        <v>422</v>
      </c>
      <c r="C170" t="s">
        <v>3145</v>
      </c>
      <c r="D170" t="s">
        <v>206</v>
      </c>
      <c r="E170">
        <v>52929.294051325</v>
      </c>
      <c r="F170">
        <v>921.85</v>
      </c>
      <c r="G170">
        <v>20.5879496634861</v>
      </c>
      <c r="H170">
        <v>-3.5387525752905402</v>
      </c>
      <c r="I170">
        <v>16.658157058957801</v>
      </c>
      <c r="J170">
        <v>-5.0457651878574099</v>
      </c>
      <c r="K170">
        <v>1001.47361084171</v>
      </c>
      <c r="L170">
        <v>913.19036249848898</v>
      </c>
      <c r="M170">
        <v>34.341255127036099</v>
      </c>
      <c r="N170">
        <v>0.40526610388998802</v>
      </c>
      <c r="O170">
        <v>36.1392851331561</v>
      </c>
      <c r="P170">
        <v>52.485319659250599</v>
      </c>
      <c r="Q170">
        <v>8.7767366326230001E-2</v>
      </c>
    </row>
    <row r="171" spans="1:17" x14ac:dyDescent="0.3">
      <c r="A171" t="s">
        <v>423</v>
      </c>
      <c r="B171" t="s">
        <v>424</v>
      </c>
      <c r="C171" t="s">
        <v>576</v>
      </c>
      <c r="D171" t="s">
        <v>425</v>
      </c>
      <c r="E171">
        <v>52808.35106922</v>
      </c>
      <c r="F171">
        <v>47345.3</v>
      </c>
      <c r="G171">
        <v>-0.83903769707841003</v>
      </c>
      <c r="H171">
        <v>10.3802316924913</v>
      </c>
      <c r="I171">
        <v>25.2464449009513</v>
      </c>
      <c r="J171">
        <v>9.9796807597399102</v>
      </c>
      <c r="K171">
        <v>43378.797903134197</v>
      </c>
      <c r="L171">
        <v>40450.114396785502</v>
      </c>
      <c r="M171">
        <v>74.317747994399994</v>
      </c>
      <c r="N171">
        <v>1.31784494496143</v>
      </c>
      <c r="O171">
        <v>2.2143697473666801</v>
      </c>
      <c r="P171">
        <v>43.166702197305398</v>
      </c>
      <c r="Q171">
        <v>-1.1299589893094E-2</v>
      </c>
    </row>
    <row r="172" spans="1:17" x14ac:dyDescent="0.3">
      <c r="A172" t="s">
        <v>426</v>
      </c>
      <c r="B172" t="s">
        <v>427</v>
      </c>
      <c r="C172" t="s">
        <v>3152</v>
      </c>
      <c r="D172" t="s">
        <v>141</v>
      </c>
      <c r="E172">
        <v>52279.04028465</v>
      </c>
      <c r="F172">
        <v>1462.35</v>
      </c>
      <c r="G172">
        <v>21.2156883236079</v>
      </c>
      <c r="H172">
        <v>-7.5994135867684296</v>
      </c>
      <c r="I172">
        <v>-11.8986224483768</v>
      </c>
      <c r="J172">
        <v>-3.7623412077073501</v>
      </c>
      <c r="K172">
        <v>1628.8723131488</v>
      </c>
      <c r="L172">
        <v>1559.31924018878</v>
      </c>
      <c r="M172">
        <v>32.713681384415501</v>
      </c>
      <c r="N172">
        <v>1.1676863454531401</v>
      </c>
      <c r="O172">
        <v>41.450405169760998</v>
      </c>
      <c r="P172">
        <v>46.969849246231099</v>
      </c>
      <c r="Q172">
        <v>0.133320049594472</v>
      </c>
    </row>
    <row r="173" spans="1:17" x14ac:dyDescent="0.3">
      <c r="A173" t="s">
        <v>428</v>
      </c>
      <c r="B173" t="s">
        <v>429</v>
      </c>
      <c r="C173" t="s">
        <v>3151</v>
      </c>
      <c r="D173" t="s">
        <v>430</v>
      </c>
      <c r="E173">
        <v>52260.177780972001</v>
      </c>
      <c r="F173">
        <v>182.84</v>
      </c>
      <c r="G173">
        <v>-1.2355747033261699</v>
      </c>
      <c r="H173">
        <v>-0.40950631334002802</v>
      </c>
      <c r="I173">
        <v>-1.20513600827728</v>
      </c>
      <c r="J173">
        <v>-0.99646672281997795</v>
      </c>
      <c r="K173">
        <v>189.323130480006</v>
      </c>
      <c r="L173">
        <v>181.387312695514</v>
      </c>
      <c r="M173">
        <v>47.165897623761701</v>
      </c>
      <c r="N173">
        <v>0.39015214359386702</v>
      </c>
      <c r="O173">
        <v>25.683657842922699</v>
      </c>
      <c r="P173">
        <v>30.786838340486401</v>
      </c>
      <c r="Q173">
        <v>-6.8430960268605998E-2</v>
      </c>
    </row>
    <row r="174" spans="1:17" x14ac:dyDescent="0.3">
      <c r="A174" t="s">
        <v>431</v>
      </c>
      <c r="B174" t="s">
        <v>432</v>
      </c>
      <c r="C174" t="s">
        <v>3139</v>
      </c>
      <c r="D174" t="s">
        <v>433</v>
      </c>
      <c r="E174">
        <v>52254.859045434998</v>
      </c>
      <c r="F174">
        <v>820.15</v>
      </c>
      <c r="G174">
        <v>-32.619943850382498</v>
      </c>
      <c r="H174">
        <v>18.408770679221099</v>
      </c>
      <c r="I174">
        <v>129.304196146094</v>
      </c>
      <c r="J174">
        <v>11.227012507149301</v>
      </c>
      <c r="K174">
        <v>701.55244615651804</v>
      </c>
      <c r="L174">
        <v>595.48275063702795</v>
      </c>
      <c r="M174">
        <v>66.009350868965498</v>
      </c>
      <c r="N174">
        <v>0.63315729691226996</v>
      </c>
      <c r="O174">
        <v>13.022008169237299</v>
      </c>
      <c r="P174">
        <v>164.564516129032</v>
      </c>
      <c r="Q174">
        <v>-3.2992610845163001E-2</v>
      </c>
    </row>
    <row r="175" spans="1:17" x14ac:dyDescent="0.3">
      <c r="A175" t="s">
        <v>434</v>
      </c>
      <c r="B175" t="s">
        <v>435</v>
      </c>
      <c r="C175" t="s">
        <v>3145</v>
      </c>
      <c r="D175" t="s">
        <v>416</v>
      </c>
      <c r="E175">
        <v>52185.398512079999</v>
      </c>
      <c r="F175">
        <v>123045.6</v>
      </c>
      <c r="G175">
        <v>-10.5994353528439</v>
      </c>
      <c r="H175">
        <v>-6.5527845191843097</v>
      </c>
      <c r="I175">
        <v>-13.9869497317642</v>
      </c>
      <c r="J175">
        <v>-4.1213390475366598</v>
      </c>
      <c r="K175">
        <v>128773.80683036</v>
      </c>
      <c r="L175">
        <v>129045.19327085299</v>
      </c>
      <c r="M175">
        <v>50.357203459913102</v>
      </c>
      <c r="N175">
        <v>1.20921776197166</v>
      </c>
      <c r="O175">
        <v>23.080386458353601</v>
      </c>
      <c r="P175">
        <v>14.9603790604864</v>
      </c>
      <c r="Q175">
        <v>4.2795408793167997E-2</v>
      </c>
    </row>
    <row r="176" spans="1:17" x14ac:dyDescent="0.3">
      <c r="A176" t="s">
        <v>436</v>
      </c>
      <c r="B176" t="s">
        <v>437</v>
      </c>
      <c r="C176" t="s">
        <v>3139</v>
      </c>
      <c r="D176" t="s">
        <v>392</v>
      </c>
      <c r="E176">
        <v>51923.895205009998</v>
      </c>
      <c r="F176">
        <v>199.3</v>
      </c>
      <c r="G176">
        <v>-10.780714305444</v>
      </c>
      <c r="H176">
        <v>-6.9342586493337803</v>
      </c>
      <c r="I176">
        <v>-19.825079629505002</v>
      </c>
      <c r="J176">
        <v>-3.0814497720310001</v>
      </c>
      <c r="K176">
        <v>215.56107476485701</v>
      </c>
      <c r="L176">
        <v>210.146314402717</v>
      </c>
      <c r="M176">
        <v>37.310344402362603</v>
      </c>
      <c r="N176">
        <v>1.56358411550792</v>
      </c>
      <c r="O176">
        <v>23.883592574009</v>
      </c>
      <c r="P176">
        <v>28.580645161290299</v>
      </c>
      <c r="Q176">
        <v>8.7532640881589005E-2</v>
      </c>
    </row>
    <row r="177" spans="1:17" x14ac:dyDescent="0.3">
      <c r="A177" t="s">
        <v>438</v>
      </c>
      <c r="B177" t="s">
        <v>439</v>
      </c>
      <c r="C177" t="s">
        <v>3146</v>
      </c>
      <c r="D177" t="s">
        <v>355</v>
      </c>
      <c r="E177">
        <v>51850.417769599997</v>
      </c>
      <c r="F177">
        <v>992</v>
      </c>
      <c r="G177">
        <v>60.711047539392901</v>
      </c>
      <c r="H177">
        <v>4.6719674612325601</v>
      </c>
      <c r="I177">
        <v>32.144485804136899</v>
      </c>
      <c r="J177">
        <v>3.16174168105564</v>
      </c>
      <c r="K177">
        <v>921.94527154693003</v>
      </c>
      <c r="L177">
        <v>760.57351719477595</v>
      </c>
      <c r="M177">
        <v>54.259218647795997</v>
      </c>
      <c r="N177">
        <v>0.49035725696268501</v>
      </c>
      <c r="O177">
        <v>4.8387096774193497</v>
      </c>
      <c r="P177">
        <v>91.561262913971206</v>
      </c>
    </row>
    <row r="178" spans="1:17" x14ac:dyDescent="0.3">
      <c r="A178" t="s">
        <v>440</v>
      </c>
      <c r="B178" t="s">
        <v>441</v>
      </c>
      <c r="C178" t="s">
        <v>3153</v>
      </c>
      <c r="D178" t="s">
        <v>403</v>
      </c>
      <c r="E178">
        <v>51167.488138275003</v>
      </c>
      <c r="F178">
        <v>1737.25</v>
      </c>
      <c r="G178">
        <v>31.3832912343507</v>
      </c>
      <c r="H178">
        <v>11.042278290432799</v>
      </c>
      <c r="I178">
        <v>34.843311923747002</v>
      </c>
      <c r="J178">
        <v>2.4536119133824998</v>
      </c>
      <c r="K178">
        <v>1656.3408949616901</v>
      </c>
      <c r="L178">
        <v>1475.9957265026301</v>
      </c>
      <c r="M178">
        <v>62.298629281803002</v>
      </c>
      <c r="N178">
        <v>0.91396814267137405</v>
      </c>
      <c r="O178">
        <v>3.5544682688156399</v>
      </c>
      <c r="P178">
        <v>69.553972281866095</v>
      </c>
      <c r="Q178">
        <v>0.12807793928142999</v>
      </c>
    </row>
    <row r="179" spans="1:17" x14ac:dyDescent="0.3">
      <c r="A179" t="s">
        <v>442</v>
      </c>
      <c r="B179" t="s">
        <v>443</v>
      </c>
      <c r="C179" t="s">
        <v>3139</v>
      </c>
      <c r="D179" t="s">
        <v>34</v>
      </c>
      <c r="E179">
        <v>51080.933456519997</v>
      </c>
      <c r="F179">
        <v>112.2</v>
      </c>
      <c r="G179">
        <v>-17.085746800848302</v>
      </c>
      <c r="H179">
        <v>9.1967227040948192</v>
      </c>
      <c r="I179">
        <v>-19.410386296470001</v>
      </c>
      <c r="J179">
        <v>0.79048558164956695</v>
      </c>
      <c r="K179">
        <v>109.64590586952001</v>
      </c>
      <c r="L179">
        <v>115.994439930346</v>
      </c>
      <c r="M179">
        <v>65.697923919958697</v>
      </c>
      <c r="N179">
        <v>1.3322231786960499</v>
      </c>
      <c r="O179">
        <v>40.775401069518701</v>
      </c>
      <c r="P179">
        <v>16.874999999999901</v>
      </c>
      <c r="Q179">
        <v>7.1570858963593997E-2</v>
      </c>
    </row>
    <row r="180" spans="1:17" x14ac:dyDescent="0.3">
      <c r="A180" t="s">
        <v>444</v>
      </c>
      <c r="B180" t="s">
        <v>445</v>
      </c>
      <c r="C180" t="s">
        <v>3139</v>
      </c>
      <c r="D180" t="s">
        <v>24</v>
      </c>
      <c r="E180">
        <v>50953.685774807003</v>
      </c>
      <c r="F180">
        <v>207.73</v>
      </c>
      <c r="G180">
        <v>14.7190223904591</v>
      </c>
      <c r="H180">
        <v>14.1057315927478</v>
      </c>
      <c r="I180">
        <v>19.007755219584698</v>
      </c>
      <c r="J180">
        <v>0.53640324207424395</v>
      </c>
      <c r="K180">
        <v>195.078091955139</v>
      </c>
      <c r="L180">
        <v>178.161044332118</v>
      </c>
      <c r="M180">
        <v>78.961900030549899</v>
      </c>
      <c r="N180">
        <v>1.6249173549306299</v>
      </c>
      <c r="O180">
        <v>0.226255235161021</v>
      </c>
      <c r="P180">
        <v>49.017216642754597</v>
      </c>
      <c r="Q180">
        <v>0.113636473122309</v>
      </c>
    </row>
    <row r="181" spans="1:17" x14ac:dyDescent="0.3">
      <c r="A181" t="s">
        <v>446</v>
      </c>
      <c r="B181" t="s">
        <v>447</v>
      </c>
      <c r="C181" t="s">
        <v>3149</v>
      </c>
      <c r="D181" t="s">
        <v>448</v>
      </c>
      <c r="E181">
        <v>50565.337940520003</v>
      </c>
      <c r="F181">
        <v>829.9</v>
      </c>
      <c r="G181">
        <v>-12.1665240615828</v>
      </c>
      <c r="H181">
        <v>-3.8832032835898498</v>
      </c>
      <c r="I181">
        <v>-27.549736599595601</v>
      </c>
      <c r="J181">
        <v>-2.3130245518333199</v>
      </c>
      <c r="K181">
        <v>883.62169423615399</v>
      </c>
      <c r="L181">
        <v>920.93515489496997</v>
      </c>
      <c r="M181">
        <v>43.8253696038893</v>
      </c>
      <c r="N181">
        <v>0.84445007168020803</v>
      </c>
      <c r="O181">
        <v>42.185805518737197</v>
      </c>
      <c r="P181">
        <v>13.5915685737749</v>
      </c>
      <c r="Q181">
        <v>1.143262676207E-2</v>
      </c>
    </row>
    <row r="182" spans="1:17" x14ac:dyDescent="0.3">
      <c r="A182" t="s">
        <v>449</v>
      </c>
      <c r="B182" t="s">
        <v>450</v>
      </c>
      <c r="C182" t="s">
        <v>3141</v>
      </c>
      <c r="D182" t="s">
        <v>227</v>
      </c>
      <c r="E182">
        <v>50548.976385820002</v>
      </c>
      <c r="F182">
        <v>1911.8</v>
      </c>
      <c r="G182">
        <v>-5.10263094851567</v>
      </c>
      <c r="H182">
        <v>-4.8905926033067502</v>
      </c>
      <c r="I182">
        <v>-11.233657917247999</v>
      </c>
      <c r="J182">
        <v>-0.84140346881327699</v>
      </c>
      <c r="K182">
        <v>2006.1285233630599</v>
      </c>
      <c r="L182">
        <v>1933.9520232346799</v>
      </c>
      <c r="M182">
        <v>35.033212476312002</v>
      </c>
      <c r="N182">
        <v>0.70748222782515102</v>
      </c>
      <c r="O182">
        <v>15.3311015796631</v>
      </c>
      <c r="P182">
        <v>23.581124757595301</v>
      </c>
      <c r="Q182">
        <v>-1.2982116928896999E-2</v>
      </c>
    </row>
    <row r="183" spans="1:17" x14ac:dyDescent="0.3">
      <c r="A183" t="s">
        <v>451</v>
      </c>
      <c r="B183" t="s">
        <v>452</v>
      </c>
      <c r="C183" t="s">
        <v>3140</v>
      </c>
      <c r="D183" t="s">
        <v>27</v>
      </c>
      <c r="E183">
        <v>50386.574999999997</v>
      </c>
      <c r="F183">
        <v>1767.95</v>
      </c>
      <c r="G183">
        <v>-20.846068290817101</v>
      </c>
      <c r="H183">
        <v>-5.9424774440696098</v>
      </c>
      <c r="I183">
        <v>-8.03873772779653</v>
      </c>
      <c r="J183">
        <v>-1.3465598199520199</v>
      </c>
      <c r="K183">
        <v>1880.3923952105999</v>
      </c>
      <c r="L183">
        <v>1851.58304102074</v>
      </c>
      <c r="M183">
        <v>38.424786721654002</v>
      </c>
      <c r="N183">
        <v>0.60772085067681303</v>
      </c>
      <c r="O183">
        <v>23.023841171978798</v>
      </c>
      <c r="P183">
        <v>11.503894547633299</v>
      </c>
      <c r="Q183">
        <v>2.9923008985681E-2</v>
      </c>
    </row>
    <row r="184" spans="1:17" x14ac:dyDescent="0.3">
      <c r="A184" t="s">
        <v>453</v>
      </c>
      <c r="B184" t="s">
        <v>454</v>
      </c>
      <c r="C184" t="s">
        <v>3141</v>
      </c>
      <c r="D184" t="s">
        <v>203</v>
      </c>
      <c r="E184">
        <v>50240.130321919998</v>
      </c>
      <c r="F184">
        <v>15477.2</v>
      </c>
      <c r="G184">
        <v>-37.590205968563701</v>
      </c>
      <c r="H184">
        <v>-4.2121757032896898</v>
      </c>
      <c r="I184">
        <v>-10.9751910953975</v>
      </c>
      <c r="J184">
        <v>-5.1839836900481098</v>
      </c>
      <c r="K184">
        <v>16308.397226212701</v>
      </c>
      <c r="L184">
        <v>16423.321123663001</v>
      </c>
      <c r="M184">
        <v>30.517226777578198</v>
      </c>
      <c r="N184">
        <v>1.2976665119330399</v>
      </c>
      <c r="O184">
        <v>24.376502209702</v>
      </c>
      <c r="P184">
        <v>0.85888930884825399</v>
      </c>
      <c r="Q184">
        <v>-6.1964867417583003E-2</v>
      </c>
    </row>
    <row r="185" spans="1:17" x14ac:dyDescent="0.3">
      <c r="A185" t="s">
        <v>455</v>
      </c>
      <c r="B185" t="s">
        <v>456</v>
      </c>
      <c r="C185" t="s">
        <v>3137</v>
      </c>
      <c r="D185" t="s">
        <v>457</v>
      </c>
      <c r="E185">
        <v>49042.502877159997</v>
      </c>
      <c r="F185">
        <v>326.95</v>
      </c>
      <c r="G185">
        <v>42.491384009859402</v>
      </c>
      <c r="H185">
        <v>-3.0798025235295201</v>
      </c>
      <c r="I185">
        <v>0.40369079322769902</v>
      </c>
      <c r="J185">
        <v>-2.9248451636539299</v>
      </c>
      <c r="K185">
        <v>342.52466657066202</v>
      </c>
      <c r="L185">
        <v>317.16611436586101</v>
      </c>
      <c r="M185">
        <v>34.455684266467699</v>
      </c>
      <c r="N185">
        <v>0.70631217471252306</v>
      </c>
      <c r="O185">
        <v>17.5103226793087</v>
      </c>
      <c r="P185">
        <v>68.184156378600804</v>
      </c>
      <c r="Q185">
        <v>3.5099341258031998E-2</v>
      </c>
    </row>
    <row r="186" spans="1:17" x14ac:dyDescent="0.3">
      <c r="A186" t="s">
        <v>458</v>
      </c>
      <c r="B186" t="s">
        <v>459</v>
      </c>
      <c r="C186" t="s">
        <v>3139</v>
      </c>
      <c r="D186" t="s">
        <v>24</v>
      </c>
      <c r="E186">
        <v>48715.388826623901</v>
      </c>
      <c r="F186">
        <v>66.56</v>
      </c>
      <c r="G186">
        <v>-47.061520186770998</v>
      </c>
      <c r="H186">
        <v>-6.7624143116680999</v>
      </c>
      <c r="I186">
        <v>-23.1850471944934</v>
      </c>
      <c r="J186">
        <v>-3.01716478013712</v>
      </c>
      <c r="K186">
        <v>70.450327777146001</v>
      </c>
      <c r="L186">
        <v>75.507990268243702</v>
      </c>
      <c r="M186">
        <v>44.653498820964899</v>
      </c>
      <c r="N186">
        <v>1.6928888725165701</v>
      </c>
      <c r="O186">
        <v>38.897235576923002</v>
      </c>
      <c r="P186">
        <v>12.242833052276501</v>
      </c>
      <c r="Q186">
        <v>2.2107921711800999E-2</v>
      </c>
    </row>
    <row r="187" spans="1:17" x14ac:dyDescent="0.3">
      <c r="A187" t="s">
        <v>460</v>
      </c>
      <c r="B187" t="s">
        <v>461</v>
      </c>
      <c r="C187" t="s">
        <v>3139</v>
      </c>
      <c r="D187" t="s">
        <v>34</v>
      </c>
      <c r="E187">
        <v>48344.151696808003</v>
      </c>
      <c r="F187">
        <v>55.69</v>
      </c>
      <c r="G187">
        <v>1.1506304789759001</v>
      </c>
      <c r="H187">
        <v>1.3808725387673499</v>
      </c>
      <c r="I187">
        <v>-15.387594443622</v>
      </c>
      <c r="J187">
        <v>-3.0553674756130502</v>
      </c>
      <c r="K187">
        <v>57.478450228059799</v>
      </c>
      <c r="L187">
        <v>57.5440884136287</v>
      </c>
      <c r="M187">
        <v>46.558320023652499</v>
      </c>
      <c r="N187">
        <v>1.1275575408269101</v>
      </c>
      <c r="O187">
        <v>38.0858322858682</v>
      </c>
      <c r="P187">
        <v>27.7293577981651</v>
      </c>
      <c r="Q187">
        <v>0.106513407913792</v>
      </c>
    </row>
    <row r="188" spans="1:17" x14ac:dyDescent="0.3">
      <c r="A188" t="s">
        <v>462</v>
      </c>
      <c r="B188" t="s">
        <v>463</v>
      </c>
      <c r="C188" t="s">
        <v>3146</v>
      </c>
      <c r="D188" t="s">
        <v>114</v>
      </c>
      <c r="E188">
        <v>47868.657574220997</v>
      </c>
      <c r="F188">
        <v>115.89</v>
      </c>
      <c r="G188">
        <v>5.2087360706010504</v>
      </c>
      <c r="H188">
        <v>-6.0516454941609501</v>
      </c>
      <c r="I188">
        <v>-35.6667543341716</v>
      </c>
      <c r="J188">
        <v>-0.47270705713209599</v>
      </c>
      <c r="K188">
        <v>126.796318978537</v>
      </c>
      <c r="L188">
        <v>130.967507545345</v>
      </c>
      <c r="M188">
        <v>40.167089073452402</v>
      </c>
      <c r="N188">
        <v>1.0074270545774</v>
      </c>
      <c r="O188">
        <v>51.3072741392699</v>
      </c>
      <c r="P188">
        <v>32.370074243289501</v>
      </c>
      <c r="Q188">
        <v>-7.3238583984289998E-3</v>
      </c>
    </row>
    <row r="189" spans="1:17" x14ac:dyDescent="0.3">
      <c r="A189" t="s">
        <v>464</v>
      </c>
      <c r="B189" t="s">
        <v>465</v>
      </c>
      <c r="C189" t="s">
        <v>3139</v>
      </c>
      <c r="D189" t="s">
        <v>54</v>
      </c>
      <c r="E189">
        <v>47141.432322499997</v>
      </c>
      <c r="F189">
        <v>4278.2</v>
      </c>
      <c r="G189">
        <v>8.4068094253017005</v>
      </c>
      <c r="H189">
        <v>-8.9161961500055291</v>
      </c>
      <c r="I189">
        <v>-18.144494948119998</v>
      </c>
      <c r="J189">
        <v>-6.8633902692225996</v>
      </c>
      <c r="K189">
        <v>4830.3991094206704</v>
      </c>
      <c r="L189">
        <v>4401.8857615606203</v>
      </c>
      <c r="M189">
        <v>21.612977172321401</v>
      </c>
      <c r="N189">
        <v>0.63726758677698103</v>
      </c>
      <c r="O189">
        <v>29.396708896264801</v>
      </c>
      <c r="P189">
        <v>37.7598171016406</v>
      </c>
      <c r="Q189">
        <v>7.6441251873603996E-2</v>
      </c>
    </row>
    <row r="190" spans="1:17" x14ac:dyDescent="0.3">
      <c r="A190" t="s">
        <v>466</v>
      </c>
      <c r="B190" t="s">
        <v>467</v>
      </c>
      <c r="C190" t="s">
        <v>3143</v>
      </c>
      <c r="D190" t="s">
        <v>249</v>
      </c>
      <c r="E190">
        <v>47105.613644459998</v>
      </c>
      <c r="F190">
        <v>623.95000000000005</v>
      </c>
      <c r="G190">
        <v>49.815894515333703</v>
      </c>
      <c r="H190">
        <v>4.2396801261074399</v>
      </c>
      <c r="I190">
        <v>30.3465234688232</v>
      </c>
      <c r="J190">
        <v>-2.8908087659811699</v>
      </c>
      <c r="K190">
        <v>591.50527456877001</v>
      </c>
      <c r="L190">
        <v>504.70031546579901</v>
      </c>
      <c r="M190">
        <v>57.965588037645901</v>
      </c>
      <c r="N190">
        <v>0.72671591748867503</v>
      </c>
      <c r="O190">
        <v>3.19737158426154</v>
      </c>
      <c r="P190">
        <v>77.258522727272705</v>
      </c>
      <c r="Q190">
        <v>0.105743586273368</v>
      </c>
    </row>
    <row r="191" spans="1:17" hidden="1" x14ac:dyDescent="0.3">
      <c r="A191" t="s">
        <v>468</v>
      </c>
      <c r="B191" t="s">
        <v>469</v>
      </c>
      <c r="C191" t="s">
        <v>3154</v>
      </c>
      <c r="D191" t="s">
        <v>108</v>
      </c>
      <c r="E191">
        <v>46497.507745919997</v>
      </c>
      <c r="F191">
        <v>1040.5999999999999</v>
      </c>
      <c r="G191">
        <v>-0.38159557968187402</v>
      </c>
      <c r="H191">
        <v>5.8374231059505997</v>
      </c>
      <c r="I191">
        <v>14.4371614797021</v>
      </c>
      <c r="J191">
        <v>1.0821646538499301</v>
      </c>
      <c r="M191">
        <v>44.510122930033397</v>
      </c>
      <c r="O191">
        <v>21.847972323659398</v>
      </c>
      <c r="P191">
        <v>29.734447076424299</v>
      </c>
    </row>
    <row r="192" spans="1:17" x14ac:dyDescent="0.3">
      <c r="A192" t="s">
        <v>470</v>
      </c>
      <c r="B192" t="s">
        <v>471</v>
      </c>
      <c r="C192" t="s">
        <v>3153</v>
      </c>
      <c r="D192" t="s">
        <v>472</v>
      </c>
      <c r="E192">
        <v>46475.88725</v>
      </c>
      <c r="F192">
        <v>4230.8500000000004</v>
      </c>
      <c r="G192">
        <v>26.657382013072102</v>
      </c>
      <c r="H192">
        <v>-7.3059861190858504</v>
      </c>
      <c r="I192">
        <v>21.8486816085078</v>
      </c>
      <c r="J192">
        <v>-2.8390707529367298</v>
      </c>
      <c r="K192">
        <v>4162.4401637637402</v>
      </c>
      <c r="L192">
        <v>3653.2781158975199</v>
      </c>
      <c r="M192">
        <v>43.758249402783697</v>
      </c>
      <c r="N192">
        <v>0.402001466336047</v>
      </c>
      <c r="O192">
        <v>15.365706654691101</v>
      </c>
      <c r="P192">
        <v>70.874394184167997</v>
      </c>
      <c r="Q192">
        <v>7.4229501958112995E-2</v>
      </c>
    </row>
    <row r="193" spans="1:17" x14ac:dyDescent="0.3">
      <c r="A193" t="s">
        <v>473</v>
      </c>
      <c r="B193" t="s">
        <v>474</v>
      </c>
      <c r="C193" t="s">
        <v>3143</v>
      </c>
      <c r="D193" t="s">
        <v>51</v>
      </c>
      <c r="E193">
        <v>46115.188453520001</v>
      </c>
      <c r="F193">
        <v>1634.2</v>
      </c>
      <c r="G193">
        <v>89.945682166961902</v>
      </c>
      <c r="H193">
        <v>-2.0724420055144002</v>
      </c>
      <c r="I193">
        <v>48.717910271032999</v>
      </c>
      <c r="J193">
        <v>-2.4460233736464199</v>
      </c>
      <c r="K193">
        <v>1670.7773844989199</v>
      </c>
      <c r="L193">
        <v>1357.7462661250099</v>
      </c>
      <c r="M193">
        <v>36.2199904391085</v>
      </c>
      <c r="N193">
        <v>0.64018712805098399</v>
      </c>
      <c r="O193">
        <v>12.039530045282</v>
      </c>
      <c r="P193">
        <v>126.31214513225299</v>
      </c>
      <c r="Q193">
        <v>0.17543337648332999</v>
      </c>
    </row>
    <row r="194" spans="1:17" x14ac:dyDescent="0.3">
      <c r="A194" t="s">
        <v>475</v>
      </c>
      <c r="B194" t="s">
        <v>476</v>
      </c>
      <c r="C194" t="s">
        <v>3148</v>
      </c>
      <c r="D194" t="s">
        <v>477</v>
      </c>
      <c r="E194">
        <v>46031.903645084902</v>
      </c>
      <c r="F194">
        <v>1713.55</v>
      </c>
      <c r="G194">
        <v>-33.940686752270601</v>
      </c>
      <c r="H194">
        <v>-2.5015796181145298</v>
      </c>
      <c r="I194">
        <v>-32.116571126856698</v>
      </c>
      <c r="J194">
        <v>1.3641662283103599</v>
      </c>
      <c r="K194">
        <v>1875.70517939054</v>
      </c>
      <c r="L194">
        <v>1974.8236960469201</v>
      </c>
      <c r="M194">
        <v>27.5934389242294</v>
      </c>
      <c r="N194">
        <v>1.05802547263303</v>
      </c>
      <c r="O194">
        <v>43.2114615855971</v>
      </c>
      <c r="P194">
        <v>0.20760233918128901</v>
      </c>
      <c r="Q194">
        <v>-2.1114163929218999E-2</v>
      </c>
    </row>
    <row r="195" spans="1:17" x14ac:dyDescent="0.3">
      <c r="A195" t="s">
        <v>478</v>
      </c>
      <c r="B195" t="s">
        <v>479</v>
      </c>
      <c r="C195" t="s">
        <v>3148</v>
      </c>
      <c r="D195" t="s">
        <v>171</v>
      </c>
      <c r="E195">
        <v>45503.309967524998</v>
      </c>
      <c r="F195">
        <v>1777.15</v>
      </c>
      <c r="G195">
        <v>334.51965621052898</v>
      </c>
      <c r="H195">
        <v>-1.8827576936419601</v>
      </c>
      <c r="I195">
        <v>60.897096113499501</v>
      </c>
      <c r="J195">
        <v>-6.9134270481089404</v>
      </c>
      <c r="K195">
        <v>1712.7453639365699</v>
      </c>
      <c r="L195">
        <v>1367.0629125509499</v>
      </c>
      <c r="M195">
        <v>55.957153528962699</v>
      </c>
      <c r="N195">
        <v>0.55219832979940298</v>
      </c>
      <c r="O195">
        <v>10.795374616661499</v>
      </c>
      <c r="P195">
        <v>375.42803638309198</v>
      </c>
      <c r="Q195">
        <v>0.24530579514607601</v>
      </c>
    </row>
    <row r="196" spans="1:17" x14ac:dyDescent="0.3">
      <c r="A196" t="s">
        <v>480</v>
      </c>
      <c r="B196" t="s">
        <v>481</v>
      </c>
      <c r="C196" t="s">
        <v>3139</v>
      </c>
      <c r="D196" t="s">
        <v>211</v>
      </c>
      <c r="E196">
        <v>44170.816768329998</v>
      </c>
      <c r="F196">
        <v>697.55</v>
      </c>
      <c r="G196">
        <v>49.372192219955103</v>
      </c>
      <c r="H196">
        <v>12.1088931252929</v>
      </c>
      <c r="I196">
        <v>14.429213806329299</v>
      </c>
      <c r="J196">
        <v>-0.30156001415808897</v>
      </c>
      <c r="K196">
        <v>684.53189415799397</v>
      </c>
      <c r="L196">
        <v>604.670988864886</v>
      </c>
      <c r="M196">
        <v>47.376278725594901</v>
      </c>
      <c r="N196">
        <v>0.79742502142673</v>
      </c>
      <c r="O196">
        <v>7.3184717941366202</v>
      </c>
      <c r="P196">
        <v>76.082292061087898</v>
      </c>
      <c r="Q196">
        <v>6.5050286864456006E-2</v>
      </c>
    </row>
    <row r="197" spans="1:17" x14ac:dyDescent="0.3">
      <c r="A197" t="s">
        <v>482</v>
      </c>
      <c r="B197" t="s">
        <v>483</v>
      </c>
      <c r="C197" t="s">
        <v>3145</v>
      </c>
      <c r="D197" t="s">
        <v>206</v>
      </c>
      <c r="E197">
        <v>43436.0582928</v>
      </c>
      <c r="F197">
        <v>699.2</v>
      </c>
      <c r="G197">
        <v>-1.82545856979264</v>
      </c>
      <c r="H197">
        <v>7.5541963549156304</v>
      </c>
      <c r="I197">
        <v>13.068402570214699</v>
      </c>
      <c r="J197">
        <v>-3.6814275623047898E-2</v>
      </c>
      <c r="K197">
        <v>690.98854850344105</v>
      </c>
      <c r="L197">
        <v>661.94250039860196</v>
      </c>
      <c r="M197">
        <v>55.957416971054997</v>
      </c>
      <c r="N197">
        <v>0.64348882334605595</v>
      </c>
      <c r="O197">
        <v>9.9327803203661293</v>
      </c>
      <c r="P197">
        <v>31.527464258841199</v>
      </c>
      <c r="Q197">
        <v>-2.8792628582331999E-2</v>
      </c>
    </row>
    <row r="198" spans="1:17" x14ac:dyDescent="0.3">
      <c r="A198" t="s">
        <v>484</v>
      </c>
      <c r="B198" t="s">
        <v>485</v>
      </c>
      <c r="C198" t="s">
        <v>3143</v>
      </c>
      <c r="D198" t="s">
        <v>51</v>
      </c>
      <c r="E198">
        <v>43017.274213620003</v>
      </c>
      <c r="F198">
        <v>2539.3000000000002</v>
      </c>
      <c r="G198">
        <v>47.088608881187</v>
      </c>
      <c r="H198">
        <v>-4.5028235902576403</v>
      </c>
      <c r="I198">
        <v>17.54773665047</v>
      </c>
      <c r="J198">
        <v>-6.5865835225288496</v>
      </c>
      <c r="K198">
        <v>2682.9562513479</v>
      </c>
      <c r="L198">
        <v>2447.3962147274001</v>
      </c>
      <c r="M198">
        <v>33.825090002611901</v>
      </c>
      <c r="N198">
        <v>0.969326281598759</v>
      </c>
      <c r="O198">
        <v>21.6083172527862</v>
      </c>
      <c r="P198">
        <v>73.568010936431904</v>
      </c>
      <c r="Q198">
        <v>4.7648652072098001E-2</v>
      </c>
    </row>
    <row r="199" spans="1:17" x14ac:dyDescent="0.3">
      <c r="A199" t="s">
        <v>486</v>
      </c>
      <c r="B199" t="s">
        <v>487</v>
      </c>
      <c r="C199" t="s">
        <v>3139</v>
      </c>
      <c r="D199" t="s">
        <v>138</v>
      </c>
      <c r="E199">
        <v>42978.791100000002</v>
      </c>
      <c r="F199">
        <v>214.69</v>
      </c>
      <c r="G199">
        <v>141.099711203705</v>
      </c>
      <c r="H199">
        <v>1.1734288228888701</v>
      </c>
      <c r="I199">
        <v>-10.225815638007999</v>
      </c>
      <c r="J199">
        <v>-0.754468399966988</v>
      </c>
      <c r="K199">
        <v>232.44615467308699</v>
      </c>
      <c r="L199">
        <v>224.31385752348299</v>
      </c>
      <c r="M199">
        <v>43.761155776756098</v>
      </c>
      <c r="N199">
        <v>0.66162720660275598</v>
      </c>
      <c r="O199">
        <v>64.749173226512596</v>
      </c>
      <c r="P199">
        <v>168.02746566791501</v>
      </c>
      <c r="Q199">
        <v>0.16583075644707401</v>
      </c>
    </row>
    <row r="200" spans="1:17" x14ac:dyDescent="0.3">
      <c r="A200" t="s">
        <v>488</v>
      </c>
      <c r="B200" t="s">
        <v>489</v>
      </c>
      <c r="C200" t="s">
        <v>3144</v>
      </c>
      <c r="D200" t="s">
        <v>108</v>
      </c>
      <c r="E200">
        <v>42881.924949599997</v>
      </c>
      <c r="F200">
        <v>109.12</v>
      </c>
      <c r="G200">
        <v>18.363225426864901</v>
      </c>
      <c r="H200">
        <v>-3.1496837355040701</v>
      </c>
      <c r="I200">
        <v>-21.102265085924198</v>
      </c>
      <c r="J200">
        <v>-3.5768160167216898</v>
      </c>
      <c r="K200">
        <v>121.10953920785499</v>
      </c>
      <c r="L200">
        <v>120.555898728927</v>
      </c>
      <c r="M200">
        <v>34.975729289941903</v>
      </c>
      <c r="N200">
        <v>0.51823461144846705</v>
      </c>
      <c r="O200">
        <v>56.25</v>
      </c>
      <c r="P200">
        <v>45.493333333333297</v>
      </c>
      <c r="Q200">
        <v>0.159189636277279</v>
      </c>
    </row>
    <row r="201" spans="1:17" x14ac:dyDescent="0.3">
      <c r="A201" t="s">
        <v>490</v>
      </c>
      <c r="B201" t="s">
        <v>491</v>
      </c>
      <c r="C201" t="s">
        <v>3139</v>
      </c>
      <c r="D201" t="s">
        <v>54</v>
      </c>
      <c r="E201">
        <v>42844.402694165001</v>
      </c>
      <c r="F201">
        <v>576.04999999999995</v>
      </c>
      <c r="G201">
        <v>-42.9143030986695</v>
      </c>
      <c r="H201">
        <v>-13.96034384032</v>
      </c>
      <c r="I201">
        <v>-18.5774170954132</v>
      </c>
      <c r="J201">
        <v>-6.9399092448577102</v>
      </c>
      <c r="K201">
        <v>656.70283471145899</v>
      </c>
      <c r="L201">
        <v>662.18470300645595</v>
      </c>
      <c r="M201">
        <v>19.623574031905999</v>
      </c>
      <c r="N201">
        <v>0.91951513071625302</v>
      </c>
      <c r="O201">
        <v>41.203020571130899</v>
      </c>
      <c r="P201">
        <v>4.0364818493768997</v>
      </c>
      <c r="Q201">
        <v>-3.3593452953158999E-2</v>
      </c>
    </row>
    <row r="202" spans="1:17" x14ac:dyDescent="0.3">
      <c r="A202" t="s">
        <v>492</v>
      </c>
      <c r="B202" t="s">
        <v>493</v>
      </c>
      <c r="C202" t="s">
        <v>3146</v>
      </c>
      <c r="D202" t="s">
        <v>178</v>
      </c>
      <c r="E202">
        <v>42732.911788129</v>
      </c>
      <c r="F202">
        <v>232.67</v>
      </c>
      <c r="G202">
        <v>126.850603252612</v>
      </c>
      <c r="H202">
        <v>14.150342321306001</v>
      </c>
      <c r="I202">
        <v>22.030580831115799</v>
      </c>
      <c r="J202">
        <v>3.9296531795543501</v>
      </c>
      <c r="K202">
        <v>214.188168969571</v>
      </c>
      <c r="L202">
        <v>181.00929098523599</v>
      </c>
      <c r="M202">
        <v>52.202003050498497</v>
      </c>
      <c r="N202">
        <v>0.79690805725352798</v>
      </c>
      <c r="O202">
        <v>6.5844328877809799</v>
      </c>
      <c r="P202">
        <v>158.23529411764699</v>
      </c>
      <c r="Q202">
        <v>0.11159642377072</v>
      </c>
    </row>
    <row r="203" spans="1:17" x14ac:dyDescent="0.3">
      <c r="A203" t="s">
        <v>494</v>
      </c>
      <c r="B203" t="s">
        <v>495</v>
      </c>
      <c r="C203" t="s">
        <v>3147</v>
      </c>
      <c r="D203" t="s">
        <v>75</v>
      </c>
      <c r="E203">
        <v>42679.350198325003</v>
      </c>
      <c r="F203">
        <v>2272.75</v>
      </c>
      <c r="G203">
        <v>-0.70118892055575399</v>
      </c>
      <c r="H203">
        <v>1.8534722291966601</v>
      </c>
      <c r="I203">
        <v>-13.308355302312499</v>
      </c>
      <c r="J203">
        <v>-2.0894217708859002</v>
      </c>
      <c r="K203">
        <v>2358.8025489339002</v>
      </c>
      <c r="L203">
        <v>2392.92330867697</v>
      </c>
      <c r="M203">
        <v>40.052602775974499</v>
      </c>
      <c r="N203">
        <v>0.58520143775115596</v>
      </c>
      <c r="O203">
        <v>25.134748652513402</v>
      </c>
      <c r="P203">
        <v>26.0537992235163</v>
      </c>
      <c r="Q203">
        <v>-4.4398688170485999E-2</v>
      </c>
    </row>
    <row r="204" spans="1:17" x14ac:dyDescent="0.3">
      <c r="A204" t="s">
        <v>496</v>
      </c>
      <c r="B204" t="s">
        <v>497</v>
      </c>
      <c r="C204" t="s">
        <v>3141</v>
      </c>
      <c r="D204" t="s">
        <v>125</v>
      </c>
      <c r="E204">
        <v>42609.963064925003</v>
      </c>
      <c r="F204">
        <v>327.85</v>
      </c>
      <c r="G204">
        <v>-13.964376856758101</v>
      </c>
      <c r="H204">
        <v>2.3612408558965998</v>
      </c>
      <c r="I204">
        <v>-10.380269008486</v>
      </c>
      <c r="J204">
        <v>-2.15737238378812</v>
      </c>
      <c r="K204">
        <v>341.24241311212199</v>
      </c>
      <c r="L204">
        <v>351.59627936499498</v>
      </c>
      <c r="M204">
        <v>40.6921745145846</v>
      </c>
      <c r="N204">
        <v>0.587411989509251</v>
      </c>
      <c r="O204">
        <v>25.209699557724502</v>
      </c>
      <c r="P204">
        <v>14.713086074177699</v>
      </c>
      <c r="Q204">
        <v>-1.0318119717041E-2</v>
      </c>
    </row>
    <row r="205" spans="1:17" x14ac:dyDescent="0.3">
      <c r="A205" t="s">
        <v>498</v>
      </c>
      <c r="B205" t="s">
        <v>499</v>
      </c>
      <c r="C205" t="s">
        <v>3148</v>
      </c>
      <c r="D205" t="s">
        <v>477</v>
      </c>
      <c r="E205">
        <v>42314.170273079901</v>
      </c>
      <c r="F205">
        <v>1524.7</v>
      </c>
      <c r="G205">
        <v>-32.714722382893797</v>
      </c>
      <c r="H205">
        <v>-2.83429461790825E-2</v>
      </c>
      <c r="I205">
        <v>-12.0336202617724</v>
      </c>
      <c r="J205">
        <v>-1.2160859843065099</v>
      </c>
      <c r="K205">
        <v>1511.6813323573999</v>
      </c>
      <c r="L205">
        <v>1508.9252017186</v>
      </c>
      <c r="M205">
        <v>51.544249412924003</v>
      </c>
      <c r="N205">
        <v>0.99747831649980301</v>
      </c>
      <c r="O205">
        <v>16.350757526070598</v>
      </c>
      <c r="P205">
        <v>16.835249042145499</v>
      </c>
      <c r="Q205">
        <v>5.4756224164702001E-2</v>
      </c>
    </row>
    <row r="206" spans="1:17" x14ac:dyDescent="0.3">
      <c r="A206" t="s">
        <v>500</v>
      </c>
      <c r="B206" t="s">
        <v>501</v>
      </c>
      <c r="C206" t="s">
        <v>3143</v>
      </c>
      <c r="D206" t="s">
        <v>502</v>
      </c>
      <c r="E206">
        <v>41762.210880719998</v>
      </c>
      <c r="F206">
        <v>348.7</v>
      </c>
      <c r="G206">
        <v>24.232072227368199</v>
      </c>
      <c r="H206">
        <v>-4.1098260425953699</v>
      </c>
      <c r="I206">
        <v>6.1390064362234904</v>
      </c>
      <c r="J206">
        <v>1.2785496057785599</v>
      </c>
      <c r="K206">
        <v>340.24894748397202</v>
      </c>
      <c r="L206">
        <v>322.96835794465898</v>
      </c>
      <c r="M206">
        <v>69.126096203404202</v>
      </c>
      <c r="N206">
        <v>1.1610952449674801</v>
      </c>
      <c r="O206">
        <v>13.507312876398</v>
      </c>
      <c r="P206">
        <v>55.4267885001114</v>
      </c>
      <c r="Q206">
        <v>-4.6280469978251998E-2</v>
      </c>
    </row>
    <row r="207" spans="1:17" x14ac:dyDescent="0.3">
      <c r="A207" t="s">
        <v>503</v>
      </c>
      <c r="B207" t="s">
        <v>504</v>
      </c>
      <c r="C207" t="s">
        <v>3139</v>
      </c>
      <c r="D207" t="s">
        <v>43</v>
      </c>
      <c r="E207">
        <v>41689.864336799998</v>
      </c>
      <c r="F207">
        <v>1208</v>
      </c>
      <c r="G207">
        <v>4.8515106750458399</v>
      </c>
      <c r="H207">
        <v>6.2437757639753304</v>
      </c>
      <c r="I207">
        <v>15.5026678446308</v>
      </c>
      <c r="J207">
        <v>-6.3275003876548697</v>
      </c>
      <c r="K207">
        <v>1188.8350165788399</v>
      </c>
      <c r="L207">
        <v>1064.4782922791401</v>
      </c>
      <c r="M207">
        <v>36.824453745981998</v>
      </c>
      <c r="N207">
        <v>0.477041333735088</v>
      </c>
      <c r="O207">
        <v>8.1498344370860991</v>
      </c>
      <c r="P207">
        <v>41.4105940883816</v>
      </c>
      <c r="Q207">
        <v>9.6011491766549995E-3</v>
      </c>
    </row>
    <row r="208" spans="1:17" x14ac:dyDescent="0.3">
      <c r="A208" t="s">
        <v>505</v>
      </c>
      <c r="B208" t="s">
        <v>506</v>
      </c>
      <c r="C208" t="s">
        <v>3139</v>
      </c>
      <c r="D208" t="s">
        <v>34</v>
      </c>
      <c r="E208">
        <v>41034.445658249999</v>
      </c>
      <c r="F208">
        <v>53.35</v>
      </c>
      <c r="G208">
        <v>-1.2092466992403701</v>
      </c>
      <c r="H208">
        <v>2.9277144576009801</v>
      </c>
      <c r="I208">
        <v>-24.098540389567901</v>
      </c>
      <c r="J208">
        <v>-3.09876802301262</v>
      </c>
      <c r="K208">
        <v>56.377322814534402</v>
      </c>
      <c r="L208">
        <v>57.6551912890802</v>
      </c>
      <c r="M208">
        <v>44.320147708303097</v>
      </c>
      <c r="N208">
        <v>1.3761948357548299</v>
      </c>
      <c r="O208">
        <v>37.769447047797499</v>
      </c>
      <c r="P208">
        <v>24.504084014002299</v>
      </c>
      <c r="Q208">
        <v>0.12285991686469</v>
      </c>
    </row>
    <row r="209" spans="1:17" x14ac:dyDescent="0.3">
      <c r="A209" t="s">
        <v>507</v>
      </c>
      <c r="B209" t="s">
        <v>508</v>
      </c>
      <c r="C209" t="s">
        <v>3139</v>
      </c>
      <c r="D209" t="s">
        <v>509</v>
      </c>
      <c r="E209">
        <v>40762.451772075001</v>
      </c>
      <c r="F209">
        <v>1051.1500000000001</v>
      </c>
      <c r="G209">
        <v>73.325860742607304</v>
      </c>
      <c r="H209">
        <v>4.6132589441212497</v>
      </c>
      <c r="I209">
        <v>28.987294315733301</v>
      </c>
      <c r="J209">
        <v>-3.6878019838488698</v>
      </c>
      <c r="K209">
        <v>1045.2399333273599</v>
      </c>
      <c r="L209">
        <v>904.618747692282</v>
      </c>
      <c r="M209">
        <v>51.243185631868002</v>
      </c>
      <c r="N209">
        <v>0.50947308830363902</v>
      </c>
      <c r="O209">
        <v>15.587689673214999</v>
      </c>
      <c r="P209">
        <v>99.478128854730002</v>
      </c>
      <c r="Q209">
        <v>0.144500583785797</v>
      </c>
    </row>
    <row r="210" spans="1:17" x14ac:dyDescent="0.3">
      <c r="A210" t="s">
        <v>510</v>
      </c>
      <c r="B210" t="s">
        <v>511</v>
      </c>
      <c r="C210" t="s">
        <v>3138</v>
      </c>
      <c r="D210" t="s">
        <v>241</v>
      </c>
      <c r="E210">
        <v>40638.366520240001</v>
      </c>
      <c r="F210">
        <v>6524.9</v>
      </c>
      <c r="G210">
        <v>-44.109464593766198</v>
      </c>
      <c r="H210">
        <v>-8.0592417688396001</v>
      </c>
      <c r="I210">
        <v>-17.155527233534599</v>
      </c>
      <c r="J210">
        <v>-3.4920106344839201</v>
      </c>
      <c r="K210">
        <v>7298.4712724339397</v>
      </c>
      <c r="L210">
        <v>7399.4375822793099</v>
      </c>
      <c r="M210">
        <v>22.549795981203999</v>
      </c>
      <c r="N210">
        <v>0.33733908674785501</v>
      </c>
      <c r="O210">
        <v>40.998329476313799</v>
      </c>
      <c r="P210">
        <v>1.77345894684302</v>
      </c>
      <c r="Q210">
        <v>-1.5395576401926001E-2</v>
      </c>
    </row>
    <row r="211" spans="1:17" x14ac:dyDescent="0.3">
      <c r="A211" t="s">
        <v>512</v>
      </c>
      <c r="B211" t="s">
        <v>513</v>
      </c>
      <c r="C211" t="s">
        <v>3139</v>
      </c>
      <c r="D211" t="s">
        <v>378</v>
      </c>
      <c r="E211">
        <v>40453.49413875</v>
      </c>
      <c r="F211">
        <v>5531.75</v>
      </c>
      <c r="G211">
        <v>7.6603560917258298</v>
      </c>
      <c r="H211">
        <v>25.908743419647902</v>
      </c>
      <c r="I211">
        <v>20.4389599333118</v>
      </c>
      <c r="J211">
        <v>-0.66284538606968302</v>
      </c>
      <c r="K211">
        <v>4916.9722722437</v>
      </c>
      <c r="L211">
        <v>4528.5477677670096</v>
      </c>
      <c r="M211">
        <v>74.290260123889595</v>
      </c>
      <c r="N211">
        <v>1.0429019620317801</v>
      </c>
      <c r="O211">
        <v>1.8655940705924801</v>
      </c>
      <c r="P211">
        <v>51.111809216816397</v>
      </c>
      <c r="Q211">
        <v>5.7908927802831002E-2</v>
      </c>
    </row>
    <row r="212" spans="1:17" x14ac:dyDescent="0.3">
      <c r="A212" t="s">
        <v>514</v>
      </c>
      <c r="B212" t="s">
        <v>515</v>
      </c>
      <c r="C212" t="s">
        <v>3138</v>
      </c>
      <c r="D212" t="s">
        <v>21</v>
      </c>
      <c r="E212">
        <v>40410.670615950003</v>
      </c>
      <c r="F212">
        <v>996.15</v>
      </c>
      <c r="G212">
        <v>-48.409056778731099</v>
      </c>
      <c r="H212">
        <v>-2.05760163762376</v>
      </c>
      <c r="I212">
        <v>-11.892428734328</v>
      </c>
      <c r="J212">
        <v>-2.5260644359643498</v>
      </c>
      <c r="K212">
        <v>1038.62420810153</v>
      </c>
      <c r="L212">
        <v>1070.2692662320401</v>
      </c>
      <c r="M212">
        <v>36.3248913710461</v>
      </c>
      <c r="N212">
        <v>0.256269775947923</v>
      </c>
      <c r="O212">
        <v>40.541083170205198</v>
      </c>
      <c r="P212">
        <v>2.6852901762704802</v>
      </c>
    </row>
    <row r="213" spans="1:17" x14ac:dyDescent="0.3">
      <c r="A213" t="s">
        <v>516</v>
      </c>
      <c r="B213" t="s">
        <v>517</v>
      </c>
      <c r="C213" t="s">
        <v>3148</v>
      </c>
      <c r="D213" t="s">
        <v>518</v>
      </c>
      <c r="E213">
        <v>39822.900800299998</v>
      </c>
      <c r="F213">
        <v>3620.9</v>
      </c>
      <c r="G213">
        <v>-10.1541254872777</v>
      </c>
      <c r="H213">
        <v>-5.2167478501756603</v>
      </c>
      <c r="I213">
        <v>-8.8709995881234391</v>
      </c>
      <c r="J213">
        <v>-4.6632419893394701</v>
      </c>
      <c r="K213">
        <v>3807.6362850323899</v>
      </c>
      <c r="L213">
        <v>3613.2789077900802</v>
      </c>
      <c r="M213">
        <v>39.647699420215098</v>
      </c>
      <c r="N213">
        <v>1.05272247749847</v>
      </c>
      <c r="O213">
        <v>22.069098842829099</v>
      </c>
      <c r="P213">
        <v>36.720283945023397</v>
      </c>
      <c r="Q213">
        <v>8.4600484348560004E-2</v>
      </c>
    </row>
    <row r="214" spans="1:17" x14ac:dyDescent="0.3">
      <c r="A214" t="s">
        <v>519</v>
      </c>
      <c r="B214" t="s">
        <v>520</v>
      </c>
      <c r="C214" t="s">
        <v>3151</v>
      </c>
      <c r="D214" t="s">
        <v>521</v>
      </c>
      <c r="E214">
        <v>39582.561085200003</v>
      </c>
      <c r="F214">
        <v>602</v>
      </c>
      <c r="G214">
        <v>-5.8433017771046796</v>
      </c>
      <c r="H214">
        <v>0.85455080514512805</v>
      </c>
      <c r="I214">
        <v>17.9758372564946</v>
      </c>
      <c r="J214">
        <v>4.5341690653369202</v>
      </c>
      <c r="K214">
        <v>615.70628587165402</v>
      </c>
      <c r="L214">
        <v>573.94136301850801</v>
      </c>
      <c r="M214">
        <v>54.635850642483597</v>
      </c>
      <c r="N214">
        <v>0.75112737555400799</v>
      </c>
      <c r="O214">
        <v>18.845514950166098</v>
      </c>
      <c r="P214">
        <v>42.975893599335002</v>
      </c>
      <c r="Q214">
        <v>-7.4843100762117004E-2</v>
      </c>
    </row>
    <row r="215" spans="1:17" x14ac:dyDescent="0.3">
      <c r="A215" t="s">
        <v>522</v>
      </c>
      <c r="B215" t="s">
        <v>523</v>
      </c>
      <c r="C215" t="s">
        <v>3155</v>
      </c>
      <c r="D215" t="s">
        <v>524</v>
      </c>
      <c r="E215">
        <v>39397.667263099996</v>
      </c>
      <c r="F215">
        <v>34973.300000000003</v>
      </c>
      <c r="G215">
        <v>-13.9498637787579</v>
      </c>
      <c r="H215">
        <v>6.9841727543626702</v>
      </c>
      <c r="I215">
        <v>11.439832631586301</v>
      </c>
      <c r="J215">
        <v>-1.7755055705729399</v>
      </c>
      <c r="K215">
        <v>35020.017336497302</v>
      </c>
      <c r="L215">
        <v>33987.340500955099</v>
      </c>
      <c r="M215">
        <v>47.024427332256202</v>
      </c>
      <c r="N215">
        <v>0.88161600115531802</v>
      </c>
      <c r="O215">
        <v>16.821975621402501</v>
      </c>
      <c r="P215">
        <v>22.717854517447101</v>
      </c>
      <c r="Q215">
        <v>3.4289934845558999E-2</v>
      </c>
    </row>
    <row r="216" spans="1:17" x14ac:dyDescent="0.3">
      <c r="A216" t="s">
        <v>525</v>
      </c>
      <c r="B216" t="s">
        <v>526</v>
      </c>
      <c r="C216" t="s">
        <v>3143</v>
      </c>
      <c r="D216" t="s">
        <v>51</v>
      </c>
      <c r="E216">
        <v>38849.72690234</v>
      </c>
      <c r="F216">
        <v>1531.3</v>
      </c>
      <c r="G216">
        <v>23.9895499561602</v>
      </c>
      <c r="H216">
        <v>0.52679379421247496</v>
      </c>
      <c r="I216">
        <v>8.4880050929861195</v>
      </c>
      <c r="J216">
        <v>-3.6772726977978798</v>
      </c>
      <c r="K216">
        <v>1523.9939994670499</v>
      </c>
      <c r="L216">
        <v>1327.6201315753799</v>
      </c>
      <c r="M216">
        <v>31.362967637558199</v>
      </c>
      <c r="N216">
        <v>0.48480539625429597</v>
      </c>
      <c r="O216">
        <v>11.581662639587201</v>
      </c>
      <c r="P216">
        <v>49.315001706401397</v>
      </c>
      <c r="Q216">
        <v>3.3453116370676002E-2</v>
      </c>
    </row>
    <row r="217" spans="1:17" x14ac:dyDescent="0.3">
      <c r="A217" t="s">
        <v>527</v>
      </c>
      <c r="B217" t="s">
        <v>528</v>
      </c>
      <c r="C217" t="s">
        <v>3153</v>
      </c>
      <c r="D217" t="s">
        <v>403</v>
      </c>
      <c r="E217">
        <v>38667.552626115001</v>
      </c>
      <c r="F217">
        <v>515.15</v>
      </c>
      <c r="G217">
        <v>-31.582740543868798</v>
      </c>
      <c r="H217">
        <v>-1.6391265953071199</v>
      </c>
      <c r="I217">
        <v>-13.0065651040409</v>
      </c>
      <c r="J217">
        <v>-0.73362346679009804</v>
      </c>
      <c r="K217">
        <v>564.82746369567894</v>
      </c>
      <c r="L217">
        <v>561.14896328336204</v>
      </c>
      <c r="M217">
        <v>26.140735483838199</v>
      </c>
      <c r="N217">
        <v>0.86400516961942497</v>
      </c>
      <c r="O217">
        <v>21.3238862467242</v>
      </c>
      <c r="P217">
        <v>15.040196516301901</v>
      </c>
      <c r="Q217">
        <v>-0.100551338576264</v>
      </c>
    </row>
    <row r="218" spans="1:17" x14ac:dyDescent="0.3">
      <c r="A218" t="s">
        <v>529</v>
      </c>
      <c r="B218" t="s">
        <v>530</v>
      </c>
      <c r="C218" t="s">
        <v>3148</v>
      </c>
      <c r="D218" t="s">
        <v>128</v>
      </c>
      <c r="E218">
        <v>38591.435382784999</v>
      </c>
      <c r="F218">
        <v>43647.95</v>
      </c>
      <c r="G218">
        <v>-7.8894370196166399</v>
      </c>
      <c r="H218">
        <v>-10.0597598738083</v>
      </c>
      <c r="I218">
        <v>-17.1355618871318</v>
      </c>
      <c r="J218">
        <v>-4.7116525854046003</v>
      </c>
      <c r="K218">
        <v>48674.992118161499</v>
      </c>
      <c r="L218">
        <v>47711.8372457609</v>
      </c>
      <c r="M218">
        <v>19.422692235531901</v>
      </c>
      <c r="N218">
        <v>1.9313167149622601</v>
      </c>
      <c r="O218">
        <v>37.449754226716202</v>
      </c>
      <c r="P218">
        <v>24.7879363137084</v>
      </c>
      <c r="Q218">
        <v>-2.37138463247E-2</v>
      </c>
    </row>
    <row r="219" spans="1:17" x14ac:dyDescent="0.3">
      <c r="A219" t="s">
        <v>531</v>
      </c>
      <c r="B219" t="s">
        <v>532</v>
      </c>
      <c r="C219" t="s">
        <v>3138</v>
      </c>
      <c r="D219" t="s">
        <v>21</v>
      </c>
      <c r="E219">
        <v>38211.176585504902</v>
      </c>
      <c r="F219">
        <v>1407.45</v>
      </c>
      <c r="G219">
        <v>-24.543028741469001</v>
      </c>
      <c r="H219">
        <v>-14.9780205747079</v>
      </c>
      <c r="I219">
        <v>-11.8815853146927</v>
      </c>
      <c r="J219">
        <v>-0.73463402775591102</v>
      </c>
      <c r="K219">
        <v>1601.03918388079</v>
      </c>
      <c r="L219">
        <v>1574.3235610224001</v>
      </c>
      <c r="M219">
        <v>37.484973165676699</v>
      </c>
      <c r="N219">
        <v>1.25763155104972</v>
      </c>
      <c r="O219">
        <v>37.035063412554599</v>
      </c>
      <c r="P219">
        <v>8.8472990216928995</v>
      </c>
      <c r="Q219">
        <v>0.133436774904059</v>
      </c>
    </row>
    <row r="220" spans="1:17" x14ac:dyDescent="0.3">
      <c r="A220" t="s">
        <v>533</v>
      </c>
      <c r="B220" t="s">
        <v>534</v>
      </c>
      <c r="C220" t="s">
        <v>3148</v>
      </c>
      <c r="D220" t="s">
        <v>83</v>
      </c>
      <c r="E220">
        <v>38193.979687500003</v>
      </c>
      <c r="F220">
        <v>1041.95</v>
      </c>
      <c r="G220">
        <v>71.7345541242032</v>
      </c>
      <c r="H220">
        <v>-10.982204613809699</v>
      </c>
      <c r="I220">
        <v>4.3722347237766304</v>
      </c>
      <c r="J220">
        <v>-6.2501438442666002</v>
      </c>
      <c r="K220">
        <v>1152.3339617517399</v>
      </c>
      <c r="L220">
        <v>1129.74605693736</v>
      </c>
      <c r="M220">
        <v>39.9808410004105</v>
      </c>
      <c r="N220">
        <v>0.54991803285763097</v>
      </c>
      <c r="O220">
        <v>72.244349536925895</v>
      </c>
      <c r="P220">
        <v>98.466666666666598</v>
      </c>
      <c r="Q220">
        <v>0.16475564948216101</v>
      </c>
    </row>
    <row r="221" spans="1:17" x14ac:dyDescent="0.3">
      <c r="A221" t="s">
        <v>535</v>
      </c>
      <c r="B221" t="s">
        <v>536</v>
      </c>
      <c r="C221" t="s">
        <v>3145</v>
      </c>
      <c r="D221" t="s">
        <v>537</v>
      </c>
      <c r="E221">
        <v>37111</v>
      </c>
      <c r="F221">
        <v>436.6</v>
      </c>
      <c r="G221">
        <v>37.546275568097599</v>
      </c>
      <c r="H221">
        <v>-11.2837654728896</v>
      </c>
      <c r="I221">
        <v>-13.670914237747001</v>
      </c>
      <c r="J221">
        <v>-4.51105727097422</v>
      </c>
      <c r="K221">
        <v>478.28600308676801</v>
      </c>
      <c r="L221">
        <v>446.89747662384701</v>
      </c>
      <c r="M221">
        <v>29.704384754658999</v>
      </c>
      <c r="N221">
        <v>0.98496183231643797</v>
      </c>
      <c r="O221">
        <v>42.086578103527202</v>
      </c>
      <c r="P221">
        <v>63.337074448185497</v>
      </c>
      <c r="Q221">
        <v>0.12521115693513299</v>
      </c>
    </row>
    <row r="222" spans="1:17" x14ac:dyDescent="0.3">
      <c r="A222" t="s">
        <v>538</v>
      </c>
      <c r="B222" t="s">
        <v>539</v>
      </c>
      <c r="C222" t="s">
        <v>3150</v>
      </c>
      <c r="D222" t="s">
        <v>285</v>
      </c>
      <c r="E222">
        <v>36908.882519940002</v>
      </c>
      <c r="F222">
        <v>1795.05</v>
      </c>
      <c r="G222">
        <v>63.656534933396301</v>
      </c>
      <c r="H222">
        <v>-9.5059250093487293</v>
      </c>
      <c r="I222">
        <v>16.846694623097299</v>
      </c>
      <c r="J222">
        <v>-5.6419781708576</v>
      </c>
      <c r="K222">
        <v>1874.8332889675</v>
      </c>
      <c r="L222">
        <v>1600.1144093220801</v>
      </c>
      <c r="M222">
        <v>37.2258350115209</v>
      </c>
      <c r="N222">
        <v>0.96162993674805297</v>
      </c>
      <c r="O222">
        <v>22.534191248154599</v>
      </c>
      <c r="P222">
        <v>99.107093339249005</v>
      </c>
      <c r="Q222">
        <v>0.15902748032206501</v>
      </c>
    </row>
    <row r="223" spans="1:17" x14ac:dyDescent="0.3">
      <c r="A223" t="s">
        <v>540</v>
      </c>
      <c r="B223" t="s">
        <v>541</v>
      </c>
      <c r="C223" t="s">
        <v>3148</v>
      </c>
      <c r="D223" t="s">
        <v>313</v>
      </c>
      <c r="E223">
        <v>36655.045077399998</v>
      </c>
      <c r="F223">
        <v>1393.3</v>
      </c>
      <c r="G223">
        <v>138.78321420968999</v>
      </c>
      <c r="H223">
        <v>-11.2131394064617</v>
      </c>
      <c r="I223">
        <v>7.1160914712084402</v>
      </c>
      <c r="J223">
        <v>-6.8290977693314101</v>
      </c>
      <c r="K223">
        <v>1656.6002673381499</v>
      </c>
      <c r="L223">
        <v>1577.44405802558</v>
      </c>
      <c r="M223">
        <v>32.325692724949498</v>
      </c>
      <c r="N223">
        <v>0.307883484435995</v>
      </c>
      <c r="O223">
        <v>113.84124022105701</v>
      </c>
      <c r="P223">
        <v>165.314671998476</v>
      </c>
      <c r="Q223">
        <v>0.19192652132108001</v>
      </c>
    </row>
    <row r="224" spans="1:17" x14ac:dyDescent="0.3">
      <c r="A224" t="s">
        <v>542</v>
      </c>
      <c r="B224" t="s">
        <v>543</v>
      </c>
      <c r="C224" t="s">
        <v>3148</v>
      </c>
      <c r="D224" t="s">
        <v>246</v>
      </c>
      <c r="E224">
        <v>36057.266740999999</v>
      </c>
      <c r="F224">
        <v>5633</v>
      </c>
      <c r="G224">
        <v>98.441348763289</v>
      </c>
      <c r="H224">
        <v>2.96036445545136</v>
      </c>
      <c r="I224">
        <v>119.000486641843</v>
      </c>
      <c r="J224">
        <v>0.13676469387836801</v>
      </c>
      <c r="K224">
        <v>5292.6972380183797</v>
      </c>
      <c r="L224">
        <v>4116.4081475427602</v>
      </c>
      <c r="M224">
        <v>55.02420196125</v>
      </c>
      <c r="N224">
        <v>1.05245507977735</v>
      </c>
      <c r="O224">
        <v>7.1888869163855702</v>
      </c>
      <c r="P224">
        <v>147.51191862381</v>
      </c>
    </row>
    <row r="225" spans="1:17" x14ac:dyDescent="0.3">
      <c r="A225" t="s">
        <v>544</v>
      </c>
      <c r="B225" t="s">
        <v>545</v>
      </c>
      <c r="C225" t="s">
        <v>3148</v>
      </c>
      <c r="D225" t="s">
        <v>546</v>
      </c>
      <c r="E225">
        <v>36026.840103570001</v>
      </c>
      <c r="F225">
        <v>3990.15</v>
      </c>
      <c r="G225">
        <v>30.8697756696202</v>
      </c>
      <c r="H225">
        <v>-9.2570764061161501</v>
      </c>
      <c r="I225">
        <v>-7.2793109302780898</v>
      </c>
      <c r="J225">
        <v>-0.60322704728234999</v>
      </c>
      <c r="K225">
        <v>4175.4013482477003</v>
      </c>
      <c r="L225">
        <v>3937.80381690995</v>
      </c>
      <c r="M225">
        <v>45.966037249401602</v>
      </c>
      <c r="N225">
        <v>0.87816207634934595</v>
      </c>
      <c r="O225">
        <v>26.303522423969</v>
      </c>
      <c r="P225">
        <v>56.660777385159001</v>
      </c>
      <c r="Q225">
        <v>0.17951769497626999</v>
      </c>
    </row>
    <row r="226" spans="1:17" x14ac:dyDescent="0.3">
      <c r="A226" t="s">
        <v>547</v>
      </c>
      <c r="B226" t="s">
        <v>548</v>
      </c>
      <c r="C226" t="s">
        <v>3153</v>
      </c>
      <c r="D226" t="s">
        <v>282</v>
      </c>
      <c r="E226">
        <v>35762.255350200001</v>
      </c>
      <c r="F226">
        <v>2622</v>
      </c>
      <c r="G226">
        <v>-0.36718190347815099</v>
      </c>
      <c r="H226">
        <v>-0.120363013447488</v>
      </c>
      <c r="I226">
        <v>-3.8477134672656401</v>
      </c>
      <c r="J226">
        <v>1.1103291240839599</v>
      </c>
      <c r="K226">
        <v>2784.68966274586</v>
      </c>
      <c r="L226">
        <v>2614.3868032656801</v>
      </c>
      <c r="M226">
        <v>37.691953076953297</v>
      </c>
      <c r="N226">
        <v>0.60544117962614397</v>
      </c>
      <c r="O226">
        <v>20.861937452326401</v>
      </c>
      <c r="P226">
        <v>29.7377535873329</v>
      </c>
      <c r="Q226">
        <v>-4.0379141640380003E-3</v>
      </c>
    </row>
    <row r="227" spans="1:17" x14ac:dyDescent="0.3">
      <c r="A227" t="s">
        <v>549</v>
      </c>
      <c r="B227" t="s">
        <v>550</v>
      </c>
      <c r="C227" t="s">
        <v>3143</v>
      </c>
      <c r="D227" t="s">
        <v>51</v>
      </c>
      <c r="E227">
        <v>35691.134047270003</v>
      </c>
      <c r="F227">
        <v>2857.3</v>
      </c>
      <c r="G227">
        <v>27.404188947862799</v>
      </c>
      <c r="H227">
        <v>-11.502545984363501</v>
      </c>
      <c r="I227">
        <v>10.583472004088099</v>
      </c>
      <c r="J227">
        <v>-7.3756006804554799</v>
      </c>
      <c r="K227">
        <v>3067.0723571476401</v>
      </c>
      <c r="L227">
        <v>2638.63105033898</v>
      </c>
      <c r="M227">
        <v>31.5714328976212</v>
      </c>
      <c r="N227">
        <v>0.66751269315064998</v>
      </c>
      <c r="O227">
        <v>21.968291743954001</v>
      </c>
      <c r="P227">
        <v>55.2796043693277</v>
      </c>
      <c r="Q227">
        <v>8.2095812032066007E-2</v>
      </c>
    </row>
    <row r="228" spans="1:17" x14ac:dyDescent="0.3">
      <c r="A228" t="s">
        <v>551</v>
      </c>
      <c r="B228" t="s">
        <v>552</v>
      </c>
      <c r="C228" t="s">
        <v>3143</v>
      </c>
      <c r="D228" t="s">
        <v>165</v>
      </c>
      <c r="E228">
        <v>35655.436411875002</v>
      </c>
      <c r="F228">
        <v>888.75</v>
      </c>
      <c r="G228">
        <v>-0.74543283014599304</v>
      </c>
      <c r="H228">
        <v>5.3003741421986499</v>
      </c>
      <c r="I228">
        <v>22.256909777160399</v>
      </c>
      <c r="J228">
        <v>3.3068624039314898</v>
      </c>
      <c r="K228">
        <v>868.71180730275398</v>
      </c>
      <c r="L228">
        <v>795.63752518083902</v>
      </c>
      <c r="M228">
        <v>55.206409618273</v>
      </c>
      <c r="N228">
        <v>1.0103095255230401</v>
      </c>
      <c r="O228">
        <v>6.3572433192686297</v>
      </c>
      <c r="P228">
        <v>46.260182670945397</v>
      </c>
      <c r="Q228">
        <v>3.5892437625385999E-2</v>
      </c>
    </row>
    <row r="229" spans="1:17" x14ac:dyDescent="0.3">
      <c r="A229" t="s">
        <v>553</v>
      </c>
      <c r="B229" t="s">
        <v>554</v>
      </c>
      <c r="C229" t="s">
        <v>3137</v>
      </c>
      <c r="D229" t="s">
        <v>191</v>
      </c>
      <c r="E229">
        <v>35634.514820625001</v>
      </c>
      <c r="F229">
        <v>517.65</v>
      </c>
      <c r="G229">
        <v>-0.37830271462938397</v>
      </c>
      <c r="H229">
        <v>-9.7927954139093494</v>
      </c>
      <c r="I229">
        <v>-13.016994045832501</v>
      </c>
      <c r="J229">
        <v>-0.82741570773393103</v>
      </c>
      <c r="K229">
        <v>571.32692378122397</v>
      </c>
      <c r="L229">
        <v>572.68541679425005</v>
      </c>
      <c r="M229">
        <v>37.311833098737502</v>
      </c>
      <c r="N229">
        <v>0.48437901694531699</v>
      </c>
      <c r="O229">
        <v>33.285038153192303</v>
      </c>
      <c r="P229">
        <v>24.960772480386201</v>
      </c>
      <c r="Q229">
        <v>-5.9099512602907002E-2</v>
      </c>
    </row>
    <row r="230" spans="1:17" x14ac:dyDescent="0.3">
      <c r="A230" t="s">
        <v>555</v>
      </c>
      <c r="B230" t="s">
        <v>556</v>
      </c>
      <c r="C230" t="s">
        <v>3143</v>
      </c>
      <c r="D230" t="s">
        <v>51</v>
      </c>
      <c r="E230">
        <v>35595.732167249997</v>
      </c>
      <c r="F230">
        <v>269.7</v>
      </c>
      <c r="G230">
        <v>97.972393527562105</v>
      </c>
      <c r="H230">
        <v>31.454372816079299</v>
      </c>
      <c r="I230">
        <v>65.4441833458405</v>
      </c>
      <c r="J230">
        <v>-1.43599909925308</v>
      </c>
      <c r="K230">
        <v>235.34543165644499</v>
      </c>
      <c r="L230">
        <v>182.15217480492899</v>
      </c>
      <c r="M230">
        <v>52.895945273490199</v>
      </c>
      <c r="N230">
        <v>1.5323351798054401</v>
      </c>
      <c r="O230">
        <v>14.163885799035899</v>
      </c>
      <c r="P230">
        <v>135.85483165719199</v>
      </c>
      <c r="Q230">
        <v>6.3597689417606004E-2</v>
      </c>
    </row>
    <row r="231" spans="1:17" x14ac:dyDescent="0.3">
      <c r="A231" t="s">
        <v>557</v>
      </c>
      <c r="B231" t="s">
        <v>558</v>
      </c>
      <c r="C231" t="s">
        <v>3145</v>
      </c>
      <c r="D231" t="s">
        <v>206</v>
      </c>
      <c r="E231">
        <v>35411.871983999998</v>
      </c>
      <c r="F231">
        <v>2517.5</v>
      </c>
      <c r="G231">
        <v>29.9245891123612</v>
      </c>
      <c r="H231">
        <v>6.12714243149982</v>
      </c>
      <c r="I231">
        <v>12.7917388315265</v>
      </c>
      <c r="J231">
        <v>-0.35830997778098</v>
      </c>
      <c r="K231">
        <v>2406.8474349919702</v>
      </c>
      <c r="L231">
        <v>2257.7087858394998</v>
      </c>
      <c r="M231">
        <v>78.655341823096904</v>
      </c>
      <c r="N231">
        <v>1.31859405500854</v>
      </c>
      <c r="O231">
        <v>21.600794438927501</v>
      </c>
      <c r="P231">
        <v>60.110662384329203</v>
      </c>
      <c r="Q231">
        <v>2.3202311276498001E-2</v>
      </c>
    </row>
    <row r="232" spans="1:17" x14ac:dyDescent="0.3">
      <c r="A232" t="s">
        <v>559</v>
      </c>
      <c r="B232" t="s">
        <v>560</v>
      </c>
      <c r="C232" t="s">
        <v>3148</v>
      </c>
      <c r="D232" t="s">
        <v>246</v>
      </c>
      <c r="E232">
        <v>35084.813895175001</v>
      </c>
      <c r="F232">
        <v>8734.4500000000007</v>
      </c>
      <c r="G232">
        <v>44.706799440074398</v>
      </c>
      <c r="H232">
        <v>-10.940538042037399</v>
      </c>
      <c r="I232">
        <v>3.5115242150118999</v>
      </c>
      <c r="J232">
        <v>-9.1777810102097295</v>
      </c>
      <c r="K232">
        <v>9519.1190496431209</v>
      </c>
      <c r="L232">
        <v>8148.0865159483301</v>
      </c>
      <c r="M232">
        <v>24.744666232459799</v>
      </c>
      <c r="N232">
        <v>0.71680928959737999</v>
      </c>
      <c r="O232">
        <v>25.938095701503801</v>
      </c>
      <c r="P232">
        <v>70.513133363917603</v>
      </c>
      <c r="Q232">
        <v>0.27242013196502002</v>
      </c>
    </row>
    <row r="233" spans="1:17" hidden="1" x14ac:dyDescent="0.3">
      <c r="A233" t="s">
        <v>561</v>
      </c>
      <c r="B233" t="s">
        <v>562</v>
      </c>
      <c r="C233" t="s">
        <v>3154</v>
      </c>
      <c r="D233" t="s">
        <v>34</v>
      </c>
      <c r="E233">
        <v>35007.266998754902</v>
      </c>
      <c r="F233">
        <v>51.65</v>
      </c>
      <c r="G233">
        <v>3.72765918053992</v>
      </c>
      <c r="H233">
        <v>2.7627740226663602</v>
      </c>
      <c r="I233">
        <v>-15.463999898212199</v>
      </c>
      <c r="J233">
        <v>-2.3778211603046202</v>
      </c>
      <c r="K233">
        <v>53.843683223549398</v>
      </c>
      <c r="L233">
        <v>54.9539370242911</v>
      </c>
      <c r="M233">
        <v>46.340732483340098</v>
      </c>
      <c r="N233">
        <v>1.00987735310753</v>
      </c>
      <c r="O233">
        <v>50.048402710551798</v>
      </c>
      <c r="P233">
        <v>29.448621553884699</v>
      </c>
      <c r="Q233">
        <v>0.110891240171943</v>
      </c>
    </row>
    <row r="234" spans="1:17" x14ac:dyDescent="0.3">
      <c r="A234" t="s">
        <v>563</v>
      </c>
      <c r="B234" t="s">
        <v>564</v>
      </c>
      <c r="C234" t="s">
        <v>3139</v>
      </c>
      <c r="D234" t="s">
        <v>54</v>
      </c>
      <c r="E234">
        <v>34959.677135231999</v>
      </c>
      <c r="F234">
        <v>140.16</v>
      </c>
      <c r="G234">
        <v>-25.538304845922699</v>
      </c>
      <c r="H234">
        <v>-12.955727467325399</v>
      </c>
      <c r="I234">
        <v>-20.298235046056501</v>
      </c>
      <c r="J234">
        <v>-6.0224060820478904</v>
      </c>
      <c r="K234">
        <v>159.82819217235601</v>
      </c>
      <c r="L234">
        <v>162.06302211030601</v>
      </c>
      <c r="M234">
        <v>32.342556133344402</v>
      </c>
      <c r="N234">
        <v>1.0849940563523599</v>
      </c>
      <c r="O234">
        <v>38.591609589041099</v>
      </c>
      <c r="P234">
        <v>1.8160685747493801</v>
      </c>
      <c r="Q234">
        <v>6.6084760202194004E-2</v>
      </c>
    </row>
    <row r="235" spans="1:17" x14ac:dyDescent="0.3">
      <c r="A235" t="s">
        <v>565</v>
      </c>
      <c r="B235" t="s">
        <v>566</v>
      </c>
      <c r="C235" t="s">
        <v>3139</v>
      </c>
      <c r="D235" t="s">
        <v>211</v>
      </c>
      <c r="E235">
        <v>34767.063599360001</v>
      </c>
      <c r="F235">
        <v>6871.6</v>
      </c>
      <c r="G235">
        <v>87.835309045676894</v>
      </c>
      <c r="H235">
        <v>1.01853567569133</v>
      </c>
      <c r="I235">
        <v>-3.8731928995171199</v>
      </c>
      <c r="J235">
        <v>-1.94230517619322</v>
      </c>
      <c r="K235">
        <v>6754.7317450693099</v>
      </c>
      <c r="L235">
        <v>6195.8241520214397</v>
      </c>
      <c r="M235">
        <v>58.969346078180699</v>
      </c>
      <c r="N235">
        <v>0.38116302004967401</v>
      </c>
      <c r="O235">
        <v>41.988037720472597</v>
      </c>
      <c r="P235">
        <v>114.7375</v>
      </c>
      <c r="Q235">
        <v>0.138803762750111</v>
      </c>
    </row>
    <row r="236" spans="1:17" x14ac:dyDescent="0.3">
      <c r="A236" t="s">
        <v>567</v>
      </c>
      <c r="B236" t="s">
        <v>568</v>
      </c>
      <c r="C236" t="s">
        <v>3139</v>
      </c>
      <c r="D236" t="s">
        <v>569</v>
      </c>
      <c r="E236">
        <v>34431.193485000003</v>
      </c>
      <c r="F236">
        <v>625.95000000000005</v>
      </c>
      <c r="G236">
        <v>13.9015104980678</v>
      </c>
      <c r="H236">
        <v>6.1138715279948697</v>
      </c>
      <c r="I236">
        <v>-9.3145519086464397</v>
      </c>
      <c r="J236">
        <v>-0.773324208579794</v>
      </c>
      <c r="K236">
        <v>643.96687867100104</v>
      </c>
      <c r="L236">
        <v>639.25378556082796</v>
      </c>
      <c r="M236">
        <v>47.881424135011798</v>
      </c>
      <c r="N236">
        <v>0.84088774127816401</v>
      </c>
      <c r="O236">
        <v>32.079239555874999</v>
      </c>
      <c r="P236">
        <v>39.456388548512798</v>
      </c>
      <c r="Q236">
        <v>4.9661606030225E-2</v>
      </c>
    </row>
    <row r="237" spans="1:17" x14ac:dyDescent="0.3">
      <c r="A237" t="s">
        <v>570</v>
      </c>
      <c r="B237" t="s">
        <v>571</v>
      </c>
      <c r="C237" t="s">
        <v>3141</v>
      </c>
      <c r="D237" t="s">
        <v>37</v>
      </c>
      <c r="E237">
        <v>34363.5906483</v>
      </c>
      <c r="F237">
        <v>6636.15</v>
      </c>
      <c r="G237">
        <v>194.40101391176299</v>
      </c>
      <c r="H237">
        <v>-0.22015793515878401</v>
      </c>
      <c r="I237">
        <v>90.648506620654203</v>
      </c>
      <c r="J237">
        <v>-0.89268702674290601</v>
      </c>
      <c r="K237">
        <v>6519.1334331075795</v>
      </c>
      <c r="L237">
        <v>4847.26134032359</v>
      </c>
      <c r="M237">
        <v>45.501937810929803</v>
      </c>
      <c r="N237">
        <v>0.27933913314241199</v>
      </c>
      <c r="O237">
        <v>27.784935542445499</v>
      </c>
      <c r="P237">
        <v>230.15671641790999</v>
      </c>
      <c r="Q237">
        <v>0.18261599241551299</v>
      </c>
    </row>
    <row r="238" spans="1:17" x14ac:dyDescent="0.3">
      <c r="A238" t="s">
        <v>572</v>
      </c>
      <c r="B238" t="s">
        <v>573</v>
      </c>
      <c r="C238" t="s">
        <v>3144</v>
      </c>
      <c r="D238" t="s">
        <v>149</v>
      </c>
      <c r="E238">
        <v>34333.122438840001</v>
      </c>
      <c r="F238">
        <v>247.6</v>
      </c>
      <c r="G238">
        <v>40.186335895451798</v>
      </c>
      <c r="H238">
        <v>-2.3231361524315002</v>
      </c>
      <c r="I238">
        <v>4.2498407814997501</v>
      </c>
      <c r="J238">
        <v>-2.3136692036407598</v>
      </c>
      <c r="K238">
        <v>261.72528213358299</v>
      </c>
      <c r="L238">
        <v>242.23839992034999</v>
      </c>
      <c r="M238">
        <v>36.7654865010389</v>
      </c>
      <c r="N238">
        <v>0.34465690027953799</v>
      </c>
      <c r="O238">
        <v>25.928917609046799</v>
      </c>
      <c r="P238">
        <v>70.758620689655103</v>
      </c>
      <c r="Q238">
        <v>0.15682676523483</v>
      </c>
    </row>
    <row r="239" spans="1:17" x14ac:dyDescent="0.3">
      <c r="A239" t="s">
        <v>574</v>
      </c>
      <c r="B239" t="s">
        <v>575</v>
      </c>
      <c r="C239" t="s">
        <v>3151</v>
      </c>
      <c r="D239" t="s">
        <v>576</v>
      </c>
      <c r="E239">
        <v>34217.88790668</v>
      </c>
      <c r="F239">
        <v>1408.65</v>
      </c>
      <c r="G239">
        <v>-19.781915230191501</v>
      </c>
      <c r="H239">
        <v>11.6901520321461</v>
      </c>
      <c r="I239">
        <v>32.199746014293602</v>
      </c>
      <c r="J239">
        <v>0.51089072695560001</v>
      </c>
      <c r="K239">
        <v>1303.4854535582101</v>
      </c>
      <c r="L239">
        <v>1189.9383343173099</v>
      </c>
      <c r="M239">
        <v>64.091722162859</v>
      </c>
      <c r="N239">
        <v>0.92142111970607399</v>
      </c>
      <c r="O239">
        <v>5.6259539275192498</v>
      </c>
      <c r="P239">
        <v>58.9808701540545</v>
      </c>
      <c r="Q239">
        <v>3.9294102965331999E-2</v>
      </c>
    </row>
    <row r="240" spans="1:17" x14ac:dyDescent="0.3">
      <c r="A240" t="s">
        <v>577</v>
      </c>
      <c r="B240" t="s">
        <v>578</v>
      </c>
      <c r="C240" t="s">
        <v>3153</v>
      </c>
      <c r="D240" t="s">
        <v>160</v>
      </c>
      <c r="E240">
        <v>34048.0515676</v>
      </c>
      <c r="F240">
        <v>7865.9</v>
      </c>
      <c r="G240">
        <v>161.60085256067899</v>
      </c>
      <c r="H240">
        <v>3.5760152129037799</v>
      </c>
      <c r="I240">
        <v>82.5378471229414</v>
      </c>
      <c r="J240">
        <v>-2.6790659572455602</v>
      </c>
      <c r="K240">
        <v>7491.9107928848398</v>
      </c>
      <c r="L240">
        <v>5693.99482780582</v>
      </c>
      <c r="M240">
        <v>46.153929356126</v>
      </c>
      <c r="N240">
        <v>0.75334128212134499</v>
      </c>
      <c r="O240">
        <v>11.239654712111699</v>
      </c>
      <c r="P240">
        <v>179.69136131704801</v>
      </c>
      <c r="Q240">
        <v>0.12219291090974201</v>
      </c>
    </row>
    <row r="241" spans="1:17" x14ac:dyDescent="0.3">
      <c r="A241" t="s">
        <v>579</v>
      </c>
      <c r="B241" t="s">
        <v>580</v>
      </c>
      <c r="C241" t="s">
        <v>3148</v>
      </c>
      <c r="D241" t="s">
        <v>258</v>
      </c>
      <c r="E241">
        <v>33760.97685675</v>
      </c>
      <c r="F241">
        <v>3617.75</v>
      </c>
      <c r="G241">
        <v>-22.949696513469501</v>
      </c>
      <c r="H241">
        <v>-7.5564164102052196</v>
      </c>
      <c r="I241">
        <v>-13.613947585032401</v>
      </c>
      <c r="J241">
        <v>-5.2806164284663497</v>
      </c>
      <c r="K241">
        <v>4056.3580759634201</v>
      </c>
      <c r="L241">
        <v>4008.9099726008499</v>
      </c>
      <c r="M241">
        <v>12.3554502006335</v>
      </c>
      <c r="N241">
        <v>1.24182776089935</v>
      </c>
      <c r="O241">
        <v>36.823992813212598</v>
      </c>
      <c r="P241">
        <v>6.2606473594548602</v>
      </c>
      <c r="Q241">
        <v>7.7319761601029005E-2</v>
      </c>
    </row>
    <row r="242" spans="1:17" x14ac:dyDescent="0.3">
      <c r="A242" t="s">
        <v>581</v>
      </c>
      <c r="B242" t="s">
        <v>582</v>
      </c>
      <c r="C242" t="s">
        <v>3139</v>
      </c>
      <c r="D242" t="s">
        <v>54</v>
      </c>
      <c r="E242">
        <v>33285.336327999998</v>
      </c>
      <c r="F242">
        <v>269.60000000000002</v>
      </c>
      <c r="G242">
        <v>-25.177867197160001</v>
      </c>
      <c r="H242">
        <v>-0.14754192901443899</v>
      </c>
      <c r="I242">
        <v>-7.2405309108949902</v>
      </c>
      <c r="J242">
        <v>0.58266957508103001</v>
      </c>
      <c r="K242">
        <v>291.42417501688402</v>
      </c>
      <c r="L242">
        <v>291.48949535736</v>
      </c>
      <c r="M242">
        <v>37.426075018040898</v>
      </c>
      <c r="N242">
        <v>0.41890152836660699</v>
      </c>
      <c r="O242">
        <v>27.225519287833801</v>
      </c>
      <c r="P242">
        <v>9.5044679122664597</v>
      </c>
      <c r="Q242">
        <v>4.9819277436564002E-2</v>
      </c>
    </row>
    <row r="243" spans="1:17" x14ac:dyDescent="0.3">
      <c r="A243" t="s">
        <v>583</v>
      </c>
      <c r="B243" t="s">
        <v>584</v>
      </c>
      <c r="C243" t="s">
        <v>3155</v>
      </c>
      <c r="D243" t="s">
        <v>160</v>
      </c>
      <c r="E243">
        <v>33011.807284670002</v>
      </c>
      <c r="F243">
        <v>980.3</v>
      </c>
      <c r="G243">
        <v>21.136687337472701</v>
      </c>
      <c r="H243">
        <v>-4.7256927857912396</v>
      </c>
      <c r="I243">
        <v>9.2577781087668498</v>
      </c>
      <c r="J243">
        <v>-5.3562305818158897</v>
      </c>
      <c r="K243">
        <v>1052.6968575963001</v>
      </c>
      <c r="L243">
        <v>925.02966892074301</v>
      </c>
      <c r="M243">
        <v>28.241769231664399</v>
      </c>
      <c r="N243">
        <v>0.20204330922976399</v>
      </c>
      <c r="O243">
        <v>34.040599816382702</v>
      </c>
      <c r="P243">
        <v>52.564002801338397</v>
      </c>
      <c r="Q243">
        <v>5.1246759230679E-2</v>
      </c>
    </row>
    <row r="244" spans="1:17" x14ac:dyDescent="0.3">
      <c r="A244" t="s">
        <v>585</v>
      </c>
      <c r="B244" t="s">
        <v>586</v>
      </c>
      <c r="C244" t="s">
        <v>3147</v>
      </c>
      <c r="D244" t="s">
        <v>75</v>
      </c>
      <c r="E244">
        <v>32924.111512415002</v>
      </c>
      <c r="F244">
        <v>1755.35</v>
      </c>
      <c r="G244">
        <v>-40.871899748676398</v>
      </c>
      <c r="H244">
        <v>-1.1151314313942999</v>
      </c>
      <c r="I244">
        <v>-8.7326552687784105</v>
      </c>
      <c r="J244">
        <v>-4.2619946861884399</v>
      </c>
      <c r="K244">
        <v>1833.9506558788901</v>
      </c>
      <c r="L244">
        <v>1896.0091181441801</v>
      </c>
      <c r="M244">
        <v>33.748496655745697</v>
      </c>
      <c r="N244">
        <v>0.55924912647481795</v>
      </c>
      <c r="O244">
        <v>38.473808642151099</v>
      </c>
      <c r="P244">
        <v>6.2946590771466502</v>
      </c>
      <c r="Q244">
        <v>-4.6699345857143998E-2</v>
      </c>
    </row>
    <row r="245" spans="1:17" x14ac:dyDescent="0.3">
      <c r="A245" t="s">
        <v>587</v>
      </c>
      <c r="B245" t="s">
        <v>588</v>
      </c>
      <c r="C245" t="s">
        <v>3139</v>
      </c>
      <c r="D245" t="s">
        <v>378</v>
      </c>
      <c r="E245">
        <v>32603.509443089999</v>
      </c>
      <c r="F245">
        <v>6405.05</v>
      </c>
      <c r="G245">
        <v>115.482009294576</v>
      </c>
      <c r="H245">
        <v>6.3496547326902704</v>
      </c>
      <c r="I245">
        <v>56.940971197255202</v>
      </c>
      <c r="J245">
        <v>-0.99500892347286196</v>
      </c>
      <c r="K245">
        <v>5986.3331826939602</v>
      </c>
      <c r="L245">
        <v>4579.64081321502</v>
      </c>
      <c r="M245">
        <v>45.6777024759174</v>
      </c>
      <c r="N245">
        <v>0.97776626218066498</v>
      </c>
      <c r="O245">
        <v>7.2591158538965299</v>
      </c>
      <c r="P245">
        <v>144.64497154424899</v>
      </c>
      <c r="Q245">
        <v>0.15489042519325799</v>
      </c>
    </row>
    <row r="246" spans="1:17" x14ac:dyDescent="0.3">
      <c r="A246" t="s">
        <v>589</v>
      </c>
      <c r="B246" t="s">
        <v>590</v>
      </c>
      <c r="C246" t="s">
        <v>3139</v>
      </c>
      <c r="D246" t="s">
        <v>378</v>
      </c>
      <c r="E246">
        <v>32483.825000000001</v>
      </c>
      <c r="F246">
        <v>1554.25</v>
      </c>
      <c r="G246">
        <v>45.127863454614797</v>
      </c>
      <c r="H246">
        <v>10.572539410587201</v>
      </c>
      <c r="I246">
        <v>46.449775389346598</v>
      </c>
      <c r="J246">
        <v>2.4411279177112002</v>
      </c>
      <c r="K246">
        <v>1471.1059642351399</v>
      </c>
      <c r="L246">
        <v>1212.1452943536599</v>
      </c>
      <c r="M246">
        <v>53.3257308264103</v>
      </c>
      <c r="N246">
        <v>0.95528202580547705</v>
      </c>
      <c r="O246">
        <v>8.0167283255589492</v>
      </c>
      <c r="P246">
        <v>91.6461159062885</v>
      </c>
      <c r="Q246">
        <v>9.0554486681239998E-2</v>
      </c>
    </row>
    <row r="247" spans="1:17" hidden="1" x14ac:dyDescent="0.3">
      <c r="A247" t="s">
        <v>591</v>
      </c>
      <c r="B247" t="s">
        <v>592</v>
      </c>
      <c r="C247" t="s">
        <v>3154</v>
      </c>
      <c r="D247" t="s">
        <v>141</v>
      </c>
      <c r="E247">
        <v>32216.064643341</v>
      </c>
      <c r="F247">
        <v>388.93</v>
      </c>
      <c r="G247">
        <v>-0.21273398600264301</v>
      </c>
      <c r="H247">
        <v>1.8306541198542801</v>
      </c>
      <c r="I247">
        <v>2.6411857957613099</v>
      </c>
      <c r="J247">
        <v>-2.9174797948427802</v>
      </c>
      <c r="K247">
        <v>388.64058738219398</v>
      </c>
      <c r="L247">
        <v>368.82529450389097</v>
      </c>
      <c r="M247">
        <v>56.330526885428</v>
      </c>
      <c r="N247">
        <v>0.52938578065634201</v>
      </c>
      <c r="O247">
        <v>4.1318489188285801</v>
      </c>
      <c r="P247">
        <v>36.947183098591502</v>
      </c>
      <c r="Q247">
        <v>-0.123824141917355</v>
      </c>
    </row>
    <row r="248" spans="1:17" x14ac:dyDescent="0.3">
      <c r="A248" t="s">
        <v>593</v>
      </c>
      <c r="B248" t="s">
        <v>594</v>
      </c>
      <c r="C248" t="s">
        <v>3150</v>
      </c>
      <c r="D248" t="s">
        <v>595</v>
      </c>
      <c r="E248">
        <v>32072.31522154</v>
      </c>
      <c r="F248">
        <v>1179.3499999999999</v>
      </c>
      <c r="G248">
        <v>-32.6417108133653</v>
      </c>
      <c r="H248">
        <v>-0.57817683409286502</v>
      </c>
      <c r="I248">
        <v>-0.23924051922162801</v>
      </c>
      <c r="J248">
        <v>-2.9533014735172798</v>
      </c>
      <c r="K248">
        <v>1222.05091154409</v>
      </c>
      <c r="L248">
        <v>1203.6927255538601</v>
      </c>
      <c r="M248">
        <v>44.635633908876301</v>
      </c>
      <c r="N248">
        <v>0.39931656729999898</v>
      </c>
      <c r="O248">
        <v>22.2029083817357</v>
      </c>
      <c r="P248">
        <v>19.1202464521993</v>
      </c>
      <c r="Q248">
        <v>0.102003773139358</v>
      </c>
    </row>
    <row r="249" spans="1:17" x14ac:dyDescent="0.3">
      <c r="A249" t="s">
        <v>596</v>
      </c>
      <c r="B249" t="s">
        <v>597</v>
      </c>
      <c r="C249" t="s">
        <v>3143</v>
      </c>
      <c r="D249" t="s">
        <v>51</v>
      </c>
      <c r="E249">
        <v>31835.893397359901</v>
      </c>
      <c r="F249">
        <v>1250.5999999999999</v>
      </c>
      <c r="G249">
        <v>88.445954804832596</v>
      </c>
      <c r="H249">
        <v>10.932239346257299</v>
      </c>
      <c r="I249">
        <v>79.168910590824098</v>
      </c>
      <c r="J249">
        <v>-3.4196696933477</v>
      </c>
      <c r="K249">
        <v>1201.8589926255299</v>
      </c>
      <c r="L249">
        <v>932.74974497020003</v>
      </c>
      <c r="M249">
        <v>37.197064424925301</v>
      </c>
      <c r="N249">
        <v>0.51350954274364502</v>
      </c>
      <c r="O249">
        <v>8.2640332640332606</v>
      </c>
      <c r="P249">
        <v>123.921217547</v>
      </c>
      <c r="Q249">
        <v>0.118205727645484</v>
      </c>
    </row>
    <row r="250" spans="1:17" x14ac:dyDescent="0.3">
      <c r="A250" t="s">
        <v>598</v>
      </c>
      <c r="B250" t="s">
        <v>599</v>
      </c>
      <c r="C250" t="s">
        <v>3151</v>
      </c>
      <c r="D250" t="s">
        <v>117</v>
      </c>
      <c r="E250">
        <v>31809.097326300001</v>
      </c>
      <c r="F250">
        <v>298.2</v>
      </c>
      <c r="G250">
        <v>12.2924300527654</v>
      </c>
      <c r="H250">
        <v>-9.90634855250633</v>
      </c>
      <c r="I250">
        <v>7.9199284157852796</v>
      </c>
      <c r="J250">
        <v>-6.2449529137394499</v>
      </c>
      <c r="K250">
        <v>318.36025569340899</v>
      </c>
      <c r="L250">
        <v>294.97025307978203</v>
      </c>
      <c r="M250">
        <v>34.517123049862697</v>
      </c>
      <c r="N250">
        <v>0.95936725220482799</v>
      </c>
      <c r="O250">
        <v>22.199865861837601</v>
      </c>
      <c r="P250">
        <v>50.037735849056503</v>
      </c>
      <c r="Q250">
        <v>-1.9679412628228001E-2</v>
      </c>
    </row>
    <row r="251" spans="1:17" x14ac:dyDescent="0.3">
      <c r="A251" t="s">
        <v>600</v>
      </c>
      <c r="B251" t="s">
        <v>601</v>
      </c>
      <c r="C251" t="s">
        <v>576</v>
      </c>
      <c r="D251" t="s">
        <v>576</v>
      </c>
      <c r="E251">
        <v>31795.538280000001</v>
      </c>
      <c r="F251">
        <v>930.2</v>
      </c>
      <c r="G251">
        <v>-3.8162769879315501</v>
      </c>
      <c r="H251">
        <v>3.11459855222716</v>
      </c>
      <c r="I251">
        <v>6.0799020399438701</v>
      </c>
      <c r="J251">
        <v>-0.51703623725496595</v>
      </c>
      <c r="K251">
        <v>912.76783604165098</v>
      </c>
      <c r="L251">
        <v>855.39938786329901</v>
      </c>
      <c r="M251">
        <v>55.693753855249199</v>
      </c>
      <c r="N251">
        <v>0.63493488875835302</v>
      </c>
      <c r="O251">
        <v>13.201462051171699</v>
      </c>
      <c r="P251">
        <v>31.014084507042199</v>
      </c>
      <c r="Q251">
        <v>7.0490366165769994E-2</v>
      </c>
    </row>
    <row r="252" spans="1:17" x14ac:dyDescent="0.3">
      <c r="A252" t="s">
        <v>602</v>
      </c>
      <c r="B252" t="s">
        <v>603</v>
      </c>
      <c r="C252" t="s">
        <v>3141</v>
      </c>
      <c r="D252" t="s">
        <v>203</v>
      </c>
      <c r="E252">
        <v>31465.263091709901</v>
      </c>
      <c r="F252">
        <v>9656.2999999999993</v>
      </c>
      <c r="G252">
        <v>27.075367127850399</v>
      </c>
      <c r="H252">
        <v>12.6029309665719</v>
      </c>
      <c r="I252">
        <v>30.720452286684601</v>
      </c>
      <c r="J252">
        <v>-3.2584939887173299</v>
      </c>
      <c r="K252">
        <v>9028.8791000580004</v>
      </c>
      <c r="L252">
        <v>7821.4466396812904</v>
      </c>
      <c r="M252">
        <v>50.500476729663802</v>
      </c>
      <c r="N252">
        <v>2.6913845355907799</v>
      </c>
      <c r="O252">
        <v>10.1146401830929</v>
      </c>
      <c r="P252">
        <v>62.125905591793199</v>
      </c>
      <c r="Q252">
        <v>6.3980828842120002E-2</v>
      </c>
    </row>
    <row r="253" spans="1:17" x14ac:dyDescent="0.3">
      <c r="A253" t="s">
        <v>604</v>
      </c>
      <c r="B253" t="s">
        <v>605</v>
      </c>
      <c r="C253" t="s">
        <v>3140</v>
      </c>
      <c r="D253" t="s">
        <v>606</v>
      </c>
      <c r="E253">
        <v>31454.63391543</v>
      </c>
      <c r="F253">
        <v>327.35000000000002</v>
      </c>
      <c r="G253">
        <v>-0.116478180983101</v>
      </c>
      <c r="H253">
        <v>25.9739333698802</v>
      </c>
      <c r="I253">
        <v>7.4939426400854696</v>
      </c>
      <c r="J253">
        <v>33.892199239597304</v>
      </c>
      <c r="K253">
        <v>257.98219313125901</v>
      </c>
      <c r="L253">
        <v>270.01270354606203</v>
      </c>
      <c r="M253">
        <v>89.338269581221496</v>
      </c>
      <c r="N253">
        <v>5.1672275604190601</v>
      </c>
      <c r="O253">
        <v>17.397281197495001</v>
      </c>
      <c r="P253">
        <v>55.880952380952301</v>
      </c>
      <c r="Q253">
        <v>8.7786994295478996E-2</v>
      </c>
    </row>
    <row r="254" spans="1:17" x14ac:dyDescent="0.3">
      <c r="A254" t="s">
        <v>607</v>
      </c>
      <c r="B254" t="s">
        <v>608</v>
      </c>
      <c r="C254" t="s">
        <v>3147</v>
      </c>
      <c r="D254" t="s">
        <v>75</v>
      </c>
      <c r="E254">
        <v>31420.36158664</v>
      </c>
      <c r="F254">
        <v>4066.4</v>
      </c>
      <c r="G254">
        <v>-7.9448700422862997</v>
      </c>
      <c r="H254">
        <v>-1.3448953472173799</v>
      </c>
      <c r="I254">
        <v>-6.0916953610343096</v>
      </c>
      <c r="J254">
        <v>-6.0362879397976101</v>
      </c>
      <c r="K254">
        <v>4335.8903449923801</v>
      </c>
      <c r="L254">
        <v>4196.26148869183</v>
      </c>
      <c r="M254">
        <v>30.265254788084899</v>
      </c>
      <c r="N254">
        <v>0.87856211349650604</v>
      </c>
      <c r="O254">
        <v>20.389041904387099</v>
      </c>
      <c r="P254">
        <v>19.139211578746799</v>
      </c>
      <c r="Q254">
        <v>-4.1362122250369997E-3</v>
      </c>
    </row>
    <row r="255" spans="1:17" hidden="1" x14ac:dyDescent="0.3">
      <c r="A255" t="s">
        <v>609</v>
      </c>
      <c r="B255" t="s">
        <v>610</v>
      </c>
      <c r="C255" t="s">
        <v>3154</v>
      </c>
      <c r="D255" t="s">
        <v>94</v>
      </c>
      <c r="E255">
        <v>30987.433187122999</v>
      </c>
      <c r="F255">
        <v>74.33</v>
      </c>
      <c r="G255">
        <v>-42.775104466495797</v>
      </c>
      <c r="H255">
        <v>-17.392765077553101</v>
      </c>
      <c r="I255">
        <v>-27.956347407111799</v>
      </c>
      <c r="J255">
        <v>-14.170586838493399</v>
      </c>
      <c r="K255">
        <v>94.827546717969895</v>
      </c>
      <c r="M255">
        <v>33.842459411892499</v>
      </c>
      <c r="N255">
        <v>0.583008990016744</v>
      </c>
      <c r="O255">
        <v>111.75837481501399</v>
      </c>
      <c r="P255">
        <v>5.3579021970233898</v>
      </c>
    </row>
    <row r="256" spans="1:17" x14ac:dyDescent="0.3">
      <c r="A256" t="s">
        <v>611</v>
      </c>
      <c r="B256" t="s">
        <v>612</v>
      </c>
      <c r="C256" t="s">
        <v>3142</v>
      </c>
      <c r="D256" t="s">
        <v>48</v>
      </c>
      <c r="E256">
        <v>30883.446</v>
      </c>
      <c r="F256">
        <v>51.14</v>
      </c>
      <c r="G256">
        <v>20.1859793872061</v>
      </c>
      <c r="H256">
        <v>-8.9219160190881794</v>
      </c>
      <c r="I256">
        <v>-29.489814822718799</v>
      </c>
      <c r="J256">
        <v>-3.8801495789057001</v>
      </c>
      <c r="K256">
        <v>57.151602876912797</v>
      </c>
      <c r="L256">
        <v>58.113718116013999</v>
      </c>
      <c r="M256">
        <v>37.966277155436799</v>
      </c>
      <c r="N256">
        <v>0.84835824335421695</v>
      </c>
      <c r="O256">
        <v>52.81579976535</v>
      </c>
      <c r="P256">
        <v>47.165467625899197</v>
      </c>
      <c r="Q256">
        <v>9.4631736345166001E-2</v>
      </c>
    </row>
    <row r="257" spans="1:17" x14ac:dyDescent="0.3">
      <c r="A257" t="s">
        <v>613</v>
      </c>
      <c r="B257" t="s">
        <v>614</v>
      </c>
      <c r="C257" t="s">
        <v>3137</v>
      </c>
      <c r="D257" t="s">
        <v>191</v>
      </c>
      <c r="E257">
        <v>30866.535275999999</v>
      </c>
      <c r="F257">
        <v>440.95</v>
      </c>
      <c r="G257">
        <v>-13.430138072380799</v>
      </c>
      <c r="H257">
        <v>-14.930678886335601</v>
      </c>
      <c r="I257">
        <v>-8.0207672126643708</v>
      </c>
      <c r="J257">
        <v>4.0033215374818996</v>
      </c>
      <c r="K257">
        <v>481.74433757777501</v>
      </c>
      <c r="L257">
        <v>483.87036303043402</v>
      </c>
      <c r="M257">
        <v>53.049239281439696</v>
      </c>
      <c r="N257">
        <v>0.93635581608674701</v>
      </c>
      <c r="O257">
        <v>29.345730808481601</v>
      </c>
      <c r="P257">
        <v>15.235855220175001</v>
      </c>
      <c r="Q257">
        <v>-4.0640477983038999E-2</v>
      </c>
    </row>
    <row r="258" spans="1:17" hidden="1" x14ac:dyDescent="0.3">
      <c r="A258" t="s">
        <v>615</v>
      </c>
      <c r="B258" t="s">
        <v>616</v>
      </c>
      <c r="C258" t="s">
        <v>3139</v>
      </c>
      <c r="D258" t="s">
        <v>43</v>
      </c>
      <c r="E258">
        <v>30746.967210575</v>
      </c>
      <c r="F258">
        <v>333.85</v>
      </c>
      <c r="G258">
        <v>-14.7511536581023</v>
      </c>
      <c r="H258">
        <v>-8.1565903442715708</v>
      </c>
      <c r="I258">
        <v>-0.35723320002549502</v>
      </c>
      <c r="J258">
        <v>-0.47379408696796499</v>
      </c>
      <c r="K258">
        <v>352.549286065351</v>
      </c>
      <c r="M258">
        <v>41.0104747325761</v>
      </c>
      <c r="N258">
        <v>0.46802041092157298</v>
      </c>
      <c r="O258">
        <v>22.030852179122299</v>
      </c>
      <c r="P258">
        <v>19.8528091904505</v>
      </c>
    </row>
    <row r="259" spans="1:17" x14ac:dyDescent="0.3">
      <c r="A259" t="s">
        <v>617</v>
      </c>
      <c r="B259" t="s">
        <v>618</v>
      </c>
      <c r="C259" t="s">
        <v>3145</v>
      </c>
      <c r="D259" t="s">
        <v>416</v>
      </c>
      <c r="E259">
        <v>30691.25321545</v>
      </c>
      <c r="F259">
        <v>483.25</v>
      </c>
      <c r="G259">
        <v>-9.0119426487134895</v>
      </c>
      <c r="H259">
        <v>0.150557407546445</v>
      </c>
      <c r="I259">
        <v>-8.3284786547139493</v>
      </c>
      <c r="J259">
        <v>-2.4669417578140802</v>
      </c>
      <c r="K259">
        <v>504.8466163196</v>
      </c>
      <c r="L259">
        <v>492.03315331757301</v>
      </c>
      <c r="M259">
        <v>38.779877703108497</v>
      </c>
      <c r="N259">
        <v>0.58263540057502095</v>
      </c>
      <c r="O259">
        <v>21.034661148473798</v>
      </c>
      <c r="P259">
        <v>16.741152313081201</v>
      </c>
      <c r="Q259">
        <v>0.111765527996702</v>
      </c>
    </row>
    <row r="260" spans="1:17" x14ac:dyDescent="0.3">
      <c r="A260" t="s">
        <v>619</v>
      </c>
      <c r="B260" t="s">
        <v>620</v>
      </c>
      <c r="C260" t="s">
        <v>3141</v>
      </c>
      <c r="D260" t="s">
        <v>227</v>
      </c>
      <c r="E260">
        <v>30630.960446659901</v>
      </c>
      <c r="F260">
        <v>2289.6999999999998</v>
      </c>
      <c r="G260">
        <v>40.853237672928799</v>
      </c>
      <c r="H260">
        <v>13.6738725056075</v>
      </c>
      <c r="I260">
        <v>32.130056833942398</v>
      </c>
      <c r="J260">
        <v>-2.78215589052988</v>
      </c>
      <c r="K260">
        <v>2162.8654114085798</v>
      </c>
      <c r="L260">
        <v>1845.56944778348</v>
      </c>
      <c r="M260">
        <v>42.924783394293101</v>
      </c>
      <c r="N260">
        <v>0.59462925203377104</v>
      </c>
      <c r="O260">
        <v>10.2327815871074</v>
      </c>
      <c r="P260">
        <v>66.263660458192604</v>
      </c>
      <c r="Q260">
        <v>9.2795587296555002E-2</v>
      </c>
    </row>
    <row r="261" spans="1:17" x14ac:dyDescent="0.3">
      <c r="A261" t="s">
        <v>621</v>
      </c>
      <c r="B261" t="s">
        <v>622</v>
      </c>
      <c r="C261" t="s">
        <v>3139</v>
      </c>
      <c r="D261" t="s">
        <v>392</v>
      </c>
      <c r="E261">
        <v>30502.570927279899</v>
      </c>
      <c r="F261">
        <v>1624.4</v>
      </c>
      <c r="G261">
        <v>17.449352640477802</v>
      </c>
      <c r="H261">
        <v>-8.4640160370171706</v>
      </c>
      <c r="I261">
        <v>41.409853777795199</v>
      </c>
      <c r="J261">
        <v>-7.7777723466782103</v>
      </c>
      <c r="K261">
        <v>1793.99907700478</v>
      </c>
      <c r="L261">
        <v>1486.1475198179201</v>
      </c>
      <c r="M261">
        <v>19.782792084995201</v>
      </c>
      <c r="N261">
        <v>0.50734962527715</v>
      </c>
      <c r="O261">
        <v>32.661290322580598</v>
      </c>
      <c r="P261">
        <v>69.014670689834503</v>
      </c>
      <c r="Q261">
        <v>0.109449324801736</v>
      </c>
    </row>
    <row r="262" spans="1:17" x14ac:dyDescent="0.3">
      <c r="A262" t="s">
        <v>623</v>
      </c>
      <c r="B262" t="s">
        <v>624</v>
      </c>
      <c r="C262" t="s">
        <v>3139</v>
      </c>
      <c r="D262" t="s">
        <v>43</v>
      </c>
      <c r="E262">
        <v>30458.335999999999</v>
      </c>
      <c r="F262">
        <v>184.82</v>
      </c>
      <c r="G262">
        <v>5.6488888427878603</v>
      </c>
      <c r="H262">
        <v>-8.8799956067235808</v>
      </c>
      <c r="I262">
        <v>-25.008003492149601</v>
      </c>
      <c r="J262">
        <v>-6.7287272165100003</v>
      </c>
      <c r="K262">
        <v>215.37524313536201</v>
      </c>
      <c r="L262">
        <v>225.42291026132801</v>
      </c>
      <c r="M262">
        <v>30.147010262101102</v>
      </c>
      <c r="N262">
        <v>0.83162482499836299</v>
      </c>
      <c r="O262">
        <v>75.684449734877106</v>
      </c>
      <c r="P262">
        <v>32.630068173663403</v>
      </c>
      <c r="Q262">
        <v>1.9703970778295998E-2</v>
      </c>
    </row>
    <row r="263" spans="1:17" x14ac:dyDescent="0.3">
      <c r="A263" t="s">
        <v>625</v>
      </c>
      <c r="B263" t="s">
        <v>626</v>
      </c>
      <c r="C263" t="s">
        <v>3143</v>
      </c>
      <c r="D263" t="s">
        <v>51</v>
      </c>
      <c r="E263">
        <v>29953.51075863</v>
      </c>
      <c r="F263">
        <v>1818.1</v>
      </c>
      <c r="G263">
        <v>-13.207592518901301</v>
      </c>
      <c r="H263">
        <v>7.3714554670321304</v>
      </c>
      <c r="I263">
        <v>-6.4150128447935604</v>
      </c>
      <c r="J263">
        <v>6.8970489582099397</v>
      </c>
      <c r="K263">
        <v>1759.8305923246301</v>
      </c>
      <c r="L263">
        <v>1802.92504853844</v>
      </c>
      <c r="M263">
        <v>65.520107477748596</v>
      </c>
      <c r="N263">
        <v>1.91822350248479</v>
      </c>
      <c r="O263">
        <v>22.157747098619399</v>
      </c>
      <c r="P263">
        <v>14.655987891782701</v>
      </c>
      <c r="Q263">
        <v>-9.4188454034664998E-2</v>
      </c>
    </row>
    <row r="264" spans="1:17" x14ac:dyDescent="0.3">
      <c r="A264" t="s">
        <v>627</v>
      </c>
      <c r="B264" t="s">
        <v>628</v>
      </c>
      <c r="C264" t="s">
        <v>3156</v>
      </c>
      <c r="D264" t="s">
        <v>576</v>
      </c>
      <c r="E264">
        <v>29948.943135699999</v>
      </c>
      <c r="F264">
        <v>2709.65</v>
      </c>
      <c r="G264">
        <v>104.907342659311</v>
      </c>
      <c r="H264">
        <v>6.4963213225342802</v>
      </c>
      <c r="I264">
        <v>28.5459924480392</v>
      </c>
      <c r="J264">
        <v>0.29574266019474998</v>
      </c>
      <c r="K264">
        <v>2691.5256345429798</v>
      </c>
      <c r="L264">
        <v>2186.4104845613001</v>
      </c>
      <c r="M264">
        <v>41.703860941920603</v>
      </c>
      <c r="N264">
        <v>0.45445031751968101</v>
      </c>
      <c r="O264">
        <v>15.882124997693399</v>
      </c>
      <c r="P264">
        <v>130.02122241086499</v>
      </c>
      <c r="Q264">
        <v>0.15290085790586599</v>
      </c>
    </row>
    <row r="265" spans="1:17" x14ac:dyDescent="0.3">
      <c r="A265" t="s">
        <v>629</v>
      </c>
      <c r="B265" t="s">
        <v>630</v>
      </c>
      <c r="C265" t="s">
        <v>3141</v>
      </c>
      <c r="D265" t="s">
        <v>203</v>
      </c>
      <c r="E265">
        <v>29455.02</v>
      </c>
      <c r="F265">
        <v>674.8</v>
      </c>
      <c r="G265">
        <v>6.5486040632620099</v>
      </c>
      <c r="H265">
        <v>-6.7061730734980403</v>
      </c>
      <c r="I265">
        <v>20.5857841430972</v>
      </c>
      <c r="J265">
        <v>-6.4356012049877798</v>
      </c>
      <c r="K265">
        <v>717.56944527727501</v>
      </c>
      <c r="L265">
        <v>660.530738352399</v>
      </c>
      <c r="M265">
        <v>45.523804009902797</v>
      </c>
      <c r="N265">
        <v>0.81245076767491298</v>
      </c>
      <c r="O265">
        <v>27.4451689389448</v>
      </c>
      <c r="P265">
        <v>61.783744905298398</v>
      </c>
      <c r="Q265">
        <v>1.3155826868076001E-2</v>
      </c>
    </row>
    <row r="266" spans="1:17" x14ac:dyDescent="0.3">
      <c r="A266" t="s">
        <v>631</v>
      </c>
      <c r="B266" t="s">
        <v>632</v>
      </c>
      <c r="C266" t="s">
        <v>3157</v>
      </c>
      <c r="D266" t="s">
        <v>633</v>
      </c>
      <c r="E266">
        <v>29347.481651400001</v>
      </c>
      <c r="F266">
        <v>744.7</v>
      </c>
      <c r="G266">
        <v>-9.8840562815172905</v>
      </c>
      <c r="H266">
        <v>-0.670932577023585</v>
      </c>
      <c r="I266">
        <v>1.6824192403103899</v>
      </c>
      <c r="J266">
        <v>-0.442449359419813</v>
      </c>
      <c r="K266">
        <v>776.82403773688702</v>
      </c>
      <c r="L266">
        <v>735.74351900798104</v>
      </c>
      <c r="M266">
        <v>40.740570278638003</v>
      </c>
      <c r="N266">
        <v>0.43415893720181098</v>
      </c>
      <c r="O266">
        <v>23.673962669531299</v>
      </c>
      <c r="P266">
        <v>31.2015503875969</v>
      </c>
      <c r="Q266">
        <v>2.6294213878914001E-2</v>
      </c>
    </row>
    <row r="267" spans="1:17" x14ac:dyDescent="0.3">
      <c r="A267" t="s">
        <v>634</v>
      </c>
      <c r="B267" t="s">
        <v>635</v>
      </c>
      <c r="C267" t="s">
        <v>3143</v>
      </c>
      <c r="D267" t="s">
        <v>249</v>
      </c>
      <c r="E267">
        <v>28752.02545383</v>
      </c>
      <c r="F267">
        <v>1070.6500000000001</v>
      </c>
      <c r="G267">
        <v>-11.595089376542299</v>
      </c>
      <c r="H267">
        <v>5.6498499046120596</v>
      </c>
      <c r="I267">
        <v>-32.361255158776501</v>
      </c>
      <c r="J267">
        <v>-4.1799939533461998</v>
      </c>
      <c r="K267">
        <v>1081.7604766873201</v>
      </c>
      <c r="L267">
        <v>1111.2218954136599</v>
      </c>
      <c r="M267">
        <v>49.317137894960098</v>
      </c>
      <c r="N267">
        <v>0.30731020358733502</v>
      </c>
      <c r="O267">
        <v>41.4000840610843</v>
      </c>
      <c r="P267">
        <v>21.4853057982526</v>
      </c>
    </row>
    <row r="268" spans="1:17" x14ac:dyDescent="0.3">
      <c r="A268" t="s">
        <v>636</v>
      </c>
      <c r="B268" t="s">
        <v>637</v>
      </c>
      <c r="C268" t="s">
        <v>3153</v>
      </c>
      <c r="D268" t="s">
        <v>403</v>
      </c>
      <c r="E268">
        <v>28706.311844079999</v>
      </c>
      <c r="F268">
        <v>6387.4</v>
      </c>
      <c r="G268">
        <v>-3.5613908535343999</v>
      </c>
      <c r="H268">
        <v>0.80427454719228297</v>
      </c>
      <c r="I268">
        <v>12.952345007135699</v>
      </c>
      <c r="J268">
        <v>-2.3941831271144598</v>
      </c>
      <c r="K268">
        <v>6511.2244582282501</v>
      </c>
      <c r="L268">
        <v>6096.9602990612502</v>
      </c>
      <c r="M268">
        <v>34.874832352288102</v>
      </c>
      <c r="N268">
        <v>0.52628064456121404</v>
      </c>
      <c r="O268">
        <v>12.6726054419638</v>
      </c>
      <c r="P268">
        <v>30.323186158491701</v>
      </c>
      <c r="Q268">
        <v>1.9790411582449999E-2</v>
      </c>
    </row>
    <row r="269" spans="1:17" x14ac:dyDescent="0.3">
      <c r="A269" t="s">
        <v>638</v>
      </c>
      <c r="B269" t="s">
        <v>639</v>
      </c>
      <c r="C269" t="s">
        <v>3139</v>
      </c>
      <c r="D269" t="s">
        <v>24</v>
      </c>
      <c r="E269">
        <v>28214.55178605</v>
      </c>
      <c r="F269">
        <v>175.14</v>
      </c>
      <c r="G269">
        <v>-43.1819072161815</v>
      </c>
      <c r="H269">
        <v>-8.7430899453545194</v>
      </c>
      <c r="I269">
        <v>-16.373236111066799</v>
      </c>
      <c r="J269">
        <v>-3.5471699747693002</v>
      </c>
      <c r="K269">
        <v>189.42471094034099</v>
      </c>
      <c r="L269">
        <v>199.84604593406101</v>
      </c>
      <c r="M269">
        <v>38.091487127251803</v>
      </c>
      <c r="N269">
        <v>0.70316692217710297</v>
      </c>
      <c r="O269">
        <v>50.222678999657397</v>
      </c>
      <c r="P269">
        <v>4.6861924686192298</v>
      </c>
      <c r="Q269">
        <v>-9.3508437927243004E-2</v>
      </c>
    </row>
    <row r="270" spans="1:17" x14ac:dyDescent="0.3">
      <c r="A270" t="s">
        <v>640</v>
      </c>
      <c r="B270" t="s">
        <v>641</v>
      </c>
      <c r="C270" t="s">
        <v>3139</v>
      </c>
      <c r="D270" t="s">
        <v>43</v>
      </c>
      <c r="E270">
        <v>28156.243273519998</v>
      </c>
      <c r="F270">
        <v>479.2</v>
      </c>
      <c r="G270">
        <v>-37.3633589343968</v>
      </c>
      <c r="H270">
        <v>-11.174366666776599</v>
      </c>
      <c r="I270">
        <v>-18.546000074637199</v>
      </c>
      <c r="J270">
        <v>-6.8010373942765403</v>
      </c>
      <c r="K270">
        <v>550.81533819724496</v>
      </c>
      <c r="L270">
        <v>567.66036794335196</v>
      </c>
      <c r="M270">
        <v>27.4638761559664</v>
      </c>
      <c r="N270">
        <v>1.2596932880109</v>
      </c>
      <c r="O270">
        <v>35.016694490817997</v>
      </c>
      <c r="P270">
        <v>5.36499560246261</v>
      </c>
      <c r="Q270">
        <v>-0.109941301031014</v>
      </c>
    </row>
    <row r="271" spans="1:17" hidden="1" x14ac:dyDescent="0.3">
      <c r="A271" t="s">
        <v>642</v>
      </c>
      <c r="B271" t="s">
        <v>643</v>
      </c>
      <c r="C271" t="s">
        <v>3154</v>
      </c>
      <c r="D271" t="s">
        <v>138</v>
      </c>
      <c r="E271">
        <v>28100.871794999999</v>
      </c>
      <c r="F271">
        <v>1654.5</v>
      </c>
      <c r="G271">
        <v>103.99257010071599</v>
      </c>
      <c r="H271">
        <v>-6.3391957606742997</v>
      </c>
      <c r="I271">
        <v>107.539295534099</v>
      </c>
      <c r="J271">
        <v>-3.4506277348910501</v>
      </c>
      <c r="K271">
        <v>1648.58277070487</v>
      </c>
      <c r="L271">
        <v>1249.3878268322801</v>
      </c>
      <c r="M271">
        <v>42.280987238879398</v>
      </c>
      <c r="N271">
        <v>0.56917683578798595</v>
      </c>
      <c r="O271">
        <v>14.838319734058601</v>
      </c>
      <c r="P271">
        <v>187.164800833116</v>
      </c>
    </row>
    <row r="272" spans="1:17" x14ac:dyDescent="0.3">
      <c r="A272" t="s">
        <v>644</v>
      </c>
      <c r="B272" t="s">
        <v>645</v>
      </c>
      <c r="C272" t="s">
        <v>3145</v>
      </c>
      <c r="D272" t="s">
        <v>206</v>
      </c>
      <c r="E272">
        <v>28087.767414720001</v>
      </c>
      <c r="F272">
        <v>14808.3</v>
      </c>
      <c r="G272">
        <v>-36.340718818034098</v>
      </c>
      <c r="H272">
        <v>3.60819116050875</v>
      </c>
      <c r="I272">
        <v>3.4840627748658699</v>
      </c>
      <c r="J272">
        <v>2.82436554746285</v>
      </c>
      <c r="K272">
        <v>15047.5486738952</v>
      </c>
      <c r="L272">
        <v>15121.4136328189</v>
      </c>
      <c r="M272">
        <v>59.845393629786599</v>
      </c>
      <c r="N272">
        <v>0.62410106142084598</v>
      </c>
      <c r="O272">
        <v>23.241695535611701</v>
      </c>
      <c r="P272">
        <v>14.1294797687861</v>
      </c>
      <c r="Q272">
        <v>6.3647647706037994E-2</v>
      </c>
    </row>
    <row r="273" spans="1:17" x14ac:dyDescent="0.3">
      <c r="A273" t="s">
        <v>646</v>
      </c>
      <c r="B273" t="s">
        <v>647</v>
      </c>
      <c r="C273" t="s">
        <v>3145</v>
      </c>
      <c r="D273" t="s">
        <v>546</v>
      </c>
      <c r="E273">
        <v>27963.507669899998</v>
      </c>
      <c r="F273">
        <v>63.25</v>
      </c>
      <c r="G273">
        <v>-18.242092084325002</v>
      </c>
      <c r="H273">
        <v>0.16394742908510501</v>
      </c>
      <c r="I273">
        <v>-15.266433166932099</v>
      </c>
      <c r="J273">
        <v>-1.4448036526286701</v>
      </c>
      <c r="K273">
        <v>66.333551988814904</v>
      </c>
      <c r="L273">
        <v>67.542655350956394</v>
      </c>
      <c r="M273">
        <v>42.646855567550602</v>
      </c>
      <c r="N273">
        <v>0.74835210538880303</v>
      </c>
      <c r="O273">
        <v>26.482213438735101</v>
      </c>
      <c r="P273">
        <v>7.7512776831345702</v>
      </c>
      <c r="Q273">
        <v>2.2819537346812999E-2</v>
      </c>
    </row>
    <row r="274" spans="1:17" x14ac:dyDescent="0.3">
      <c r="A274" t="s">
        <v>648</v>
      </c>
      <c r="B274" t="s">
        <v>649</v>
      </c>
      <c r="C274" t="s">
        <v>3153</v>
      </c>
      <c r="D274" t="s">
        <v>160</v>
      </c>
      <c r="E274">
        <v>27935.299664089998</v>
      </c>
      <c r="F274">
        <v>1096.55</v>
      </c>
      <c r="G274">
        <v>-10.6451730966204</v>
      </c>
      <c r="H274">
        <v>-1.3809123187389301</v>
      </c>
      <c r="I274">
        <v>-6.3023785833591397</v>
      </c>
      <c r="J274">
        <v>-5.0665653381610003</v>
      </c>
      <c r="K274">
        <v>1100.73269367534</v>
      </c>
      <c r="L274">
        <v>1073.7283480825199</v>
      </c>
      <c r="M274">
        <v>41.756653865961397</v>
      </c>
      <c r="N274">
        <v>0.58315028028958005</v>
      </c>
      <c r="O274">
        <v>23.022206009757799</v>
      </c>
      <c r="P274">
        <v>17.529474812433001</v>
      </c>
      <c r="Q274">
        <v>7.3511243320010002E-3</v>
      </c>
    </row>
    <row r="275" spans="1:17" x14ac:dyDescent="0.3">
      <c r="A275" t="s">
        <v>650</v>
      </c>
      <c r="B275" t="s">
        <v>651</v>
      </c>
      <c r="C275" t="s">
        <v>3139</v>
      </c>
      <c r="D275" t="s">
        <v>54</v>
      </c>
      <c r="E275">
        <v>27891.185102849999</v>
      </c>
      <c r="F275">
        <v>360.95</v>
      </c>
      <c r="G275">
        <v>-32.885982092577699</v>
      </c>
      <c r="H275">
        <v>-2.2045190428097299</v>
      </c>
      <c r="I275">
        <v>-30.424163336798099</v>
      </c>
      <c r="J275">
        <v>-2.1553974279745298</v>
      </c>
      <c r="K275">
        <v>377.27809060881901</v>
      </c>
      <c r="L275">
        <v>402.96427077924699</v>
      </c>
      <c r="M275">
        <v>44.828948840871803</v>
      </c>
      <c r="N275">
        <v>2.5375551374246199</v>
      </c>
      <c r="O275">
        <v>43.981160825599098</v>
      </c>
      <c r="P275">
        <v>33.660433253101203</v>
      </c>
      <c r="Q275">
        <v>6.7960510088502998E-2</v>
      </c>
    </row>
    <row r="276" spans="1:17" x14ac:dyDescent="0.3">
      <c r="A276" t="s">
        <v>652</v>
      </c>
      <c r="B276" t="s">
        <v>653</v>
      </c>
      <c r="C276" t="s">
        <v>3137</v>
      </c>
      <c r="D276" t="s">
        <v>18</v>
      </c>
      <c r="E276">
        <v>27883.846542070001</v>
      </c>
      <c r="F276">
        <v>159.1</v>
      </c>
      <c r="G276">
        <v>16.643871727310099</v>
      </c>
      <c r="H276">
        <v>-5.1838502422151604</v>
      </c>
      <c r="I276">
        <v>-31.9999230575329</v>
      </c>
      <c r="J276">
        <v>5.1881911288678397</v>
      </c>
      <c r="K276">
        <v>172.50281127974699</v>
      </c>
      <c r="L276">
        <v>183.73077329752201</v>
      </c>
      <c r="M276">
        <v>50.6652334478919</v>
      </c>
      <c r="N276">
        <v>2.2203461765407999</v>
      </c>
      <c r="O276">
        <v>81.803896920176001</v>
      </c>
      <c r="P276">
        <v>42.562724014336901</v>
      </c>
      <c r="Q276">
        <v>0.112651782367478</v>
      </c>
    </row>
    <row r="277" spans="1:17" x14ac:dyDescent="0.3">
      <c r="A277" t="s">
        <v>654</v>
      </c>
      <c r="B277" t="s">
        <v>655</v>
      </c>
      <c r="C277" t="s">
        <v>3143</v>
      </c>
      <c r="D277" t="s">
        <v>656</v>
      </c>
      <c r="E277">
        <v>27680.665452275</v>
      </c>
      <c r="F277">
        <v>2731.85</v>
      </c>
      <c r="G277">
        <v>64.347296903046797</v>
      </c>
      <c r="H277">
        <v>20.292727729808</v>
      </c>
      <c r="I277">
        <v>55.209934595362597</v>
      </c>
      <c r="J277">
        <v>-11.3291211918083</v>
      </c>
      <c r="K277">
        <v>2512.2284342310099</v>
      </c>
      <c r="L277">
        <v>2045.87586518218</v>
      </c>
      <c r="M277">
        <v>49.050242506942503</v>
      </c>
      <c r="N277">
        <v>1.7805266246179601</v>
      </c>
      <c r="O277">
        <v>22.913044274026699</v>
      </c>
      <c r="P277">
        <v>100.723732549595</v>
      </c>
      <c r="Q277">
        <v>0.120222595745623</v>
      </c>
    </row>
    <row r="278" spans="1:17" x14ac:dyDescent="0.3">
      <c r="A278" t="s">
        <v>657</v>
      </c>
      <c r="B278" t="s">
        <v>658</v>
      </c>
      <c r="C278" t="s">
        <v>3143</v>
      </c>
      <c r="D278" t="s">
        <v>51</v>
      </c>
      <c r="E278">
        <v>27643.634907879899</v>
      </c>
      <c r="F278">
        <v>1779.85</v>
      </c>
      <c r="G278">
        <v>-5.6008513746063002</v>
      </c>
      <c r="H278">
        <v>4.4394339556975897</v>
      </c>
      <c r="I278">
        <v>-10.203019532998701</v>
      </c>
      <c r="J278">
        <v>-5.63378332483913</v>
      </c>
      <c r="K278">
        <v>1869.5701275792001</v>
      </c>
      <c r="L278">
        <v>1769.31772256556</v>
      </c>
      <c r="M278">
        <v>30.446711951701101</v>
      </c>
      <c r="N278">
        <v>0.67808718839681803</v>
      </c>
      <c r="O278">
        <v>14.0545551591426</v>
      </c>
      <c r="P278">
        <v>29.821298322392298</v>
      </c>
      <c r="Q278">
        <v>9.7925455914370005E-2</v>
      </c>
    </row>
    <row r="279" spans="1:17" x14ac:dyDescent="0.3">
      <c r="A279" t="s">
        <v>659</v>
      </c>
      <c r="B279" t="s">
        <v>660</v>
      </c>
      <c r="C279" t="s">
        <v>3139</v>
      </c>
      <c r="D279" t="s">
        <v>509</v>
      </c>
      <c r="E279">
        <v>27363.641833490001</v>
      </c>
      <c r="F279">
        <v>841.9</v>
      </c>
      <c r="G279">
        <v>3.9536065187579799</v>
      </c>
      <c r="H279">
        <v>2.6133573601534099</v>
      </c>
      <c r="I279">
        <v>4.5659737297521099</v>
      </c>
      <c r="J279">
        <v>-3.1115671229376001</v>
      </c>
      <c r="K279">
        <v>846.99449555634203</v>
      </c>
      <c r="L279">
        <v>783.06018985617095</v>
      </c>
      <c r="M279">
        <v>38.960650775109997</v>
      </c>
      <c r="N279">
        <v>0.47614377985124801</v>
      </c>
      <c r="O279">
        <v>9.5676446133745099</v>
      </c>
      <c r="P279">
        <v>31.4236653137683</v>
      </c>
      <c r="Q279">
        <v>-3.0729530568533999E-2</v>
      </c>
    </row>
    <row r="280" spans="1:17" hidden="1" x14ac:dyDescent="0.3">
      <c r="A280" t="s">
        <v>661</v>
      </c>
      <c r="B280" t="s">
        <v>662</v>
      </c>
      <c r="C280" t="s">
        <v>3154</v>
      </c>
      <c r="D280" t="s">
        <v>117</v>
      </c>
      <c r="E280">
        <v>27329.854656160001</v>
      </c>
      <c r="F280">
        <v>526.4</v>
      </c>
      <c r="G280">
        <v>-46.762940211431697</v>
      </c>
      <c r="H280">
        <v>-12.9136841590845</v>
      </c>
      <c r="I280">
        <v>-31.9441831520477</v>
      </c>
      <c r="J280">
        <v>-10.656051611991799</v>
      </c>
      <c r="K280">
        <v>633.82747902532401</v>
      </c>
      <c r="M280">
        <v>22.027213433424599</v>
      </c>
      <c r="O280">
        <v>39.437689969604797</v>
      </c>
      <c r="P280">
        <v>1.2307692307692299</v>
      </c>
    </row>
    <row r="281" spans="1:17" x14ac:dyDescent="0.3">
      <c r="A281" t="s">
        <v>663</v>
      </c>
      <c r="B281" t="s">
        <v>664</v>
      </c>
      <c r="C281" t="s">
        <v>3148</v>
      </c>
      <c r="D281" t="s">
        <v>258</v>
      </c>
      <c r="E281">
        <v>27195.708752999999</v>
      </c>
      <c r="F281">
        <v>1428.75</v>
      </c>
      <c r="G281">
        <v>8.5123303218551598</v>
      </c>
      <c r="H281">
        <v>0.66080216799474401</v>
      </c>
      <c r="I281">
        <v>-14.6352452178407</v>
      </c>
      <c r="J281">
        <v>0.88291342185474997</v>
      </c>
      <c r="K281">
        <v>1466.1401569111099</v>
      </c>
      <c r="L281">
        <v>1438.7247166239999</v>
      </c>
      <c r="M281">
        <v>52.712864101037802</v>
      </c>
      <c r="N281">
        <v>0.73533416883682901</v>
      </c>
      <c r="O281">
        <v>28.864391951006098</v>
      </c>
      <c r="P281">
        <v>39.308697347893897</v>
      </c>
      <c r="Q281">
        <v>4.4897227741706E-2</v>
      </c>
    </row>
    <row r="282" spans="1:17" hidden="1" x14ac:dyDescent="0.3">
      <c r="A282" t="s">
        <v>665</v>
      </c>
      <c r="B282" t="s">
        <v>666</v>
      </c>
      <c r="C282" t="s">
        <v>3143</v>
      </c>
      <c r="D282" t="s">
        <v>51</v>
      </c>
      <c r="E282">
        <v>27125.212385414899</v>
      </c>
      <c r="F282">
        <v>1434.45</v>
      </c>
      <c r="G282">
        <v>-18.7370701009771</v>
      </c>
      <c r="H282">
        <v>-1.7707429234907599</v>
      </c>
      <c r="I282">
        <v>-3.9183130415931502</v>
      </c>
      <c r="J282">
        <v>-4.4375456379578804</v>
      </c>
      <c r="K282">
        <v>1417.49574120036</v>
      </c>
      <c r="M282">
        <v>51.494843658532901</v>
      </c>
      <c r="N282">
        <v>0.72958629408707698</v>
      </c>
      <c r="O282">
        <v>10.146746139635299</v>
      </c>
      <c r="P282">
        <v>17.0979591836734</v>
      </c>
    </row>
    <row r="283" spans="1:17" x14ac:dyDescent="0.3">
      <c r="A283" t="s">
        <v>667</v>
      </c>
      <c r="B283" t="s">
        <v>668</v>
      </c>
      <c r="C283" t="s">
        <v>3152</v>
      </c>
      <c r="D283" t="s">
        <v>141</v>
      </c>
      <c r="E283">
        <v>26966.038230149999</v>
      </c>
      <c r="F283">
        <v>1104.1500000000001</v>
      </c>
      <c r="G283">
        <v>31.5660335319936</v>
      </c>
      <c r="H283">
        <v>-10.8080092123423</v>
      </c>
      <c r="I283">
        <v>-0.48203032245388899</v>
      </c>
      <c r="J283">
        <v>-8.5625556975858501</v>
      </c>
      <c r="K283">
        <v>1244.42270502721</v>
      </c>
      <c r="L283">
        <v>1142.53152092442</v>
      </c>
      <c r="M283">
        <v>28.8194805371127</v>
      </c>
      <c r="N283">
        <v>0.84141056794466196</v>
      </c>
      <c r="O283">
        <v>31.6034959018249</v>
      </c>
      <c r="P283">
        <v>58.916234887737403</v>
      </c>
      <c r="Q283">
        <v>0.10514122231037901</v>
      </c>
    </row>
    <row r="284" spans="1:17" x14ac:dyDescent="0.3">
      <c r="A284" t="s">
        <v>669</v>
      </c>
      <c r="B284" t="s">
        <v>670</v>
      </c>
      <c r="C284" t="s">
        <v>3153</v>
      </c>
      <c r="D284" t="s">
        <v>282</v>
      </c>
      <c r="E284">
        <v>26852.43030448</v>
      </c>
      <c r="F284">
        <v>543.95000000000005</v>
      </c>
      <c r="G284">
        <v>92.868411133882304</v>
      </c>
      <c r="H284">
        <v>-8.7999403357160002</v>
      </c>
      <c r="I284">
        <v>50.738779592761503</v>
      </c>
      <c r="J284">
        <v>-4.2262633723603598</v>
      </c>
      <c r="K284">
        <v>575.00096388283896</v>
      </c>
      <c r="L284">
        <v>454.06101733364198</v>
      </c>
      <c r="M284">
        <v>31.095723429835498</v>
      </c>
      <c r="N284">
        <v>0.363349506794994</v>
      </c>
      <c r="O284">
        <v>26.610901737292</v>
      </c>
      <c r="P284">
        <v>119.246271664651</v>
      </c>
      <c r="Q284">
        <v>0.24512617642502599</v>
      </c>
    </row>
    <row r="285" spans="1:17" x14ac:dyDescent="0.3">
      <c r="A285" t="s">
        <v>671</v>
      </c>
      <c r="B285" t="s">
        <v>672</v>
      </c>
      <c r="C285" t="s">
        <v>3137</v>
      </c>
      <c r="D285" t="s">
        <v>457</v>
      </c>
      <c r="E285">
        <v>26849.744999999999</v>
      </c>
      <c r="F285">
        <v>764.95</v>
      </c>
      <c r="G285">
        <v>120.74192100075901</v>
      </c>
      <c r="H285">
        <v>15.244093192325799</v>
      </c>
      <c r="I285">
        <v>18.652328811570801</v>
      </c>
      <c r="J285">
        <v>-4.9566098766006101</v>
      </c>
      <c r="K285">
        <v>765.78293052542699</v>
      </c>
      <c r="L285">
        <v>673.234739037748</v>
      </c>
      <c r="M285">
        <v>43.013372302145903</v>
      </c>
      <c r="N285">
        <v>0.97088808192606701</v>
      </c>
      <c r="O285">
        <v>26.805673573436099</v>
      </c>
      <c r="P285">
        <v>149.16938110749101</v>
      </c>
      <c r="Q285">
        <v>0.13832350970538301</v>
      </c>
    </row>
    <row r="286" spans="1:17" x14ac:dyDescent="0.3">
      <c r="A286" t="s">
        <v>673</v>
      </c>
      <c r="B286" t="s">
        <v>674</v>
      </c>
      <c r="C286" t="s">
        <v>3153</v>
      </c>
      <c r="D286" t="s">
        <v>282</v>
      </c>
      <c r="E286">
        <v>26716.775519399998</v>
      </c>
      <c r="F286">
        <v>535.25</v>
      </c>
      <c r="G286">
        <v>14.3705460946304</v>
      </c>
      <c r="H286">
        <v>3.2782658398590199</v>
      </c>
      <c r="I286">
        <v>28.831086273653799</v>
      </c>
      <c r="J286">
        <v>-4.3165029524997696</v>
      </c>
      <c r="K286">
        <v>544.23701776728399</v>
      </c>
      <c r="L286">
        <v>490.33496476302503</v>
      </c>
      <c r="M286">
        <v>39.338793967929497</v>
      </c>
      <c r="N286">
        <v>1.01192721578653</v>
      </c>
      <c r="O286">
        <v>17.384399813171399</v>
      </c>
      <c r="P286">
        <v>59.253198452841403</v>
      </c>
      <c r="Q286">
        <v>3.2507490395633998E-2</v>
      </c>
    </row>
    <row r="287" spans="1:17" x14ac:dyDescent="0.3">
      <c r="A287" t="s">
        <v>675</v>
      </c>
      <c r="B287" t="s">
        <v>676</v>
      </c>
      <c r="C287" t="s">
        <v>3148</v>
      </c>
      <c r="D287" t="s">
        <v>171</v>
      </c>
      <c r="E287">
        <v>26699.093204352001</v>
      </c>
      <c r="F287">
        <v>204.78</v>
      </c>
      <c r="G287">
        <v>205.61396312293601</v>
      </c>
      <c r="H287">
        <v>-0.791291310103996</v>
      </c>
      <c r="I287">
        <v>38.4611360045377</v>
      </c>
      <c r="J287">
        <v>-5.6576938950508904</v>
      </c>
      <c r="K287">
        <v>216.496674300894</v>
      </c>
      <c r="L287">
        <v>173.084918614776</v>
      </c>
      <c r="M287">
        <v>35.106830894319998</v>
      </c>
      <c r="N287">
        <v>0.48177233513907702</v>
      </c>
      <c r="O287">
        <v>27.893348959859299</v>
      </c>
      <c r="P287">
        <v>244.02351952960899</v>
      </c>
      <c r="Q287">
        <v>0.186102770503417</v>
      </c>
    </row>
    <row r="288" spans="1:17" x14ac:dyDescent="0.3">
      <c r="A288" t="s">
        <v>677</v>
      </c>
      <c r="B288" t="s">
        <v>678</v>
      </c>
      <c r="C288" t="s">
        <v>3143</v>
      </c>
      <c r="D288" t="s">
        <v>51</v>
      </c>
      <c r="E288">
        <v>26685.69024643</v>
      </c>
      <c r="F288">
        <v>494.95</v>
      </c>
      <c r="G288">
        <v>9.0246147514250197</v>
      </c>
      <c r="H288">
        <v>9.7563797010024906</v>
      </c>
      <c r="I288">
        <v>4.8486189637807398</v>
      </c>
      <c r="J288">
        <v>-0.387470142585985</v>
      </c>
      <c r="K288">
        <v>473.51748743116798</v>
      </c>
      <c r="L288">
        <v>444.77494284890798</v>
      </c>
      <c r="M288">
        <v>59.088933198771699</v>
      </c>
      <c r="N288">
        <v>1.1980405105227101</v>
      </c>
      <c r="O288">
        <v>4.6570360642489197</v>
      </c>
      <c r="P288">
        <v>37.162255784952102</v>
      </c>
      <c r="Q288">
        <v>-2.2829341065921001E-2</v>
      </c>
    </row>
    <row r="289" spans="1:17" hidden="1" x14ac:dyDescent="0.3">
      <c r="A289" t="s">
        <v>679</v>
      </c>
      <c r="B289" t="s">
        <v>680</v>
      </c>
      <c r="C289" t="s">
        <v>3154</v>
      </c>
      <c r="D289" t="s">
        <v>206</v>
      </c>
      <c r="E289">
        <v>26599.65051802</v>
      </c>
      <c r="F289">
        <v>11877.05</v>
      </c>
      <c r="G289">
        <v>84.796248530487404</v>
      </c>
      <c r="H289">
        <v>-5.0302954100870396</v>
      </c>
      <c r="I289">
        <v>3.6136848209480399</v>
      </c>
      <c r="J289">
        <v>-5.0477980114647698</v>
      </c>
      <c r="K289">
        <v>13108.765252957701</v>
      </c>
      <c r="L289">
        <v>11423.3679366629</v>
      </c>
      <c r="M289">
        <v>30.8542070659243</v>
      </c>
      <c r="N289">
        <v>0.39615014436958601</v>
      </c>
      <c r="O289">
        <v>27.4512610454616</v>
      </c>
      <c r="P289">
        <v>117.329368709972</v>
      </c>
      <c r="Q289">
        <v>0.15296757235719599</v>
      </c>
    </row>
    <row r="290" spans="1:17" x14ac:dyDescent="0.3">
      <c r="A290" t="s">
        <v>681</v>
      </c>
      <c r="B290" t="s">
        <v>682</v>
      </c>
      <c r="C290" t="s">
        <v>3142</v>
      </c>
      <c r="D290" t="s">
        <v>48</v>
      </c>
      <c r="E290">
        <v>26533.485000000001</v>
      </c>
      <c r="F290">
        <v>996.75</v>
      </c>
      <c r="G290">
        <v>47.694752240488903</v>
      </c>
      <c r="H290">
        <v>3.68502586711192</v>
      </c>
      <c r="I290">
        <v>29.5291190958953</v>
      </c>
      <c r="J290">
        <v>5.48843074962197</v>
      </c>
      <c r="K290">
        <v>964.64262580135698</v>
      </c>
      <c r="L290">
        <v>845.36806202042999</v>
      </c>
      <c r="M290">
        <v>53.608348740906301</v>
      </c>
      <c r="N290">
        <v>0.864240022985586</v>
      </c>
      <c r="O290">
        <v>7.8505141710559299</v>
      </c>
      <c r="P290">
        <v>76.964047936085194</v>
      </c>
      <c r="Q290">
        <v>8.2036504054605996E-2</v>
      </c>
    </row>
    <row r="291" spans="1:17" x14ac:dyDescent="0.3">
      <c r="A291" t="s">
        <v>683</v>
      </c>
      <c r="B291" t="s">
        <v>684</v>
      </c>
      <c r="C291" t="s">
        <v>3146</v>
      </c>
      <c r="D291" t="s">
        <v>685</v>
      </c>
      <c r="E291">
        <v>26438.436706799999</v>
      </c>
      <c r="F291">
        <v>273.39999999999998</v>
      </c>
      <c r="G291">
        <v>58.050145031874898</v>
      </c>
      <c r="H291">
        <v>-7.2004595434165903</v>
      </c>
      <c r="I291">
        <v>-34.922008219448003</v>
      </c>
      <c r="J291">
        <v>-5.3386599375907799</v>
      </c>
      <c r="K291">
        <v>307.84079612997698</v>
      </c>
      <c r="L291">
        <v>297.35696177627602</v>
      </c>
      <c r="M291">
        <v>26.012509341166201</v>
      </c>
      <c r="N291">
        <v>0.72177985830342595</v>
      </c>
      <c r="O291">
        <v>52.084857351865402</v>
      </c>
      <c r="P291">
        <v>84.604996623902693</v>
      </c>
      <c r="Q291">
        <v>9.6175415105538994E-2</v>
      </c>
    </row>
    <row r="292" spans="1:17" x14ac:dyDescent="0.3">
      <c r="A292" t="s">
        <v>686</v>
      </c>
      <c r="B292" t="s">
        <v>687</v>
      </c>
      <c r="C292" t="s">
        <v>3143</v>
      </c>
      <c r="D292" t="s">
        <v>249</v>
      </c>
      <c r="E292">
        <v>26271.979156425001</v>
      </c>
      <c r="F292">
        <v>1293.55</v>
      </c>
      <c r="G292">
        <v>-5.5049165840176597</v>
      </c>
      <c r="H292">
        <v>7.9794527111167604</v>
      </c>
      <c r="I292">
        <v>-6.5631022954662503</v>
      </c>
      <c r="J292">
        <v>4.1639034013759204</v>
      </c>
      <c r="K292">
        <v>1252.7212256559101</v>
      </c>
      <c r="L292">
        <v>1226.35211523629</v>
      </c>
      <c r="M292">
        <v>64.754180081939893</v>
      </c>
      <c r="N292">
        <v>0.85593208444751001</v>
      </c>
      <c r="O292">
        <v>11.700359475860999</v>
      </c>
      <c r="P292">
        <v>20.2184014869888</v>
      </c>
      <c r="Q292">
        <v>9.8182066811225002E-2</v>
      </c>
    </row>
    <row r="293" spans="1:17" x14ac:dyDescent="0.3">
      <c r="A293" t="s">
        <v>688</v>
      </c>
      <c r="B293" t="s">
        <v>689</v>
      </c>
      <c r="C293" t="s">
        <v>3145</v>
      </c>
      <c r="D293" t="s">
        <v>206</v>
      </c>
      <c r="E293">
        <v>26250.286622250002</v>
      </c>
      <c r="F293">
        <v>1249.25</v>
      </c>
      <c r="G293">
        <v>-26.5956960727693</v>
      </c>
      <c r="H293">
        <v>-7.28050867220598</v>
      </c>
      <c r="I293">
        <v>0.63178787656992996</v>
      </c>
      <c r="J293">
        <v>-3.2585191524536699</v>
      </c>
      <c r="K293">
        <v>1366.29607399631</v>
      </c>
      <c r="L293">
        <v>1297.63835039888</v>
      </c>
      <c r="M293">
        <v>19.672697923821001</v>
      </c>
      <c r="N293">
        <v>0.90785595103790895</v>
      </c>
      <c r="O293">
        <v>20.5483289973984</v>
      </c>
      <c r="P293">
        <v>24.545137331140001</v>
      </c>
      <c r="Q293">
        <v>5.5291018358404997E-2</v>
      </c>
    </row>
    <row r="294" spans="1:17" x14ac:dyDescent="0.3">
      <c r="A294" t="s">
        <v>690</v>
      </c>
      <c r="B294" t="s">
        <v>691</v>
      </c>
      <c r="C294" t="s">
        <v>3148</v>
      </c>
      <c r="D294" t="s">
        <v>258</v>
      </c>
      <c r="E294">
        <v>25640.9381395899</v>
      </c>
      <c r="F294">
        <v>3408.85</v>
      </c>
      <c r="G294">
        <v>-9.3018349466331802</v>
      </c>
      <c r="H294">
        <v>-5.8957423267475404</v>
      </c>
      <c r="I294">
        <v>-12.069782443706901</v>
      </c>
      <c r="J294">
        <v>-1.2756689482316601</v>
      </c>
      <c r="K294">
        <v>3618.8323279083102</v>
      </c>
      <c r="L294">
        <v>3606.9571598152602</v>
      </c>
      <c r="M294">
        <v>43.944282740816597</v>
      </c>
      <c r="N294">
        <v>1.1565552513236701</v>
      </c>
      <c r="O294">
        <v>41.335054343840198</v>
      </c>
      <c r="P294">
        <v>35.030699148346201</v>
      </c>
      <c r="Q294">
        <v>6.0234709577790001E-2</v>
      </c>
    </row>
    <row r="295" spans="1:17" x14ac:dyDescent="0.3">
      <c r="A295" t="s">
        <v>692</v>
      </c>
      <c r="B295" t="s">
        <v>693</v>
      </c>
      <c r="C295" t="s">
        <v>3142</v>
      </c>
      <c r="D295" t="s">
        <v>48</v>
      </c>
      <c r="E295">
        <v>25528.5</v>
      </c>
      <c r="F295">
        <v>94.55</v>
      </c>
      <c r="G295">
        <v>86.928957204808199</v>
      </c>
      <c r="H295">
        <v>-14.0629408401544</v>
      </c>
      <c r="I295">
        <v>-0.36238654341413201</v>
      </c>
      <c r="J295">
        <v>-4.8238613681297204</v>
      </c>
      <c r="K295">
        <v>106.73857029395</v>
      </c>
      <c r="L295">
        <v>97.896526251644403</v>
      </c>
      <c r="M295">
        <v>37.3420472979804</v>
      </c>
      <c r="N295">
        <v>0.29587421853290402</v>
      </c>
      <c r="O295">
        <v>47.8935307597391</v>
      </c>
      <c r="P295">
        <v>122.296238244514</v>
      </c>
      <c r="Q295">
        <v>0.124275519220089</v>
      </c>
    </row>
    <row r="296" spans="1:17" x14ac:dyDescent="0.3">
      <c r="A296" t="s">
        <v>694</v>
      </c>
      <c r="B296" t="s">
        <v>695</v>
      </c>
      <c r="C296" t="s">
        <v>3149</v>
      </c>
      <c r="D296" t="s">
        <v>448</v>
      </c>
      <c r="E296">
        <v>25507.057365625002</v>
      </c>
      <c r="F296">
        <v>343.75</v>
      </c>
      <c r="G296">
        <v>-40.200007489309101</v>
      </c>
      <c r="H296">
        <v>-12.2501136937483</v>
      </c>
      <c r="I296">
        <v>-33.0866230378683</v>
      </c>
      <c r="J296">
        <v>-3.34239876404544</v>
      </c>
      <c r="K296">
        <v>388.10069347042599</v>
      </c>
      <c r="L296">
        <v>407.99048577905302</v>
      </c>
      <c r="M296">
        <v>20.079439586446099</v>
      </c>
      <c r="N296">
        <v>0.47778910755398302</v>
      </c>
      <c r="O296">
        <v>41.963636363636297</v>
      </c>
      <c r="P296">
        <v>1.05835660737909</v>
      </c>
      <c r="Q296">
        <v>-8.7686438035886993E-2</v>
      </c>
    </row>
    <row r="297" spans="1:17" x14ac:dyDescent="0.3">
      <c r="A297" t="s">
        <v>696</v>
      </c>
      <c r="B297" t="s">
        <v>697</v>
      </c>
      <c r="C297" t="s">
        <v>3148</v>
      </c>
      <c r="D297" t="s">
        <v>698</v>
      </c>
      <c r="E297">
        <v>25390.651552920001</v>
      </c>
      <c r="F297">
        <v>1116.45</v>
      </c>
      <c r="G297">
        <v>132.850754140177</v>
      </c>
      <c r="H297">
        <v>3.09788236639882</v>
      </c>
      <c r="I297">
        <v>24.601257881325299</v>
      </c>
      <c r="J297">
        <v>4.2229886069543001</v>
      </c>
      <c r="K297">
        <v>1110.4204466434601</v>
      </c>
      <c r="L297">
        <v>954.03885531792605</v>
      </c>
      <c r="M297">
        <v>58.715495301155798</v>
      </c>
      <c r="N297">
        <v>0.46351904376549402</v>
      </c>
      <c r="O297">
        <v>29.871467598190598</v>
      </c>
      <c r="P297">
        <v>203.383152173913</v>
      </c>
    </row>
    <row r="298" spans="1:17" hidden="1" x14ac:dyDescent="0.3">
      <c r="A298" t="s">
        <v>699</v>
      </c>
      <c r="B298" t="s">
        <v>700</v>
      </c>
      <c r="C298" t="s">
        <v>3154</v>
      </c>
      <c r="D298" t="s">
        <v>125</v>
      </c>
      <c r="E298">
        <v>25348.752898399998</v>
      </c>
      <c r="F298">
        <v>1138</v>
      </c>
      <c r="G298">
        <v>-22.588440331625499</v>
      </c>
      <c r="H298">
        <v>5.2206187718560599</v>
      </c>
      <c r="I298">
        <v>2.8477854764144501</v>
      </c>
      <c r="J298">
        <v>0.67976671343171202</v>
      </c>
      <c r="K298">
        <v>1150.4729094216</v>
      </c>
      <c r="L298">
        <v>1135.89633220614</v>
      </c>
      <c r="M298">
        <v>55.476577705485496</v>
      </c>
      <c r="N298">
        <v>1.42416445339528</v>
      </c>
      <c r="O298">
        <v>23.022847100175699</v>
      </c>
      <c r="P298">
        <v>18.547841033387101</v>
      </c>
      <c r="Q298">
        <v>-4.8185009858130998E-2</v>
      </c>
    </row>
    <row r="299" spans="1:17" x14ac:dyDescent="0.3">
      <c r="A299" t="s">
        <v>701</v>
      </c>
      <c r="B299" t="s">
        <v>702</v>
      </c>
      <c r="C299" t="s">
        <v>3148</v>
      </c>
      <c r="D299" t="s">
        <v>477</v>
      </c>
      <c r="E299">
        <v>25294.80096</v>
      </c>
      <c r="F299">
        <v>3608.8</v>
      </c>
      <c r="G299">
        <v>-16.3892871647923</v>
      </c>
      <c r="H299">
        <v>4.9827361748110599</v>
      </c>
      <c r="I299">
        <v>5.9768854401001503</v>
      </c>
      <c r="J299">
        <v>-2.0008600680853101</v>
      </c>
      <c r="K299">
        <v>3617.0799905051099</v>
      </c>
      <c r="L299">
        <v>3401.5767785183698</v>
      </c>
      <c r="M299">
        <v>45.797890254901297</v>
      </c>
      <c r="N299">
        <v>0.46612479872769502</v>
      </c>
      <c r="O299">
        <v>10.2444025714919</v>
      </c>
      <c r="P299">
        <v>39.794693007941099</v>
      </c>
      <c r="Q299">
        <v>0.116365688072798</v>
      </c>
    </row>
    <row r="300" spans="1:17" x14ac:dyDescent="0.3">
      <c r="A300" t="s">
        <v>703</v>
      </c>
      <c r="B300" t="s">
        <v>704</v>
      </c>
      <c r="C300" t="s">
        <v>3148</v>
      </c>
      <c r="D300" t="s">
        <v>258</v>
      </c>
      <c r="E300">
        <v>25216.574597595001</v>
      </c>
      <c r="F300">
        <v>5100.6499999999996</v>
      </c>
      <c r="G300">
        <v>-14.787220064358101</v>
      </c>
      <c r="H300">
        <v>-2.6795005574464299</v>
      </c>
      <c r="I300">
        <v>-8.7228687065091695</v>
      </c>
      <c r="J300">
        <v>-3.0546145420514201</v>
      </c>
      <c r="K300">
        <v>5278.8272440650298</v>
      </c>
      <c r="L300">
        <v>5264.3612629582203</v>
      </c>
      <c r="M300">
        <v>43.415465063966103</v>
      </c>
      <c r="N300">
        <v>0.67286279714827202</v>
      </c>
      <c r="O300">
        <v>44.099281464127102</v>
      </c>
      <c r="P300">
        <v>26.739967697850599</v>
      </c>
      <c r="Q300">
        <v>1.3431435081427001E-2</v>
      </c>
    </row>
    <row r="301" spans="1:17" x14ac:dyDescent="0.3">
      <c r="A301" t="s">
        <v>705</v>
      </c>
      <c r="B301" t="s">
        <v>706</v>
      </c>
      <c r="C301" t="s">
        <v>3150</v>
      </c>
      <c r="D301" t="s">
        <v>285</v>
      </c>
      <c r="E301">
        <v>25139.82363318</v>
      </c>
      <c r="F301">
        <v>390.55</v>
      </c>
      <c r="G301">
        <v>13.264523294136501</v>
      </c>
      <c r="H301">
        <v>-7.2610984611168901</v>
      </c>
      <c r="I301">
        <v>10.1036821728076</v>
      </c>
      <c r="J301">
        <v>1.4921669890139599</v>
      </c>
      <c r="K301">
        <v>415.35036988629599</v>
      </c>
      <c r="L301">
        <v>389.03466850213402</v>
      </c>
      <c r="M301">
        <v>43.471917960908598</v>
      </c>
      <c r="N301">
        <v>0.68303666944083896</v>
      </c>
      <c r="O301">
        <v>23.927794136474098</v>
      </c>
      <c r="P301">
        <v>49.492822966507099</v>
      </c>
      <c r="Q301">
        <v>-5.0131913450260003E-2</v>
      </c>
    </row>
    <row r="302" spans="1:17" x14ac:dyDescent="0.3">
      <c r="A302" t="s">
        <v>707</v>
      </c>
      <c r="B302" t="s">
        <v>708</v>
      </c>
      <c r="C302" t="s">
        <v>3139</v>
      </c>
      <c r="D302" t="s">
        <v>569</v>
      </c>
      <c r="E302">
        <v>25122.906048935001</v>
      </c>
      <c r="F302">
        <v>966.85</v>
      </c>
      <c r="G302">
        <v>5.0066498666861401</v>
      </c>
      <c r="H302">
        <v>2.6722680936230598</v>
      </c>
      <c r="I302">
        <v>23.396148720703401</v>
      </c>
      <c r="J302">
        <v>-2.4477163949038299</v>
      </c>
      <c r="K302">
        <v>947.86521020475402</v>
      </c>
      <c r="L302">
        <v>845.98033716031398</v>
      </c>
      <c r="M302">
        <v>53.081688237102703</v>
      </c>
      <c r="N302">
        <v>0.42779565932834102</v>
      </c>
      <c r="O302">
        <v>24.3419351502301</v>
      </c>
      <c r="P302">
        <v>60.074503311258198</v>
      </c>
      <c r="Q302">
        <v>0.10091808608603201</v>
      </c>
    </row>
    <row r="303" spans="1:17" x14ac:dyDescent="0.3">
      <c r="A303" t="s">
        <v>709</v>
      </c>
      <c r="B303" t="s">
        <v>710</v>
      </c>
      <c r="C303" t="s">
        <v>3143</v>
      </c>
      <c r="D303" t="s">
        <v>249</v>
      </c>
      <c r="E303">
        <v>25071.634651349999</v>
      </c>
      <c r="F303">
        <v>3009.75</v>
      </c>
      <c r="G303">
        <v>-12.4301802598552</v>
      </c>
      <c r="H303">
        <v>-9.6435579611750502</v>
      </c>
      <c r="I303">
        <v>11.2065760759734</v>
      </c>
      <c r="J303">
        <v>-1.1073405694102301</v>
      </c>
      <c r="K303">
        <v>3213.5610314956298</v>
      </c>
      <c r="L303">
        <v>2921.1021363043701</v>
      </c>
      <c r="M303">
        <v>28.5648440775823</v>
      </c>
      <c r="N303">
        <v>0.80901769989747496</v>
      </c>
      <c r="O303">
        <v>21.403771077331999</v>
      </c>
      <c r="P303">
        <v>54.846426917734199</v>
      </c>
      <c r="Q303">
        <v>-3.9708941713317999E-2</v>
      </c>
    </row>
    <row r="304" spans="1:17" x14ac:dyDescent="0.3">
      <c r="A304" t="s">
        <v>711</v>
      </c>
      <c r="B304" t="s">
        <v>712</v>
      </c>
      <c r="C304" t="s">
        <v>3139</v>
      </c>
      <c r="D304" t="s">
        <v>509</v>
      </c>
      <c r="E304">
        <v>25063.240925599999</v>
      </c>
      <c r="F304">
        <v>2779.25</v>
      </c>
      <c r="G304">
        <v>-22.545933404954098</v>
      </c>
      <c r="H304">
        <v>11.6720229765697</v>
      </c>
      <c r="I304">
        <v>2.7459853376368502</v>
      </c>
      <c r="J304">
        <v>-7.0040885053701603</v>
      </c>
      <c r="K304">
        <v>2760.7414932148899</v>
      </c>
      <c r="L304">
        <v>2598.7292095381999</v>
      </c>
      <c r="M304">
        <v>35.878137078689598</v>
      </c>
      <c r="N304">
        <v>0.62277413881079202</v>
      </c>
      <c r="O304">
        <v>40.181703697040497</v>
      </c>
      <c r="P304">
        <v>37.246913580246897</v>
      </c>
      <c r="Q304">
        <v>9.3757885858851003E-2</v>
      </c>
    </row>
    <row r="305" spans="1:17" x14ac:dyDescent="0.3">
      <c r="A305" t="s">
        <v>713</v>
      </c>
      <c r="B305" t="s">
        <v>714</v>
      </c>
      <c r="C305" t="s">
        <v>3152</v>
      </c>
      <c r="D305" t="s">
        <v>141</v>
      </c>
      <c r="E305">
        <v>25060.5921949</v>
      </c>
      <c r="F305">
        <v>733</v>
      </c>
      <c r="G305">
        <v>170.21848398937601</v>
      </c>
      <c r="H305">
        <v>0.59917169056709996</v>
      </c>
      <c r="I305">
        <v>87.161631284251698</v>
      </c>
      <c r="J305">
        <v>-2.17983383213822</v>
      </c>
      <c r="K305">
        <v>690.62523213368695</v>
      </c>
      <c r="L305">
        <v>516.46412356292899</v>
      </c>
      <c r="M305">
        <v>50.652018910958802</v>
      </c>
      <c r="N305">
        <v>0.57264594692599702</v>
      </c>
      <c r="O305">
        <v>8.62892223738063</v>
      </c>
      <c r="P305">
        <v>197.725426482534</v>
      </c>
      <c r="Q305">
        <v>0.26225042997521902</v>
      </c>
    </row>
    <row r="306" spans="1:17" x14ac:dyDescent="0.3">
      <c r="A306" t="s">
        <v>715</v>
      </c>
      <c r="B306" t="s">
        <v>716</v>
      </c>
      <c r="C306" t="s">
        <v>3143</v>
      </c>
      <c r="D306" t="s">
        <v>51</v>
      </c>
      <c r="E306">
        <v>24990.304611750002</v>
      </c>
      <c r="F306">
        <v>1395.25</v>
      </c>
      <c r="G306">
        <v>51.924003302452903</v>
      </c>
      <c r="H306">
        <v>1.45493192861272</v>
      </c>
      <c r="I306">
        <v>33.717447296424801</v>
      </c>
      <c r="J306">
        <v>-1.5933605334323599</v>
      </c>
      <c r="K306">
        <v>1405.31393144865</v>
      </c>
      <c r="L306">
        <v>1222.45345037945</v>
      </c>
      <c r="M306">
        <v>48.327235114570598</v>
      </c>
      <c r="N306">
        <v>0.38072566109123201</v>
      </c>
      <c r="O306">
        <v>17.469987457444901</v>
      </c>
      <c r="P306">
        <v>85.427603163000796</v>
      </c>
      <c r="Q306">
        <v>5.6803060471034998E-2</v>
      </c>
    </row>
    <row r="307" spans="1:17" x14ac:dyDescent="0.3">
      <c r="A307" t="s">
        <v>717</v>
      </c>
      <c r="B307" t="s">
        <v>718</v>
      </c>
      <c r="C307" t="s">
        <v>3149</v>
      </c>
      <c r="D307" t="s">
        <v>719</v>
      </c>
      <c r="E307">
        <v>24715.680399299999</v>
      </c>
      <c r="F307">
        <v>358.6</v>
      </c>
      <c r="G307">
        <v>102.326178064476</v>
      </c>
      <c r="H307">
        <v>22.676987579751199</v>
      </c>
      <c r="I307">
        <v>85.379818751969594</v>
      </c>
      <c r="J307">
        <v>8.9304476291388593</v>
      </c>
      <c r="K307">
        <v>328.70875996541599</v>
      </c>
      <c r="L307">
        <v>261.68209240450102</v>
      </c>
      <c r="M307">
        <v>52.319762993351802</v>
      </c>
      <c r="N307">
        <v>1.37119483157223</v>
      </c>
      <c r="O307">
        <v>8.99330730619074</v>
      </c>
      <c r="P307">
        <v>128.044515103338</v>
      </c>
      <c r="Q307">
        <v>9.1602313753930006E-2</v>
      </c>
    </row>
    <row r="308" spans="1:17" x14ac:dyDescent="0.3">
      <c r="A308" t="s">
        <v>720</v>
      </c>
      <c r="B308" t="s">
        <v>721</v>
      </c>
      <c r="C308" t="s">
        <v>3150</v>
      </c>
      <c r="D308" t="s">
        <v>285</v>
      </c>
      <c r="E308">
        <v>24505.928323650001</v>
      </c>
      <c r="F308">
        <v>1931.55</v>
      </c>
      <c r="G308">
        <v>-2.3437073978188701</v>
      </c>
      <c r="H308">
        <v>-9.8481956813923102</v>
      </c>
      <c r="I308">
        <v>26.2364260651722</v>
      </c>
      <c r="J308">
        <v>0.25226661366319603</v>
      </c>
      <c r="K308">
        <v>2143.9602711442499</v>
      </c>
      <c r="L308">
        <v>1880.81360998485</v>
      </c>
      <c r="M308">
        <v>24.6451371309469</v>
      </c>
      <c r="N308">
        <v>0.67211064999610004</v>
      </c>
      <c r="O308">
        <v>26.825606378297199</v>
      </c>
      <c r="P308">
        <v>62.848832307562603</v>
      </c>
      <c r="Q308">
        <v>-5.8062553966346998E-2</v>
      </c>
    </row>
    <row r="309" spans="1:17" x14ac:dyDescent="0.3">
      <c r="A309" t="s">
        <v>722</v>
      </c>
      <c r="B309" t="s">
        <v>723</v>
      </c>
      <c r="C309" t="s">
        <v>3144</v>
      </c>
      <c r="D309" t="s">
        <v>57</v>
      </c>
      <c r="E309">
        <v>24393.14705286</v>
      </c>
      <c r="F309">
        <v>184.02</v>
      </c>
      <c r="G309">
        <v>81.216839904481802</v>
      </c>
      <c r="H309">
        <v>1.6549639612201901</v>
      </c>
      <c r="I309">
        <v>21.890496013001599</v>
      </c>
      <c r="J309">
        <v>-5.0176999032290404</v>
      </c>
      <c r="K309">
        <v>186.93056645376899</v>
      </c>
      <c r="L309">
        <v>162.077033191493</v>
      </c>
      <c r="M309">
        <v>46.608964393926001</v>
      </c>
      <c r="N309">
        <v>0.39662972972212501</v>
      </c>
      <c r="O309">
        <v>15.4711444408216</v>
      </c>
      <c r="P309">
        <v>106.647950589556</v>
      </c>
      <c r="Q309">
        <v>9.2257591535197997E-2</v>
      </c>
    </row>
    <row r="310" spans="1:17" x14ac:dyDescent="0.3">
      <c r="A310" t="s">
        <v>724</v>
      </c>
      <c r="B310" t="s">
        <v>725</v>
      </c>
      <c r="C310" t="s">
        <v>3139</v>
      </c>
      <c r="D310" t="s">
        <v>392</v>
      </c>
      <c r="E310">
        <v>24377.614418649999</v>
      </c>
      <c r="F310">
        <v>6813.35</v>
      </c>
      <c r="G310">
        <v>126.781161935317</v>
      </c>
      <c r="H310">
        <v>12.6781371077863</v>
      </c>
      <c r="I310">
        <v>23.0582348705701</v>
      </c>
      <c r="J310">
        <v>-2.7526792066172701</v>
      </c>
      <c r="K310">
        <v>6687.9227782649295</v>
      </c>
      <c r="L310">
        <v>5412.6670836711601</v>
      </c>
      <c r="M310">
        <v>43.295139374405998</v>
      </c>
      <c r="N310">
        <v>0.806015175316246</v>
      </c>
      <c r="O310">
        <v>9.9275686703310395</v>
      </c>
      <c r="P310">
        <v>154.70467289719599</v>
      </c>
    </row>
    <row r="311" spans="1:17" x14ac:dyDescent="0.3">
      <c r="A311" t="s">
        <v>726</v>
      </c>
      <c r="B311" t="s">
        <v>727</v>
      </c>
      <c r="C311" t="s">
        <v>3143</v>
      </c>
      <c r="D311" t="s">
        <v>51</v>
      </c>
      <c r="E311">
        <v>23803.91739156</v>
      </c>
      <c r="F311">
        <v>5203.3</v>
      </c>
      <c r="G311">
        <v>8.9766464150102792</v>
      </c>
      <c r="H311">
        <v>-5.3516582918001303</v>
      </c>
      <c r="I311">
        <v>9.8845713433647298</v>
      </c>
      <c r="J311">
        <v>1.8729302826187499</v>
      </c>
      <c r="K311">
        <v>5487.3381164311804</v>
      </c>
      <c r="L311">
        <v>5070.2945431666203</v>
      </c>
      <c r="M311">
        <v>37.166289982786402</v>
      </c>
      <c r="N311">
        <v>0.41521900264873901</v>
      </c>
      <c r="O311">
        <v>23.981896104395201</v>
      </c>
      <c r="P311">
        <v>33.551500218166801</v>
      </c>
      <c r="Q311">
        <v>-4.4413467300993999E-2</v>
      </c>
    </row>
    <row r="312" spans="1:17" x14ac:dyDescent="0.3">
      <c r="A312" t="s">
        <v>728</v>
      </c>
      <c r="B312" t="s">
        <v>729</v>
      </c>
      <c r="C312" t="s">
        <v>3140</v>
      </c>
      <c r="D312" t="s">
        <v>606</v>
      </c>
      <c r="E312">
        <v>23595.116497319999</v>
      </c>
      <c r="F312">
        <v>1344.3</v>
      </c>
      <c r="G312">
        <v>33.782667277679302</v>
      </c>
      <c r="H312">
        <v>15.849252224657601</v>
      </c>
      <c r="I312">
        <v>2.5804644860414601</v>
      </c>
      <c r="J312">
        <v>-1.2974913082214901</v>
      </c>
      <c r="K312">
        <v>1270.3712934421201</v>
      </c>
      <c r="L312">
        <v>1143.1623488554001</v>
      </c>
      <c r="M312">
        <v>55.973854225368697</v>
      </c>
      <c r="N312">
        <v>2.1251727232303299</v>
      </c>
      <c r="O312">
        <v>11.2102953209848</v>
      </c>
      <c r="P312">
        <v>106.418426103646</v>
      </c>
      <c r="Q312">
        <v>0.113816863849518</v>
      </c>
    </row>
    <row r="313" spans="1:17" x14ac:dyDescent="0.3">
      <c r="A313" t="s">
        <v>730</v>
      </c>
      <c r="B313" t="s">
        <v>731</v>
      </c>
      <c r="C313" t="s">
        <v>3145</v>
      </c>
      <c r="D313" t="s">
        <v>537</v>
      </c>
      <c r="E313">
        <v>23570.921502739999</v>
      </c>
      <c r="F313">
        <v>1287.8499999999999</v>
      </c>
      <c r="G313">
        <v>77.358838452096904</v>
      </c>
      <c r="H313">
        <v>-3.1286986630876301</v>
      </c>
      <c r="I313">
        <v>11.4039250038907</v>
      </c>
      <c r="J313">
        <v>-7.7996700961526901</v>
      </c>
      <c r="K313">
        <v>1372.8326719716099</v>
      </c>
      <c r="L313">
        <v>1245.5444538748</v>
      </c>
      <c r="M313">
        <v>36.7344674920503</v>
      </c>
      <c r="N313">
        <v>1.33390458209136</v>
      </c>
      <c r="O313">
        <v>37.900376596653302</v>
      </c>
      <c r="P313">
        <v>103.773734177215</v>
      </c>
      <c r="Q313">
        <v>8.4529713542206994E-2</v>
      </c>
    </row>
    <row r="314" spans="1:17" x14ac:dyDescent="0.3">
      <c r="A314" t="s">
        <v>732</v>
      </c>
      <c r="B314" t="s">
        <v>733</v>
      </c>
      <c r="C314" t="s">
        <v>3148</v>
      </c>
      <c r="D314" t="s">
        <v>258</v>
      </c>
      <c r="E314">
        <v>23568.966400000001</v>
      </c>
      <c r="F314">
        <v>2128.6999999999998</v>
      </c>
      <c r="G314">
        <v>-21.945790863046799</v>
      </c>
      <c r="H314">
        <v>-9.09381686656649</v>
      </c>
      <c r="I314">
        <v>-14.054618820940499</v>
      </c>
      <c r="J314">
        <v>-4.9002498417613003</v>
      </c>
      <c r="K314">
        <v>2328.78463531536</v>
      </c>
      <c r="L314">
        <v>2349.9115782889999</v>
      </c>
      <c r="M314">
        <v>34.611064597231099</v>
      </c>
      <c r="N314">
        <v>1.6383598967013899</v>
      </c>
      <c r="O314">
        <v>39.052003570254101</v>
      </c>
      <c r="P314">
        <v>13.5185580204778</v>
      </c>
      <c r="Q314">
        <v>8.9111396997900002E-4</v>
      </c>
    </row>
    <row r="315" spans="1:17" x14ac:dyDescent="0.3">
      <c r="A315" t="s">
        <v>734</v>
      </c>
      <c r="B315" t="s">
        <v>735</v>
      </c>
      <c r="C315" t="s">
        <v>3139</v>
      </c>
      <c r="D315" t="s">
        <v>392</v>
      </c>
      <c r="E315">
        <v>23285.3760238</v>
      </c>
      <c r="F315">
        <v>1037</v>
      </c>
      <c r="G315">
        <v>-15.468735463746601</v>
      </c>
      <c r="H315">
        <v>3.0442051509074601</v>
      </c>
      <c r="I315">
        <v>15.9647784299772</v>
      </c>
      <c r="J315">
        <v>-2.8295317546067902</v>
      </c>
      <c r="K315">
        <v>1050.3679622263101</v>
      </c>
      <c r="L315">
        <v>982.25148481632903</v>
      </c>
      <c r="M315">
        <v>38.698244264511999</v>
      </c>
      <c r="N315">
        <v>0.47850260310291298</v>
      </c>
      <c r="O315">
        <v>10.2989392478302</v>
      </c>
      <c r="P315">
        <v>40.781971219114801</v>
      </c>
      <c r="Q315">
        <v>-6.0868193110293997E-2</v>
      </c>
    </row>
    <row r="316" spans="1:17" x14ac:dyDescent="0.3">
      <c r="A316" t="s">
        <v>736</v>
      </c>
      <c r="B316" t="s">
        <v>737</v>
      </c>
      <c r="C316" t="s">
        <v>3139</v>
      </c>
      <c r="D316" t="s">
        <v>392</v>
      </c>
      <c r="E316">
        <v>23262.046645529899</v>
      </c>
      <c r="F316">
        <v>4720.1000000000004</v>
      </c>
      <c r="G316">
        <v>65.609054758631203</v>
      </c>
      <c r="H316">
        <v>6.7586441991055404</v>
      </c>
      <c r="I316">
        <v>41.514608069547002</v>
      </c>
      <c r="J316">
        <v>2.0381603505940702</v>
      </c>
      <c r="K316">
        <v>4458.8706838787402</v>
      </c>
      <c r="L316">
        <v>3833.7342972752499</v>
      </c>
      <c r="M316">
        <v>69.692003622942806</v>
      </c>
      <c r="N316">
        <v>0.90751269221506903</v>
      </c>
      <c r="O316">
        <v>5.2912014575962196</v>
      </c>
      <c r="P316">
        <v>91.628605647240306</v>
      </c>
      <c r="Q316">
        <v>4.0124735239160998E-2</v>
      </c>
    </row>
    <row r="317" spans="1:17" x14ac:dyDescent="0.3">
      <c r="A317" t="s">
        <v>738</v>
      </c>
      <c r="B317" t="s">
        <v>739</v>
      </c>
      <c r="C317" t="s">
        <v>3151</v>
      </c>
      <c r="D317" t="s">
        <v>238</v>
      </c>
      <c r="E317">
        <v>23238.533003119999</v>
      </c>
      <c r="F317">
        <v>371.6</v>
      </c>
      <c r="G317">
        <v>34.119974503307098</v>
      </c>
      <c r="H317">
        <v>-13.641860363499299</v>
      </c>
      <c r="I317">
        <v>-31.103242550875301</v>
      </c>
      <c r="J317">
        <v>-5.1524894587975698</v>
      </c>
      <c r="K317">
        <v>381.91885930804</v>
      </c>
      <c r="L317">
        <v>379.33435927732899</v>
      </c>
      <c r="M317">
        <v>54.015818951043599</v>
      </c>
      <c r="N317">
        <v>0.959653591443687</v>
      </c>
      <c r="O317">
        <v>35.1453175457481</v>
      </c>
      <c r="P317">
        <v>67.048775005619206</v>
      </c>
      <c r="Q317">
        <v>0.10810629602092101</v>
      </c>
    </row>
    <row r="318" spans="1:17" hidden="1" x14ac:dyDescent="0.3">
      <c r="A318" t="s">
        <v>740</v>
      </c>
      <c r="B318" t="s">
        <v>741</v>
      </c>
      <c r="C318" t="s">
        <v>3154</v>
      </c>
      <c r="D318" t="s">
        <v>742</v>
      </c>
      <c r="E318">
        <v>23025.673136879999</v>
      </c>
      <c r="F318">
        <v>91.82</v>
      </c>
      <c r="G318">
        <v>40.304168763630798</v>
      </c>
      <c r="H318">
        <v>-2.7811162198920898</v>
      </c>
      <c r="I318">
        <v>-0.82153139761342098</v>
      </c>
      <c r="J318">
        <v>-1.52419112291368</v>
      </c>
      <c r="K318">
        <v>95.744285316128497</v>
      </c>
      <c r="L318">
        <v>88.889256243384096</v>
      </c>
      <c r="M318">
        <v>50.681017208567297</v>
      </c>
      <c r="N318">
        <v>0.56630039188093995</v>
      </c>
      <c r="O318">
        <v>16.096710956218601</v>
      </c>
      <c r="P318">
        <v>66.099855282199698</v>
      </c>
      <c r="Q318">
        <v>2.0612820630179999E-2</v>
      </c>
    </row>
    <row r="319" spans="1:17" x14ac:dyDescent="0.3">
      <c r="A319" t="s">
        <v>743</v>
      </c>
      <c r="B319" t="s">
        <v>744</v>
      </c>
      <c r="C319" t="s">
        <v>3139</v>
      </c>
      <c r="D319" t="s">
        <v>211</v>
      </c>
      <c r="E319">
        <v>22895.406453</v>
      </c>
      <c r="F319">
        <v>794</v>
      </c>
      <c r="G319">
        <v>48.481623351744197</v>
      </c>
      <c r="H319">
        <v>17.411056487047698</v>
      </c>
      <c r="I319">
        <v>39.8457093283711</v>
      </c>
      <c r="J319">
        <v>-1.9767547444748701</v>
      </c>
      <c r="K319">
        <v>749.38068952133801</v>
      </c>
      <c r="L319">
        <v>641.48250771579296</v>
      </c>
      <c r="M319">
        <v>53.041808916084399</v>
      </c>
      <c r="N319">
        <v>0.75556297789400495</v>
      </c>
      <c r="O319">
        <v>5.5415617128463399</v>
      </c>
      <c r="P319">
        <v>79.6380090497737</v>
      </c>
      <c r="Q319">
        <v>1.9731610219093001E-2</v>
      </c>
    </row>
    <row r="320" spans="1:17" x14ac:dyDescent="0.3">
      <c r="A320" t="s">
        <v>745</v>
      </c>
      <c r="B320" t="s">
        <v>746</v>
      </c>
      <c r="C320" t="s">
        <v>3143</v>
      </c>
      <c r="D320" t="s">
        <v>249</v>
      </c>
      <c r="E320">
        <v>22525.821345824999</v>
      </c>
      <c r="F320">
        <v>562.95000000000005</v>
      </c>
      <c r="G320">
        <v>24.749836899161799</v>
      </c>
      <c r="H320">
        <v>8.9874955703292905</v>
      </c>
      <c r="I320">
        <v>33.404040501181903</v>
      </c>
      <c r="J320">
        <v>5.3085321854581302</v>
      </c>
      <c r="K320">
        <v>531.40839899078696</v>
      </c>
      <c r="L320">
        <v>462.93415400820101</v>
      </c>
      <c r="M320">
        <v>64.160268071431602</v>
      </c>
      <c r="N320">
        <v>1.0029155635893301</v>
      </c>
      <c r="O320">
        <v>7.1942446043165402</v>
      </c>
      <c r="P320">
        <v>60.842857142857099</v>
      </c>
      <c r="Q320">
        <v>0.10679619713887099</v>
      </c>
    </row>
    <row r="321" spans="1:17" x14ac:dyDescent="0.3">
      <c r="A321" t="s">
        <v>747</v>
      </c>
      <c r="B321" t="s">
        <v>748</v>
      </c>
      <c r="C321" t="s">
        <v>3138</v>
      </c>
      <c r="D321" t="s">
        <v>749</v>
      </c>
      <c r="E321">
        <v>22423.443905600001</v>
      </c>
      <c r="F321">
        <v>1597.6</v>
      </c>
      <c r="G321">
        <v>30.251889570441499</v>
      </c>
      <c r="H321">
        <v>2.2597649638520299</v>
      </c>
      <c r="I321">
        <v>38.570183261115297</v>
      </c>
      <c r="J321">
        <v>5.1524905170583901</v>
      </c>
      <c r="K321">
        <v>1547.0151061930001</v>
      </c>
      <c r="L321">
        <v>1381.73335545587</v>
      </c>
      <c r="M321">
        <v>60.296810409367502</v>
      </c>
      <c r="N321">
        <v>0.64629504523824199</v>
      </c>
      <c r="O321">
        <v>7.3485227841762804</v>
      </c>
      <c r="P321">
        <v>60.048086555800403</v>
      </c>
      <c r="Q321">
        <v>2.7961209649557998E-2</v>
      </c>
    </row>
    <row r="322" spans="1:17" x14ac:dyDescent="0.3">
      <c r="A322" t="s">
        <v>750</v>
      </c>
      <c r="B322" t="s">
        <v>751</v>
      </c>
      <c r="C322" t="s">
        <v>3148</v>
      </c>
      <c r="D322" t="s">
        <v>114</v>
      </c>
      <c r="E322">
        <v>22266.718638195001</v>
      </c>
      <c r="F322">
        <v>800.85</v>
      </c>
      <c r="G322">
        <v>45.808717205396498</v>
      </c>
      <c r="H322">
        <v>-8.8496933276723908</v>
      </c>
      <c r="I322">
        <v>28.607143603191201</v>
      </c>
      <c r="J322">
        <v>-3.7523736048525098</v>
      </c>
      <c r="K322">
        <v>845.407951430651</v>
      </c>
      <c r="L322">
        <v>722.058886807009</v>
      </c>
      <c r="M322">
        <v>32.061753260465402</v>
      </c>
      <c r="N322">
        <v>0.33481229246591898</v>
      </c>
      <c r="O322">
        <v>19.485546606730299</v>
      </c>
      <c r="P322">
        <v>81.351902173913004</v>
      </c>
      <c r="Q322">
        <v>0.10745260114322</v>
      </c>
    </row>
    <row r="323" spans="1:17" x14ac:dyDescent="0.3">
      <c r="A323" t="s">
        <v>752</v>
      </c>
      <c r="B323" t="s">
        <v>753</v>
      </c>
      <c r="C323" t="s">
        <v>3153</v>
      </c>
      <c r="D323" t="s">
        <v>160</v>
      </c>
      <c r="E323">
        <v>22066.153746175001</v>
      </c>
      <c r="F323">
        <v>7494.85</v>
      </c>
      <c r="G323">
        <v>-11.6836866445563</v>
      </c>
      <c r="H323">
        <v>1.38890285175322</v>
      </c>
      <c r="I323">
        <v>16.853479294940499</v>
      </c>
      <c r="J323">
        <v>-0.18096045223249499</v>
      </c>
      <c r="K323">
        <v>7710.5798365639203</v>
      </c>
      <c r="L323">
        <v>7170.5821141714396</v>
      </c>
      <c r="M323">
        <v>35.299451947984103</v>
      </c>
      <c r="N323">
        <v>0.899763760384651</v>
      </c>
      <c r="O323">
        <v>9.1416105725931693</v>
      </c>
      <c r="P323">
        <v>44.832217358957202</v>
      </c>
      <c r="Q323">
        <v>-6.3218239201055001E-2</v>
      </c>
    </row>
    <row r="324" spans="1:17" x14ac:dyDescent="0.3">
      <c r="A324" t="s">
        <v>754</v>
      </c>
      <c r="B324" t="s">
        <v>755</v>
      </c>
      <c r="C324" t="s">
        <v>3143</v>
      </c>
      <c r="D324" t="s">
        <v>249</v>
      </c>
      <c r="E324">
        <v>21838.238828500002</v>
      </c>
      <c r="F324">
        <v>438.5</v>
      </c>
      <c r="G324">
        <v>4.6174703347046497</v>
      </c>
      <c r="H324">
        <v>8.0789147802256291</v>
      </c>
      <c r="I324">
        <v>18.945559171193299</v>
      </c>
      <c r="J324">
        <v>-1.28820658231907</v>
      </c>
      <c r="K324">
        <v>420.60451667667701</v>
      </c>
      <c r="L324">
        <v>392.68219539963798</v>
      </c>
      <c r="M324">
        <v>53.836491549825404</v>
      </c>
      <c r="N324">
        <v>0.54630296572449</v>
      </c>
      <c r="O324">
        <v>27.251995438996499</v>
      </c>
      <c r="P324">
        <v>40.951462552233998</v>
      </c>
      <c r="Q324">
        <v>0.12532112360457701</v>
      </c>
    </row>
    <row r="325" spans="1:17" hidden="1" x14ac:dyDescent="0.3">
      <c r="A325" t="s">
        <v>756</v>
      </c>
      <c r="B325" t="s">
        <v>757</v>
      </c>
      <c r="C325" t="s">
        <v>3154</v>
      </c>
      <c r="D325" t="s">
        <v>114</v>
      </c>
      <c r="E325">
        <v>21784.83803612</v>
      </c>
      <c r="F325">
        <v>358.45</v>
      </c>
      <c r="G325">
        <v>-10.681987672371401</v>
      </c>
      <c r="H325">
        <v>4.5327777513052396</v>
      </c>
      <c r="I325">
        <v>-21.9142736903373</v>
      </c>
      <c r="J325">
        <v>16.7484450510375</v>
      </c>
      <c r="K325">
        <v>370.03491098905897</v>
      </c>
      <c r="L325">
        <v>390.52706550486801</v>
      </c>
      <c r="M325">
        <v>54.010693151585897</v>
      </c>
      <c r="N325">
        <v>2.7521876669936902</v>
      </c>
      <c r="O325">
        <v>61.068489329055602</v>
      </c>
      <c r="P325">
        <v>18.378467635402799</v>
      </c>
      <c r="Q325">
        <v>3.8944344707926001E-2</v>
      </c>
    </row>
    <row r="326" spans="1:17" x14ac:dyDescent="0.3">
      <c r="A326" t="s">
        <v>758</v>
      </c>
      <c r="B326" t="s">
        <v>759</v>
      </c>
      <c r="C326" t="s">
        <v>3150</v>
      </c>
      <c r="D326" t="s">
        <v>111</v>
      </c>
      <c r="E326">
        <v>21685.490735399999</v>
      </c>
      <c r="F326">
        <v>268.25</v>
      </c>
      <c r="G326">
        <v>-37.3383896544292</v>
      </c>
      <c r="H326">
        <v>-3.62075340686031</v>
      </c>
      <c r="I326">
        <v>-10.198595893730699</v>
      </c>
      <c r="J326">
        <v>-5.7839728697828701</v>
      </c>
      <c r="K326">
        <v>288.37082066544599</v>
      </c>
      <c r="L326">
        <v>292.33635272452</v>
      </c>
      <c r="M326">
        <v>24.7153499412927</v>
      </c>
      <c r="N326">
        <v>0.53614507323439398</v>
      </c>
      <c r="O326">
        <v>33.196644920782802</v>
      </c>
      <c r="P326">
        <v>6.5118125868572596</v>
      </c>
      <c r="Q326">
        <v>-0.107594483440471</v>
      </c>
    </row>
    <row r="327" spans="1:17" x14ac:dyDescent="0.3">
      <c r="A327" t="s">
        <v>760</v>
      </c>
      <c r="B327" t="s">
        <v>761</v>
      </c>
      <c r="C327" t="s">
        <v>3137</v>
      </c>
      <c r="D327" t="s">
        <v>191</v>
      </c>
      <c r="E327">
        <v>21586.727245760001</v>
      </c>
      <c r="F327">
        <v>382.6</v>
      </c>
      <c r="G327">
        <v>13.795600421852701</v>
      </c>
      <c r="H327">
        <v>-3.98285299652269</v>
      </c>
      <c r="I327">
        <v>22.2680907001204</v>
      </c>
      <c r="J327">
        <v>-3.48979327418408</v>
      </c>
      <c r="K327">
        <v>391.34600671085099</v>
      </c>
      <c r="L327">
        <v>354.27989269448199</v>
      </c>
      <c r="M327">
        <v>37.869746586755497</v>
      </c>
      <c r="N327">
        <v>0.13023130481912401</v>
      </c>
      <c r="O327">
        <v>22.765290120229899</v>
      </c>
      <c r="P327">
        <v>47.1255527783118</v>
      </c>
      <c r="Q327">
        <v>1.0486028115311E-2</v>
      </c>
    </row>
    <row r="328" spans="1:17" x14ac:dyDescent="0.3">
      <c r="A328" t="s">
        <v>762</v>
      </c>
      <c r="B328" t="s">
        <v>763</v>
      </c>
      <c r="C328" t="s">
        <v>3141</v>
      </c>
      <c r="D328" t="s">
        <v>125</v>
      </c>
      <c r="E328">
        <v>21527.859836399999</v>
      </c>
      <c r="F328">
        <v>859.8</v>
      </c>
      <c r="G328">
        <v>40.466906421521202</v>
      </c>
      <c r="H328">
        <v>4.7965140150415104</v>
      </c>
      <c r="I328">
        <v>54.923449859930102</v>
      </c>
      <c r="J328">
        <v>1.3716625903006201</v>
      </c>
      <c r="K328">
        <v>861.27337440466897</v>
      </c>
      <c r="L328">
        <v>724.10837296139596</v>
      </c>
      <c r="M328">
        <v>45.223096794324199</v>
      </c>
      <c r="N328">
        <v>0.41168189806491901</v>
      </c>
      <c r="O328">
        <v>17.230751337520299</v>
      </c>
      <c r="P328">
        <v>80.592312539382405</v>
      </c>
    </row>
    <row r="329" spans="1:17" x14ac:dyDescent="0.3">
      <c r="A329" t="s">
        <v>764</v>
      </c>
      <c r="B329" t="s">
        <v>765</v>
      </c>
      <c r="C329" t="s">
        <v>3151</v>
      </c>
      <c r="D329" t="s">
        <v>521</v>
      </c>
      <c r="E329">
        <v>21061.410959879999</v>
      </c>
      <c r="F329">
        <v>174.6</v>
      </c>
      <c r="G329">
        <v>-29.822333965046099</v>
      </c>
      <c r="H329">
        <v>-1.9170189855131201</v>
      </c>
      <c r="I329">
        <v>2.9328339264925201</v>
      </c>
      <c r="J329">
        <v>-0.64918570252333496</v>
      </c>
      <c r="K329">
        <v>176.887391826494</v>
      </c>
      <c r="L329">
        <v>175.26618977838999</v>
      </c>
      <c r="M329">
        <v>59.263188158609502</v>
      </c>
      <c r="N329">
        <v>0.447490076582715</v>
      </c>
      <c r="O329">
        <v>27.571592210767399</v>
      </c>
      <c r="P329">
        <v>22.7416520210896</v>
      </c>
      <c r="Q329">
        <v>-1.0167894246969999E-3</v>
      </c>
    </row>
    <row r="330" spans="1:17" x14ac:dyDescent="0.3">
      <c r="A330" t="s">
        <v>766</v>
      </c>
      <c r="B330" t="s">
        <v>767</v>
      </c>
      <c r="C330" t="s">
        <v>3147</v>
      </c>
      <c r="D330" t="s">
        <v>75</v>
      </c>
      <c r="E330">
        <v>20568.070217100001</v>
      </c>
      <c r="F330">
        <v>870.45</v>
      </c>
      <c r="G330">
        <v>-36.139387363897299</v>
      </c>
      <c r="H330">
        <v>3.3774295161396402</v>
      </c>
      <c r="I330">
        <v>4.7138100826250904</v>
      </c>
      <c r="J330">
        <v>-3.9248257616244802</v>
      </c>
      <c r="K330">
        <v>855.14368376934499</v>
      </c>
      <c r="L330">
        <v>847.81065338670805</v>
      </c>
      <c r="M330">
        <v>50.484905959811897</v>
      </c>
      <c r="N330">
        <v>0.913275386628007</v>
      </c>
      <c r="O330">
        <v>21.569303233959399</v>
      </c>
      <c r="P330">
        <v>24.35</v>
      </c>
      <c r="Q330">
        <v>-7.0237522829408996E-2</v>
      </c>
    </row>
    <row r="331" spans="1:17" x14ac:dyDescent="0.3">
      <c r="A331" t="s">
        <v>768</v>
      </c>
      <c r="B331" t="s">
        <v>769</v>
      </c>
      <c r="C331" t="s">
        <v>3138</v>
      </c>
      <c r="D331" t="s">
        <v>241</v>
      </c>
      <c r="E331">
        <v>20519.75592702</v>
      </c>
      <c r="F331">
        <v>1864.1</v>
      </c>
      <c r="G331">
        <v>-13.276017191709601</v>
      </c>
      <c r="H331">
        <v>4.4999769864425101</v>
      </c>
      <c r="I331">
        <v>0.12993697668715301</v>
      </c>
      <c r="J331">
        <v>1.3384590996503301</v>
      </c>
      <c r="K331">
        <v>1874.10722972756</v>
      </c>
      <c r="L331">
        <v>1862.1796954323299</v>
      </c>
      <c r="M331">
        <v>52.3876022332472</v>
      </c>
      <c r="N331">
        <v>0.50482841176262805</v>
      </c>
      <c r="O331">
        <v>31.910841693042201</v>
      </c>
      <c r="P331">
        <v>12.873145625189199</v>
      </c>
      <c r="Q331">
        <v>5.3456666553929999E-2</v>
      </c>
    </row>
    <row r="332" spans="1:17" x14ac:dyDescent="0.3">
      <c r="A332" t="s">
        <v>770</v>
      </c>
      <c r="B332" t="s">
        <v>771</v>
      </c>
      <c r="C332" t="s">
        <v>3150</v>
      </c>
      <c r="D332" t="s">
        <v>285</v>
      </c>
      <c r="E332">
        <v>20427.065461149999</v>
      </c>
      <c r="F332">
        <v>6047.75</v>
      </c>
      <c r="G332">
        <v>67.098111946171599</v>
      </c>
      <c r="H332">
        <v>24.619543320406699</v>
      </c>
      <c r="I332">
        <v>49.782872515101701</v>
      </c>
      <c r="J332">
        <v>-0.27974058910805</v>
      </c>
      <c r="K332">
        <v>5402.4292431193498</v>
      </c>
      <c r="L332">
        <v>4390.5940900713404</v>
      </c>
      <c r="M332">
        <v>50.819346692955399</v>
      </c>
      <c r="N332">
        <v>0.82431359802049398</v>
      </c>
      <c r="O332">
        <v>18.3746021247571</v>
      </c>
      <c r="P332">
        <v>102.096908939014</v>
      </c>
      <c r="Q332">
        <v>6.0785385162082997E-2</v>
      </c>
    </row>
    <row r="333" spans="1:17" x14ac:dyDescent="0.3">
      <c r="A333" t="s">
        <v>772</v>
      </c>
      <c r="B333" t="s">
        <v>773</v>
      </c>
      <c r="C333" t="s">
        <v>3142</v>
      </c>
      <c r="D333" t="s">
        <v>224</v>
      </c>
      <c r="E333">
        <v>20305.769</v>
      </c>
      <c r="F333">
        <v>1250</v>
      </c>
      <c r="G333">
        <v>72.914688668732097</v>
      </c>
      <c r="H333">
        <v>-1.8136416106957001</v>
      </c>
      <c r="I333">
        <v>-1.3270525002946201</v>
      </c>
      <c r="J333">
        <v>-3.8743405972455598</v>
      </c>
      <c r="K333">
        <v>1285.7858386372</v>
      </c>
      <c r="L333">
        <v>1162.96352037157</v>
      </c>
      <c r="M333">
        <v>46.772287732452099</v>
      </c>
      <c r="N333">
        <v>0.83594217308234697</v>
      </c>
      <c r="O333">
        <v>15.92</v>
      </c>
      <c r="P333">
        <v>99.968005119180901</v>
      </c>
      <c r="Q333">
        <v>0.155332345870585</v>
      </c>
    </row>
    <row r="334" spans="1:17" x14ac:dyDescent="0.3">
      <c r="A334" t="s">
        <v>774</v>
      </c>
      <c r="B334" t="s">
        <v>775</v>
      </c>
      <c r="C334" t="s">
        <v>3143</v>
      </c>
      <c r="D334" t="s">
        <v>51</v>
      </c>
      <c r="E334">
        <v>20286.297212419999</v>
      </c>
      <c r="F334">
        <v>1032.05</v>
      </c>
      <c r="G334">
        <v>15.557402097149099</v>
      </c>
      <c r="H334">
        <v>-9.7957344363229399</v>
      </c>
      <c r="I334">
        <v>-1.1977620406746601</v>
      </c>
      <c r="J334">
        <v>-8.4875684903524107</v>
      </c>
      <c r="K334">
        <v>1124.43189877196</v>
      </c>
      <c r="L334">
        <v>1029.6301197477201</v>
      </c>
      <c r="M334">
        <v>27.211455913856401</v>
      </c>
      <c r="N334">
        <v>0.41138595929614902</v>
      </c>
      <c r="O334">
        <v>26.3407780630783</v>
      </c>
      <c r="P334">
        <v>45.307990144315298</v>
      </c>
      <c r="Q334">
        <v>2.0521783324518001E-2</v>
      </c>
    </row>
    <row r="335" spans="1:17" x14ac:dyDescent="0.3">
      <c r="A335" t="s">
        <v>776</v>
      </c>
      <c r="B335" t="s">
        <v>777</v>
      </c>
      <c r="C335" t="s">
        <v>3137</v>
      </c>
      <c r="D335" t="s">
        <v>282</v>
      </c>
      <c r="E335">
        <v>20240.411343791999</v>
      </c>
      <c r="F335">
        <v>204.63</v>
      </c>
      <c r="G335">
        <v>24.652833555414698</v>
      </c>
      <c r="H335">
        <v>-6.1958273416324401</v>
      </c>
      <c r="I335">
        <v>-1.4173577074138199</v>
      </c>
      <c r="J335">
        <v>-4.4712030553074698</v>
      </c>
      <c r="K335">
        <v>226.555799446973</v>
      </c>
      <c r="L335">
        <v>216.46054163859901</v>
      </c>
      <c r="M335">
        <v>38.453807171687998</v>
      </c>
      <c r="N335">
        <v>0.51122899048199599</v>
      </c>
      <c r="O335">
        <v>38.982553877730503</v>
      </c>
      <c r="P335">
        <v>53.626126126126103</v>
      </c>
      <c r="Q335">
        <v>3.9352338366966E-2</v>
      </c>
    </row>
    <row r="336" spans="1:17" hidden="1" x14ac:dyDescent="0.3">
      <c r="A336" t="s">
        <v>778</v>
      </c>
      <c r="B336" t="s">
        <v>779</v>
      </c>
      <c r="C336" t="s">
        <v>3154</v>
      </c>
      <c r="D336" t="s">
        <v>141</v>
      </c>
      <c r="E336">
        <v>20173.740000000002</v>
      </c>
      <c r="F336">
        <v>143.69</v>
      </c>
      <c r="G336">
        <v>-13.388271364679699</v>
      </c>
      <c r="H336">
        <v>1.90500293190048</v>
      </c>
      <c r="I336">
        <v>-0.78360467636272202</v>
      </c>
      <c r="J336">
        <v>-3.1447001004899899</v>
      </c>
      <c r="K336">
        <v>142.67095645670801</v>
      </c>
      <c r="L336">
        <v>136.85391473172101</v>
      </c>
      <c r="M336">
        <v>53.328059728626101</v>
      </c>
      <c r="N336">
        <v>9.6676598767509406E-2</v>
      </c>
      <c r="O336">
        <v>7.7667200222701602</v>
      </c>
      <c r="P336">
        <v>19.4927234927234</v>
      </c>
    </row>
    <row r="337" spans="1:17" hidden="1" x14ac:dyDescent="0.3">
      <c r="A337" t="s">
        <v>780</v>
      </c>
      <c r="B337" t="s">
        <v>781</v>
      </c>
      <c r="C337" t="s">
        <v>3154</v>
      </c>
      <c r="D337" t="s">
        <v>141</v>
      </c>
      <c r="E337">
        <v>20155.501969815999</v>
      </c>
      <c r="F337">
        <v>382.51</v>
      </c>
      <c r="G337">
        <v>-5.6989602922777003</v>
      </c>
      <c r="H337">
        <v>6.0593172495428496</v>
      </c>
      <c r="I337">
        <v>0.59411087492549797</v>
      </c>
      <c r="J337">
        <v>1.05842381961504</v>
      </c>
      <c r="K337">
        <v>363.82724759016702</v>
      </c>
      <c r="L337">
        <v>346.718794881544</v>
      </c>
      <c r="M337">
        <v>42.778347382377802</v>
      </c>
      <c r="N337">
        <v>0.86552986512979102</v>
      </c>
      <c r="O337">
        <v>0.128101226111732</v>
      </c>
      <c r="P337">
        <v>23.290894439967701</v>
      </c>
      <c r="Q337">
        <v>-0.10379904096142301</v>
      </c>
    </row>
    <row r="338" spans="1:17" x14ac:dyDescent="0.3">
      <c r="A338" t="s">
        <v>782</v>
      </c>
      <c r="B338" t="s">
        <v>783</v>
      </c>
      <c r="C338" t="s">
        <v>3148</v>
      </c>
      <c r="D338" t="s">
        <v>114</v>
      </c>
      <c r="E338">
        <v>20069.651433949999</v>
      </c>
      <c r="F338">
        <v>765.25</v>
      </c>
      <c r="G338">
        <v>20.3277667989693</v>
      </c>
      <c r="H338">
        <v>14.3853248529742</v>
      </c>
      <c r="I338">
        <v>21.655997432757001</v>
      </c>
      <c r="J338">
        <v>3.4051799717403202</v>
      </c>
      <c r="K338">
        <v>714.98973264767403</v>
      </c>
      <c r="L338">
        <v>620.9421539105</v>
      </c>
      <c r="M338">
        <v>59.305801652934498</v>
      </c>
      <c r="N338">
        <v>0.84349359146757896</v>
      </c>
      <c r="O338">
        <v>5.3250571708591998</v>
      </c>
      <c r="P338">
        <v>73.861183687379295</v>
      </c>
      <c r="Q338">
        <v>0.16518835565185899</v>
      </c>
    </row>
    <row r="339" spans="1:17" x14ac:dyDescent="0.3">
      <c r="A339" t="s">
        <v>784</v>
      </c>
      <c r="B339" t="s">
        <v>785</v>
      </c>
      <c r="C339" t="s">
        <v>3148</v>
      </c>
      <c r="D339" t="s">
        <v>786</v>
      </c>
      <c r="E339">
        <v>19968.388224959999</v>
      </c>
      <c r="F339">
        <v>470.4</v>
      </c>
      <c r="G339">
        <v>22.310424582833502</v>
      </c>
      <c r="H339">
        <v>2.0963940030403099</v>
      </c>
      <c r="I339">
        <v>-12.1578888227048</v>
      </c>
      <c r="J339">
        <v>-6.6031043942968397</v>
      </c>
      <c r="K339">
        <v>514.52626908650996</v>
      </c>
      <c r="L339">
        <v>489.75031319410101</v>
      </c>
      <c r="M339">
        <v>36.647078598195201</v>
      </c>
      <c r="N339">
        <v>1.2489165125792301</v>
      </c>
      <c r="O339">
        <v>59.034863945578202</v>
      </c>
      <c r="P339">
        <v>56.539101497504099</v>
      </c>
      <c r="Q339">
        <v>0.24576967982225001</v>
      </c>
    </row>
    <row r="340" spans="1:17" x14ac:dyDescent="0.3">
      <c r="A340" t="s">
        <v>787</v>
      </c>
      <c r="B340" t="s">
        <v>788</v>
      </c>
      <c r="C340" t="s">
        <v>3148</v>
      </c>
      <c r="D340" t="s">
        <v>171</v>
      </c>
      <c r="E340">
        <v>19878.432754455</v>
      </c>
      <c r="F340">
        <v>625.35</v>
      </c>
      <c r="G340">
        <v>29.749796147107102</v>
      </c>
      <c r="H340">
        <v>-11.5795190428097</v>
      </c>
      <c r="I340">
        <v>3.1157170361745901</v>
      </c>
      <c r="J340">
        <v>-10.795397249433501</v>
      </c>
      <c r="K340">
        <v>704.50119655943604</v>
      </c>
      <c r="L340">
        <v>616.64131532553097</v>
      </c>
      <c r="M340">
        <v>28.198842591409001</v>
      </c>
      <c r="N340">
        <v>0.43776041444415797</v>
      </c>
      <c r="O340">
        <v>34.956424402334598</v>
      </c>
      <c r="P340">
        <v>78.492935635792705</v>
      </c>
      <c r="Q340">
        <v>0.135513444943061</v>
      </c>
    </row>
    <row r="341" spans="1:17" x14ac:dyDescent="0.3">
      <c r="A341" t="s">
        <v>789</v>
      </c>
      <c r="B341" t="s">
        <v>790</v>
      </c>
      <c r="C341" t="s">
        <v>3148</v>
      </c>
      <c r="D341" t="s">
        <v>258</v>
      </c>
      <c r="E341">
        <v>19755.984296310002</v>
      </c>
      <c r="F341">
        <v>624.45000000000005</v>
      </c>
      <c r="G341">
        <v>-5.9430166075648598</v>
      </c>
      <c r="H341">
        <v>-0.94408748871789305</v>
      </c>
      <c r="I341">
        <v>-9.8016619982497506</v>
      </c>
      <c r="J341">
        <v>-3.6828242777974398</v>
      </c>
      <c r="K341">
        <v>659.17417343639897</v>
      </c>
      <c r="L341">
        <v>642.739356043013</v>
      </c>
      <c r="M341">
        <v>38.723742884502798</v>
      </c>
      <c r="N341">
        <v>0.446913751270682</v>
      </c>
      <c r="O341">
        <v>27.944591240291398</v>
      </c>
      <c r="P341">
        <v>24.243931555909199</v>
      </c>
      <c r="Q341">
        <v>0.106907260671899</v>
      </c>
    </row>
    <row r="342" spans="1:17" x14ac:dyDescent="0.3">
      <c r="A342" t="s">
        <v>791</v>
      </c>
      <c r="B342" t="s">
        <v>792</v>
      </c>
      <c r="C342" t="s">
        <v>3143</v>
      </c>
      <c r="D342" t="s">
        <v>51</v>
      </c>
      <c r="E342">
        <v>19698.70813218</v>
      </c>
      <c r="F342">
        <v>1882.95</v>
      </c>
      <c r="G342">
        <v>17.223416461020101</v>
      </c>
      <c r="H342">
        <v>0.85234495342314398</v>
      </c>
      <c r="I342">
        <v>15.4676496917058</v>
      </c>
      <c r="J342">
        <v>-0.97982990074326004</v>
      </c>
      <c r="K342">
        <v>1872.6811772445601</v>
      </c>
      <c r="L342">
        <v>1649.9460217774199</v>
      </c>
      <c r="M342">
        <v>58.3059528754357</v>
      </c>
      <c r="N342">
        <v>0.29279939796433102</v>
      </c>
      <c r="O342">
        <v>41.480124273082097</v>
      </c>
      <c r="P342">
        <v>56.2030776888299</v>
      </c>
    </row>
    <row r="343" spans="1:17" x14ac:dyDescent="0.3">
      <c r="A343" t="s">
        <v>793</v>
      </c>
      <c r="B343" t="s">
        <v>794</v>
      </c>
      <c r="C343" t="s">
        <v>3155</v>
      </c>
      <c r="D343" t="s">
        <v>160</v>
      </c>
      <c r="E343">
        <v>19505.99404636</v>
      </c>
      <c r="F343">
        <v>1259.9000000000001</v>
      </c>
      <c r="G343">
        <v>16.864247389450501</v>
      </c>
      <c r="H343">
        <v>25.4340687075345</v>
      </c>
      <c r="I343">
        <v>19.689119904624999</v>
      </c>
      <c r="J343">
        <v>18.035501183511801</v>
      </c>
      <c r="K343">
        <v>1082.34922720892</v>
      </c>
      <c r="L343">
        <v>1032.3474457710299</v>
      </c>
      <c r="M343">
        <v>82.137238905732502</v>
      </c>
      <c r="N343">
        <v>2.73137760213947</v>
      </c>
      <c r="O343">
        <v>5.1670767521231697</v>
      </c>
      <c r="P343">
        <v>51.357520422873598</v>
      </c>
      <c r="Q343">
        <v>1.3752647479003999E-2</v>
      </c>
    </row>
    <row r="344" spans="1:17" x14ac:dyDescent="0.3">
      <c r="A344" t="s">
        <v>795</v>
      </c>
      <c r="B344" t="s">
        <v>796</v>
      </c>
      <c r="C344" t="s">
        <v>3143</v>
      </c>
      <c r="D344" t="s">
        <v>51</v>
      </c>
      <c r="E344">
        <v>19417.063024464998</v>
      </c>
      <c r="F344">
        <v>1225.8499999999999</v>
      </c>
      <c r="G344">
        <v>173.04261523598601</v>
      </c>
      <c r="H344">
        <v>9.0538440479039597</v>
      </c>
      <c r="I344">
        <v>68.730281472485899</v>
      </c>
      <c r="J344">
        <v>-4.1692469334497497</v>
      </c>
      <c r="K344">
        <v>1121.06704772493</v>
      </c>
      <c r="L344">
        <v>855.22424882250698</v>
      </c>
      <c r="M344">
        <v>56.774051484658401</v>
      </c>
      <c r="N344">
        <v>0.58296715401705501</v>
      </c>
      <c r="O344">
        <v>6.8564669413060297</v>
      </c>
      <c r="P344">
        <v>200.45343137254901</v>
      </c>
      <c r="Q344">
        <v>7.6744839694780007E-2</v>
      </c>
    </row>
    <row r="345" spans="1:17" x14ac:dyDescent="0.3">
      <c r="A345" t="s">
        <v>797</v>
      </c>
      <c r="B345" t="s">
        <v>798</v>
      </c>
      <c r="C345" t="s">
        <v>3148</v>
      </c>
      <c r="D345" t="s">
        <v>477</v>
      </c>
      <c r="E345">
        <v>19377.613733360002</v>
      </c>
      <c r="F345">
        <v>304.39999999999998</v>
      </c>
      <c r="G345">
        <v>-1.4610779613587199</v>
      </c>
      <c r="H345">
        <v>-11.1047128077662</v>
      </c>
      <c r="I345">
        <v>6.7024975802850797</v>
      </c>
      <c r="J345">
        <v>-3.7322567315577602</v>
      </c>
      <c r="K345">
        <v>332.57986031962702</v>
      </c>
      <c r="L345">
        <v>291.34843591037497</v>
      </c>
      <c r="M345">
        <v>33.309994731314397</v>
      </c>
      <c r="N345">
        <v>0.61544905506977099</v>
      </c>
      <c r="O345">
        <v>26.100525624178701</v>
      </c>
      <c r="P345">
        <v>60.231609422292401</v>
      </c>
      <c r="Q345">
        <v>0.18016573585072301</v>
      </c>
    </row>
    <row r="346" spans="1:17" x14ac:dyDescent="0.3">
      <c r="A346" t="s">
        <v>799</v>
      </c>
      <c r="B346" t="s">
        <v>800</v>
      </c>
      <c r="C346" t="s">
        <v>3151</v>
      </c>
      <c r="D346" t="s">
        <v>238</v>
      </c>
      <c r="E346">
        <v>19333.315974804998</v>
      </c>
      <c r="F346">
        <v>885.85</v>
      </c>
      <c r="G346">
        <v>26.6084119702269</v>
      </c>
      <c r="H346">
        <v>3.9907232937411301</v>
      </c>
      <c r="I346">
        <v>-0.43755706546484402</v>
      </c>
      <c r="J346">
        <v>0.20545438976817201</v>
      </c>
      <c r="K346">
        <v>862.58218134357196</v>
      </c>
      <c r="L346">
        <v>801.16336698357202</v>
      </c>
      <c r="M346">
        <v>59.204027355691203</v>
      </c>
      <c r="N346">
        <v>1.1560645890464001</v>
      </c>
      <c r="O346">
        <v>8.14471976068182</v>
      </c>
      <c r="P346">
        <v>57.8914535246413</v>
      </c>
      <c r="Q346">
        <v>0.161272547134548</v>
      </c>
    </row>
    <row r="347" spans="1:17" x14ac:dyDescent="0.3">
      <c r="A347" t="s">
        <v>801</v>
      </c>
      <c r="B347" t="s">
        <v>802</v>
      </c>
      <c r="C347" t="s">
        <v>3153</v>
      </c>
      <c r="D347" t="s">
        <v>472</v>
      </c>
      <c r="E347">
        <v>19240.341299200001</v>
      </c>
      <c r="F347">
        <v>1856</v>
      </c>
      <c r="G347">
        <v>-18.705783555718</v>
      </c>
      <c r="H347">
        <v>0.12745536720695499</v>
      </c>
      <c r="I347">
        <v>8.6827708771411096</v>
      </c>
      <c r="J347">
        <v>-0.82734089342737405</v>
      </c>
      <c r="K347">
        <v>1949.04319199006</v>
      </c>
      <c r="L347">
        <v>1880.8848478074899</v>
      </c>
      <c r="M347">
        <v>36.748111314443598</v>
      </c>
      <c r="N347">
        <v>0.48658382242556403</v>
      </c>
      <c r="O347">
        <v>25.538793103448199</v>
      </c>
      <c r="P347">
        <v>26.932020243468699</v>
      </c>
      <c r="Q347">
        <v>-4.0124294134934999E-2</v>
      </c>
    </row>
    <row r="348" spans="1:17" x14ac:dyDescent="0.3">
      <c r="A348" t="s">
        <v>803</v>
      </c>
      <c r="B348" t="s">
        <v>804</v>
      </c>
      <c r="C348" t="s">
        <v>3153</v>
      </c>
      <c r="D348" t="s">
        <v>403</v>
      </c>
      <c r="E348">
        <v>19223.297210060002</v>
      </c>
      <c r="F348">
        <v>479.8</v>
      </c>
      <c r="G348">
        <v>30.571823093245801</v>
      </c>
      <c r="H348">
        <v>0.26286258360002002</v>
      </c>
      <c r="I348">
        <v>12.8458185194302</v>
      </c>
      <c r="J348">
        <v>-0.92835850173976697</v>
      </c>
      <c r="K348">
        <v>492.14039999584298</v>
      </c>
      <c r="L348">
        <v>448.89942313542701</v>
      </c>
      <c r="M348">
        <v>46.148931631190102</v>
      </c>
      <c r="N348">
        <v>1.0530221752415101</v>
      </c>
      <c r="O348">
        <v>19.706127553147098</v>
      </c>
      <c r="P348">
        <v>59.90668221963</v>
      </c>
      <c r="Q348">
        <v>2.0984371012295E-2</v>
      </c>
    </row>
    <row r="349" spans="1:17" x14ac:dyDescent="0.3">
      <c r="A349" t="s">
        <v>805</v>
      </c>
      <c r="B349" t="s">
        <v>806</v>
      </c>
      <c r="C349" t="s">
        <v>3141</v>
      </c>
      <c r="D349" t="s">
        <v>267</v>
      </c>
      <c r="E349">
        <v>19069.357989</v>
      </c>
      <c r="F349">
        <v>2733.1</v>
      </c>
      <c r="G349">
        <v>60.148627852171401</v>
      </c>
      <c r="H349">
        <v>4.3695232760226599</v>
      </c>
      <c r="I349">
        <v>66.450579775199898</v>
      </c>
      <c r="J349">
        <v>-2.1052434088798999</v>
      </c>
      <c r="K349">
        <v>2643.8881438753201</v>
      </c>
      <c r="L349">
        <v>2140.5853615341598</v>
      </c>
      <c r="M349">
        <v>50.543791344505102</v>
      </c>
      <c r="N349">
        <v>0.41880001596927102</v>
      </c>
      <c r="O349">
        <v>8.8507555523032497</v>
      </c>
      <c r="P349">
        <v>117.03327245295</v>
      </c>
      <c r="Q349">
        <v>0.103297925537817</v>
      </c>
    </row>
    <row r="350" spans="1:17" x14ac:dyDescent="0.3">
      <c r="A350" t="s">
        <v>807</v>
      </c>
      <c r="B350" t="s">
        <v>808</v>
      </c>
      <c r="C350" t="s">
        <v>3142</v>
      </c>
      <c r="D350" t="s">
        <v>48</v>
      </c>
      <c r="E350">
        <v>19064.56164462</v>
      </c>
      <c r="F350">
        <v>303.64999999999998</v>
      </c>
      <c r="G350">
        <v>68.271846495245796</v>
      </c>
      <c r="H350">
        <v>6.0136335349615102</v>
      </c>
      <c r="I350">
        <v>17.0886569432096</v>
      </c>
      <c r="J350">
        <v>-2.6276417976001798</v>
      </c>
      <c r="K350">
        <v>305.476080570514</v>
      </c>
      <c r="L350">
        <v>278.62207320014397</v>
      </c>
      <c r="M350">
        <v>50.0629284326006</v>
      </c>
      <c r="N350">
        <v>1.08029038759089</v>
      </c>
      <c r="O350">
        <v>20.039519183270201</v>
      </c>
      <c r="P350">
        <v>96.346589072098197</v>
      </c>
      <c r="Q350">
        <v>0.167138889539969</v>
      </c>
    </row>
    <row r="351" spans="1:17" x14ac:dyDescent="0.3">
      <c r="A351" t="s">
        <v>809</v>
      </c>
      <c r="B351" t="s">
        <v>810</v>
      </c>
      <c r="C351" t="s">
        <v>3150</v>
      </c>
      <c r="D351" t="s">
        <v>811</v>
      </c>
      <c r="E351">
        <v>18985.256968000002</v>
      </c>
      <c r="F351">
        <v>1192</v>
      </c>
      <c r="G351">
        <v>-32.2877928957802</v>
      </c>
      <c r="H351">
        <v>-10.445314876561101</v>
      </c>
      <c r="I351">
        <v>-6.7176336493507796</v>
      </c>
      <c r="J351">
        <v>-2.1779793116608301</v>
      </c>
      <c r="K351">
        <v>1331.9711407766399</v>
      </c>
      <c r="L351">
        <v>1338.2942056382501</v>
      </c>
      <c r="M351">
        <v>25.5701812312969</v>
      </c>
      <c r="N351">
        <v>0.43159540917460099</v>
      </c>
      <c r="O351">
        <v>32.4412751677852</v>
      </c>
      <c r="P351">
        <v>7.35353717296349</v>
      </c>
      <c r="Q351">
        <v>-2.4236687387865E-2</v>
      </c>
    </row>
    <row r="352" spans="1:17" x14ac:dyDescent="0.3">
      <c r="A352" t="s">
        <v>812</v>
      </c>
      <c r="B352" t="s">
        <v>813</v>
      </c>
      <c r="C352" t="s">
        <v>3142</v>
      </c>
      <c r="D352" t="s">
        <v>48</v>
      </c>
      <c r="E352">
        <v>18856.400071259999</v>
      </c>
      <c r="F352">
        <v>200.49</v>
      </c>
      <c r="G352">
        <v>6.1651228503323097</v>
      </c>
      <c r="H352">
        <v>-3.20518859562817</v>
      </c>
      <c r="I352">
        <v>-20.193179748428101</v>
      </c>
      <c r="J352">
        <v>-7.0717239517027703</v>
      </c>
      <c r="K352">
        <v>224.87373629808999</v>
      </c>
      <c r="L352">
        <v>228.76524183993101</v>
      </c>
      <c r="M352">
        <v>36.223142585584</v>
      </c>
      <c r="N352">
        <v>1.0524932247219101</v>
      </c>
      <c r="O352">
        <v>75.370342660481796</v>
      </c>
      <c r="P352">
        <v>31.210732984293099</v>
      </c>
      <c r="Q352">
        <v>0.149572872123997</v>
      </c>
    </row>
    <row r="353" spans="1:17" hidden="1" x14ac:dyDescent="0.3">
      <c r="A353" t="s">
        <v>814</v>
      </c>
      <c r="B353" t="s">
        <v>815</v>
      </c>
      <c r="C353" t="s">
        <v>3154</v>
      </c>
      <c r="D353" t="s">
        <v>211</v>
      </c>
      <c r="E353">
        <v>18842.529224810001</v>
      </c>
      <c r="F353">
        <v>16978.3</v>
      </c>
      <c r="G353">
        <v>233.46185130789499</v>
      </c>
      <c r="H353">
        <v>78.692536742314203</v>
      </c>
      <c r="I353">
        <v>168.284611443834</v>
      </c>
      <c r="J353">
        <v>54.935611674949897</v>
      </c>
      <c r="K353">
        <v>9629.5638344863</v>
      </c>
      <c r="L353">
        <v>7547.4059441855197</v>
      </c>
      <c r="M353">
        <v>93.465565420003998</v>
      </c>
      <c r="N353">
        <v>2.8238450863831499</v>
      </c>
      <c r="O353">
        <v>0</v>
      </c>
      <c r="P353">
        <v>273.14945054945002</v>
      </c>
      <c r="Q353">
        <v>0.123827001673249</v>
      </c>
    </row>
    <row r="354" spans="1:17" x14ac:dyDescent="0.3">
      <c r="A354" t="s">
        <v>816</v>
      </c>
      <c r="B354" t="s">
        <v>817</v>
      </c>
      <c r="C354" t="s">
        <v>3149</v>
      </c>
      <c r="D354" t="s">
        <v>448</v>
      </c>
      <c r="E354">
        <v>18809.607840479999</v>
      </c>
      <c r="F354">
        <v>7927.2</v>
      </c>
      <c r="G354">
        <v>-7.5162413676470097</v>
      </c>
      <c r="H354">
        <v>-4.0786325265763104</v>
      </c>
      <c r="I354">
        <v>3.54743978107</v>
      </c>
      <c r="J354">
        <v>-3.0463938284243701</v>
      </c>
      <c r="K354">
        <v>8110.2836585090199</v>
      </c>
      <c r="L354">
        <v>7636.5596700113501</v>
      </c>
      <c r="M354">
        <v>45.416204676546101</v>
      </c>
      <c r="N354">
        <v>0.17731113524387501</v>
      </c>
      <c r="O354">
        <v>19.6980018165304</v>
      </c>
      <c r="P354">
        <v>44.482922028214098</v>
      </c>
      <c r="Q354">
        <v>-1.0642292220686E-2</v>
      </c>
    </row>
    <row r="355" spans="1:17" x14ac:dyDescent="0.3">
      <c r="A355" t="s">
        <v>818</v>
      </c>
      <c r="B355" t="s">
        <v>819</v>
      </c>
      <c r="C355" t="s">
        <v>3150</v>
      </c>
      <c r="D355" t="s">
        <v>40</v>
      </c>
      <c r="E355">
        <v>18791.794267550002</v>
      </c>
      <c r="F355">
        <v>850.75</v>
      </c>
      <c r="G355">
        <v>-17.1434352149764</v>
      </c>
      <c r="H355">
        <v>-0.42623612470135502</v>
      </c>
      <c r="I355">
        <v>-12.2854964146964</v>
      </c>
      <c r="J355">
        <v>3.7796359408271698</v>
      </c>
      <c r="K355">
        <v>867.75592459826896</v>
      </c>
      <c r="L355">
        <v>863.88849915872197</v>
      </c>
      <c r="M355">
        <v>53.810565805319897</v>
      </c>
      <c r="N355">
        <v>0.59640004098114496</v>
      </c>
      <c r="O355">
        <v>20.481927710843301</v>
      </c>
      <c r="P355">
        <v>19.621766029246299</v>
      </c>
    </row>
    <row r="356" spans="1:17" x14ac:dyDescent="0.3">
      <c r="A356" t="s">
        <v>820</v>
      </c>
      <c r="B356" t="s">
        <v>821</v>
      </c>
      <c r="C356" t="s">
        <v>3143</v>
      </c>
      <c r="D356" t="s">
        <v>51</v>
      </c>
      <c r="E356">
        <v>18761.276037610001</v>
      </c>
      <c r="F356">
        <v>1222.8499999999999</v>
      </c>
      <c r="G356">
        <v>351.63241261137</v>
      </c>
      <c r="H356">
        <v>27.3296216147405</v>
      </c>
      <c r="I356">
        <v>118.281472647027</v>
      </c>
      <c r="J356">
        <v>-1.5219240204105999</v>
      </c>
      <c r="K356">
        <v>1073.0499660855301</v>
      </c>
      <c r="L356">
        <v>798.67761264964895</v>
      </c>
      <c r="M356">
        <v>57.116403278009201</v>
      </c>
      <c r="N356">
        <v>1.8878410231082801</v>
      </c>
      <c r="O356">
        <v>9.1425767673876699</v>
      </c>
      <c r="P356">
        <v>384.87311657414699</v>
      </c>
      <c r="Q356">
        <v>0.111538839290687</v>
      </c>
    </row>
    <row r="357" spans="1:17" hidden="1" x14ac:dyDescent="0.3">
      <c r="A357" t="s">
        <v>822</v>
      </c>
      <c r="B357" t="s">
        <v>823</v>
      </c>
      <c r="C357" t="s">
        <v>3139</v>
      </c>
      <c r="D357" t="s">
        <v>54</v>
      </c>
      <c r="E357">
        <v>18734.773186275001</v>
      </c>
      <c r="F357">
        <v>435.85</v>
      </c>
      <c r="G357">
        <v>8.0189538790188504</v>
      </c>
      <c r="H357">
        <v>7.2174179698437699</v>
      </c>
      <c r="I357">
        <v>22.8377109384028</v>
      </c>
      <c r="J357">
        <v>3.7371168080425501</v>
      </c>
      <c r="K357">
        <v>440.56180741478198</v>
      </c>
      <c r="M357">
        <v>40.9730914481745</v>
      </c>
      <c r="N357">
        <v>0.58159927928667898</v>
      </c>
      <c r="O357">
        <v>18.572903521853799</v>
      </c>
      <c r="P357">
        <v>49.263698630137</v>
      </c>
    </row>
    <row r="358" spans="1:17" x14ac:dyDescent="0.3">
      <c r="A358" t="s">
        <v>824</v>
      </c>
      <c r="B358" t="s">
        <v>825</v>
      </c>
      <c r="C358" t="s">
        <v>3139</v>
      </c>
      <c r="D358" t="s">
        <v>509</v>
      </c>
      <c r="E358">
        <v>18733.335548200001</v>
      </c>
      <c r="F358">
        <v>441.35</v>
      </c>
      <c r="G358">
        <v>-49.635066002811897</v>
      </c>
      <c r="H358">
        <v>-2.5995871216842898</v>
      </c>
      <c r="I358">
        <v>1.9512791232428299</v>
      </c>
      <c r="J358">
        <v>-4.3674779622189401</v>
      </c>
      <c r="K358">
        <v>452.571901213746</v>
      </c>
      <c r="L358">
        <v>468.81971524171303</v>
      </c>
      <c r="M358">
        <v>48.789578432162799</v>
      </c>
      <c r="N358">
        <v>0.509366358563758</v>
      </c>
      <c r="O358">
        <v>48.491701562500701</v>
      </c>
      <c r="P358">
        <v>45.047324832391197</v>
      </c>
      <c r="Q358">
        <v>3.8089078271797999E-2</v>
      </c>
    </row>
    <row r="359" spans="1:17" x14ac:dyDescent="0.3">
      <c r="A359" t="s">
        <v>826</v>
      </c>
      <c r="B359" t="s">
        <v>827</v>
      </c>
      <c r="C359" t="s">
        <v>3146</v>
      </c>
      <c r="D359" t="s">
        <v>114</v>
      </c>
      <c r="E359">
        <v>18647.33148063</v>
      </c>
      <c r="F359">
        <v>1022.05</v>
      </c>
      <c r="G359">
        <v>57.565954930729497</v>
      </c>
      <c r="H359">
        <v>-5.7939998533177501</v>
      </c>
      <c r="I359">
        <v>7.50089200729645</v>
      </c>
      <c r="J359">
        <v>-4.3063178217223399</v>
      </c>
      <c r="K359">
        <v>1048.69211029488</v>
      </c>
      <c r="L359">
        <v>928.87912205249802</v>
      </c>
      <c r="M359">
        <v>37.880805958274102</v>
      </c>
      <c r="N359">
        <v>0.75377419440189097</v>
      </c>
      <c r="O359">
        <v>28.565138691844801</v>
      </c>
      <c r="P359">
        <v>87.188644688644601</v>
      </c>
      <c r="Q359">
        <v>0.24121954864487699</v>
      </c>
    </row>
    <row r="360" spans="1:17" x14ac:dyDescent="0.3">
      <c r="A360" t="s">
        <v>828</v>
      </c>
      <c r="B360" t="s">
        <v>829</v>
      </c>
      <c r="C360" t="s">
        <v>3150</v>
      </c>
      <c r="D360" t="s">
        <v>246</v>
      </c>
      <c r="E360">
        <v>18559.03945158</v>
      </c>
      <c r="F360">
        <v>426.6</v>
      </c>
      <c r="G360">
        <v>22.2199552983007</v>
      </c>
      <c r="H360">
        <v>1.61105677782478</v>
      </c>
      <c r="I360">
        <v>11.1521466333327</v>
      </c>
      <c r="J360">
        <v>-3.6082428470516201</v>
      </c>
      <c r="K360">
        <v>440.61617354938397</v>
      </c>
      <c r="L360">
        <v>404.23783805863002</v>
      </c>
      <c r="M360">
        <v>41.936135654435603</v>
      </c>
      <c r="N360">
        <v>0.58610361258474097</v>
      </c>
      <c r="O360">
        <v>35.360993905297697</v>
      </c>
      <c r="P360">
        <v>50.555849655902499</v>
      </c>
      <c r="Q360">
        <v>6.4665589252444006E-2</v>
      </c>
    </row>
    <row r="361" spans="1:17" x14ac:dyDescent="0.3">
      <c r="A361" t="s">
        <v>830</v>
      </c>
      <c r="B361" t="s">
        <v>831</v>
      </c>
      <c r="C361" t="s">
        <v>3139</v>
      </c>
      <c r="D361" t="s">
        <v>54</v>
      </c>
      <c r="E361">
        <v>18523.373334299999</v>
      </c>
      <c r="F361">
        <v>633.29999999999995</v>
      </c>
      <c r="G361">
        <v>-43.786702634513702</v>
      </c>
      <c r="H361">
        <v>-16.230849169037999</v>
      </c>
      <c r="I361">
        <v>-21.7438589491247</v>
      </c>
      <c r="J361">
        <v>-9.5392020982304508</v>
      </c>
      <c r="K361">
        <v>771.43485980436401</v>
      </c>
      <c r="L361">
        <v>752.61453221344198</v>
      </c>
      <c r="M361">
        <v>15.685990252933699</v>
      </c>
      <c r="N361">
        <v>1.4130290706430999</v>
      </c>
      <c r="O361">
        <v>49.021001105321297</v>
      </c>
      <c r="P361">
        <v>5.54120489959171</v>
      </c>
    </row>
    <row r="362" spans="1:17" x14ac:dyDescent="0.3">
      <c r="A362" t="s">
        <v>832</v>
      </c>
      <c r="B362" t="s">
        <v>833</v>
      </c>
      <c r="C362" t="s">
        <v>3140</v>
      </c>
      <c r="D362" t="s">
        <v>606</v>
      </c>
      <c r="E362">
        <v>18471.53081172</v>
      </c>
      <c r="F362">
        <v>128.1</v>
      </c>
      <c r="G362">
        <v>67.103834626519699</v>
      </c>
      <c r="H362">
        <v>-5.5204582970764298</v>
      </c>
      <c r="I362">
        <v>28.431664131422298</v>
      </c>
      <c r="J362">
        <v>4.1335993669095599</v>
      </c>
      <c r="K362">
        <v>132.01699595924501</v>
      </c>
      <c r="L362">
        <v>118.276598884438</v>
      </c>
      <c r="M362">
        <v>57.921285494897802</v>
      </c>
      <c r="N362">
        <v>0.61598263276972698</v>
      </c>
      <c r="O362">
        <v>33.489461358313797</v>
      </c>
      <c r="P362">
        <v>95.125666412795098</v>
      </c>
      <c r="Q362">
        <v>5.9840488080062003E-2</v>
      </c>
    </row>
    <row r="363" spans="1:17" x14ac:dyDescent="0.3">
      <c r="A363" t="s">
        <v>834</v>
      </c>
      <c r="B363" t="s">
        <v>835</v>
      </c>
      <c r="C363" t="s">
        <v>3148</v>
      </c>
      <c r="D363" t="s">
        <v>546</v>
      </c>
      <c r="E363">
        <v>18422.308801974999</v>
      </c>
      <c r="F363">
        <v>1204.55</v>
      </c>
      <c r="G363">
        <v>4.8069869640576703</v>
      </c>
      <c r="H363">
        <v>-3.99324133664043</v>
      </c>
      <c r="I363">
        <v>8.3401002637007995</v>
      </c>
      <c r="J363">
        <v>-4.1364846927158903</v>
      </c>
      <c r="K363">
        <v>1318.48912374715</v>
      </c>
      <c r="L363">
        <v>1278.1688164633199</v>
      </c>
      <c r="M363">
        <v>38.594182136255299</v>
      </c>
      <c r="N363">
        <v>0.64099122491669502</v>
      </c>
      <c r="O363">
        <v>41.131542899838102</v>
      </c>
      <c r="P363">
        <v>44.9082706766917</v>
      </c>
      <c r="Q363">
        <v>8.5116283493786998E-2</v>
      </c>
    </row>
    <row r="364" spans="1:17" x14ac:dyDescent="0.3">
      <c r="A364" t="s">
        <v>836</v>
      </c>
      <c r="B364" t="s">
        <v>837</v>
      </c>
      <c r="C364" t="s">
        <v>3148</v>
      </c>
      <c r="D364" t="s">
        <v>171</v>
      </c>
      <c r="E364">
        <v>18396.6644529</v>
      </c>
      <c r="F364">
        <v>769.4</v>
      </c>
      <c r="G364">
        <v>102.05010363944299</v>
      </c>
      <c r="H364">
        <v>-6.6635531184731596</v>
      </c>
      <c r="I364">
        <v>-11.420823773869699</v>
      </c>
      <c r="J364">
        <v>-1.13253952224343</v>
      </c>
      <c r="K364">
        <v>794.90059953250397</v>
      </c>
      <c r="L364">
        <v>722.64952248368195</v>
      </c>
      <c r="M364">
        <v>44.993674189998501</v>
      </c>
      <c r="N364">
        <v>0.36227456590205198</v>
      </c>
      <c r="O364">
        <v>27.3719781648037</v>
      </c>
      <c r="P364">
        <v>136.33850407003499</v>
      </c>
      <c r="Q364">
        <v>0.18953446173937699</v>
      </c>
    </row>
    <row r="365" spans="1:17" hidden="1" x14ac:dyDescent="0.3">
      <c r="A365" t="s">
        <v>838</v>
      </c>
      <c r="B365" t="s">
        <v>839</v>
      </c>
      <c r="C365" t="s">
        <v>3154</v>
      </c>
      <c r="D365" t="s">
        <v>595</v>
      </c>
      <c r="E365">
        <v>18387.84865489</v>
      </c>
      <c r="F365">
        <v>738.65</v>
      </c>
      <c r="G365">
        <v>-42.482269488152497</v>
      </c>
      <c r="H365">
        <v>-0.542197675864174</v>
      </c>
      <c r="I365">
        <v>-21.0715594155342</v>
      </c>
      <c r="J365">
        <v>-2.1421812338597399</v>
      </c>
      <c r="K365">
        <v>787.63400108578401</v>
      </c>
      <c r="L365">
        <v>824.05836461955096</v>
      </c>
      <c r="M365">
        <v>30.591442301923401</v>
      </c>
      <c r="N365">
        <v>0.77044729289361602</v>
      </c>
      <c r="O365">
        <v>28.477628105327199</v>
      </c>
      <c r="P365">
        <v>0.68838604143945903</v>
      </c>
      <c r="Q365">
        <v>-0.18609753197692</v>
      </c>
    </row>
    <row r="366" spans="1:17" x14ac:dyDescent="0.3">
      <c r="A366" t="s">
        <v>840</v>
      </c>
      <c r="B366" t="s">
        <v>841</v>
      </c>
      <c r="C366" t="s">
        <v>3142</v>
      </c>
      <c r="D366" t="s">
        <v>48</v>
      </c>
      <c r="E366">
        <v>18356.143262289999</v>
      </c>
      <c r="F366">
        <v>1578.35</v>
      </c>
      <c r="G366">
        <v>132.53200941730199</v>
      </c>
      <c r="H366">
        <v>-4.0066474398583098</v>
      </c>
      <c r="I366">
        <v>42.5177727393136</v>
      </c>
      <c r="J366">
        <v>0.83780483174386</v>
      </c>
      <c r="K366">
        <v>1597.23741663284</v>
      </c>
      <c r="L366">
        <v>1318.67506229418</v>
      </c>
      <c r="M366">
        <v>46.362393951677497</v>
      </c>
      <c r="N366">
        <v>0.59431131274952698</v>
      </c>
      <c r="O366">
        <v>15.437007000982</v>
      </c>
      <c r="P366">
        <v>165.135225936502</v>
      </c>
      <c r="Q366">
        <v>0.20135445473817901</v>
      </c>
    </row>
    <row r="367" spans="1:17" x14ac:dyDescent="0.3">
      <c r="A367" t="s">
        <v>842</v>
      </c>
      <c r="B367" t="s">
        <v>843</v>
      </c>
      <c r="C367" t="s">
        <v>3145</v>
      </c>
      <c r="D367" t="s">
        <v>206</v>
      </c>
      <c r="E367">
        <v>18318.254453779999</v>
      </c>
      <c r="F367">
        <v>1549.15</v>
      </c>
      <c r="G367">
        <v>3.0309163818406102</v>
      </c>
      <c r="H367">
        <v>-7.6128352319036399</v>
      </c>
      <c r="I367">
        <v>-24.063578700576102</v>
      </c>
      <c r="J367">
        <v>-4.5897441793232101</v>
      </c>
      <c r="K367">
        <v>1737.48018276481</v>
      </c>
      <c r="L367">
        <v>1787.8201234498899</v>
      </c>
      <c r="M367">
        <v>34.487751172227398</v>
      </c>
      <c r="N367">
        <v>0.897243056927986</v>
      </c>
      <c r="O367">
        <v>56.753703643933697</v>
      </c>
      <c r="P367">
        <v>31.228293096145698</v>
      </c>
      <c r="Q367">
        <v>0.15197607552154199</v>
      </c>
    </row>
    <row r="368" spans="1:17" x14ac:dyDescent="0.3">
      <c r="A368" t="s">
        <v>844</v>
      </c>
      <c r="B368" t="s">
        <v>845</v>
      </c>
      <c r="C368" t="s">
        <v>3139</v>
      </c>
      <c r="D368" t="s">
        <v>24</v>
      </c>
      <c r="E368">
        <v>18266.97775088</v>
      </c>
      <c r="F368">
        <v>226.97</v>
      </c>
      <c r="G368">
        <v>23.201584942210999</v>
      </c>
      <c r="H368">
        <v>18.5641907827182</v>
      </c>
      <c r="I368">
        <v>11.786117730090099</v>
      </c>
      <c r="J368">
        <v>1.13480280202113</v>
      </c>
      <c r="K368">
        <v>217.585512041686</v>
      </c>
      <c r="L368">
        <v>199.32418141621901</v>
      </c>
      <c r="M368">
        <v>58.0103599864605</v>
      </c>
      <c r="N368">
        <v>1.1074219253469499</v>
      </c>
      <c r="O368">
        <v>5.6527294356082303</v>
      </c>
      <c r="P368">
        <v>53.0994940978077</v>
      </c>
      <c r="Q368">
        <v>0.19155117375414599</v>
      </c>
    </row>
    <row r="369" spans="1:17" hidden="1" x14ac:dyDescent="0.3">
      <c r="A369" t="s">
        <v>846</v>
      </c>
      <c r="B369" t="s">
        <v>847</v>
      </c>
      <c r="C369" t="s">
        <v>3154</v>
      </c>
      <c r="D369" t="s">
        <v>48</v>
      </c>
      <c r="E369">
        <v>18159.366155625001</v>
      </c>
      <c r="F369">
        <v>493.75</v>
      </c>
      <c r="G369">
        <v>-20.154564424911499</v>
      </c>
      <c r="H369">
        <v>18.790631662100299</v>
      </c>
      <c r="I369">
        <v>-5.33580736552749</v>
      </c>
      <c r="J369">
        <v>14.885874800007199</v>
      </c>
      <c r="O369">
        <v>4</v>
      </c>
      <c r="P369">
        <v>17.489589530041599</v>
      </c>
    </row>
    <row r="370" spans="1:17" x14ac:dyDescent="0.3">
      <c r="A370" t="s">
        <v>848</v>
      </c>
      <c r="B370" t="s">
        <v>849</v>
      </c>
      <c r="C370" t="s">
        <v>3152</v>
      </c>
      <c r="D370" t="s">
        <v>141</v>
      </c>
      <c r="E370">
        <v>18158.167871969999</v>
      </c>
      <c r="F370">
        <v>1614.55</v>
      </c>
      <c r="G370">
        <v>75.299388607095096</v>
      </c>
      <c r="H370">
        <v>-3.0770153967231799</v>
      </c>
      <c r="I370">
        <v>-8.3071515149514692</v>
      </c>
      <c r="J370">
        <v>-0.43201475755291302</v>
      </c>
      <c r="K370">
        <v>1710.55163157624</v>
      </c>
      <c r="L370">
        <v>1607.7438748765301</v>
      </c>
      <c r="M370">
        <v>47.350500587382903</v>
      </c>
      <c r="N370">
        <v>0.98724383037338803</v>
      </c>
      <c r="O370">
        <v>33.833167970765601</v>
      </c>
      <c r="P370">
        <v>104.787855080844</v>
      </c>
      <c r="Q370">
        <v>6.9808420285350004E-2</v>
      </c>
    </row>
    <row r="371" spans="1:17" x14ac:dyDescent="0.3">
      <c r="A371" t="s">
        <v>850</v>
      </c>
      <c r="B371" t="s">
        <v>851</v>
      </c>
      <c r="C371" t="s">
        <v>3143</v>
      </c>
      <c r="D371" t="s">
        <v>51</v>
      </c>
      <c r="E371">
        <v>18141.125</v>
      </c>
      <c r="F371">
        <v>7256.45</v>
      </c>
      <c r="G371">
        <v>32.024128476176102</v>
      </c>
      <c r="H371">
        <v>-2.90631011846297</v>
      </c>
      <c r="I371">
        <v>27.132174050766601</v>
      </c>
      <c r="J371">
        <v>-3.6342023947502899</v>
      </c>
      <c r="K371">
        <v>7273.24021698042</v>
      </c>
      <c r="L371">
        <v>6406.28284168341</v>
      </c>
      <c r="M371">
        <v>40.8778429657742</v>
      </c>
      <c r="N371">
        <v>0.16949221201089301</v>
      </c>
      <c r="O371">
        <v>12.162283210109599</v>
      </c>
      <c r="P371">
        <v>60.896895787139599</v>
      </c>
      <c r="Q371">
        <v>0.108404406718802</v>
      </c>
    </row>
    <row r="372" spans="1:17" x14ac:dyDescent="0.3">
      <c r="A372" t="s">
        <v>852</v>
      </c>
      <c r="B372" t="s">
        <v>853</v>
      </c>
      <c r="C372" t="s">
        <v>3150</v>
      </c>
      <c r="D372" t="s">
        <v>854</v>
      </c>
      <c r="E372">
        <v>18117.096469550001</v>
      </c>
      <c r="F372">
        <v>815.45</v>
      </c>
      <c r="G372">
        <v>0.86849751728493896</v>
      </c>
      <c r="H372">
        <v>-5.7230938280957302</v>
      </c>
      <c r="I372">
        <v>13.6468340065672</v>
      </c>
      <c r="J372">
        <v>-1.76800616066108</v>
      </c>
      <c r="K372">
        <v>840.37649639754204</v>
      </c>
      <c r="L372">
        <v>757.26041583692995</v>
      </c>
      <c r="M372">
        <v>23.407813072825</v>
      </c>
      <c r="N372">
        <v>0.213368332394861</v>
      </c>
      <c r="O372">
        <v>14.660616837329</v>
      </c>
      <c r="P372">
        <v>31.080212184536201</v>
      </c>
      <c r="Q372">
        <v>6.407096700842E-3</v>
      </c>
    </row>
    <row r="373" spans="1:17" x14ac:dyDescent="0.3">
      <c r="A373" t="s">
        <v>855</v>
      </c>
      <c r="B373" t="s">
        <v>856</v>
      </c>
      <c r="C373" t="s">
        <v>3152</v>
      </c>
      <c r="D373" t="s">
        <v>141</v>
      </c>
      <c r="E373">
        <v>18029.629315664999</v>
      </c>
      <c r="F373">
        <v>1283.1500000000001</v>
      </c>
      <c r="G373">
        <v>61.135606242977701</v>
      </c>
      <c r="H373">
        <v>-12.691299747459301</v>
      </c>
      <c r="I373">
        <v>-7.4390611607864203</v>
      </c>
      <c r="J373">
        <v>-8.7777871334381192</v>
      </c>
      <c r="K373">
        <v>1440.2437596304201</v>
      </c>
      <c r="L373">
        <v>1296.56090256528</v>
      </c>
      <c r="M373">
        <v>28.054223689272298</v>
      </c>
      <c r="N373">
        <v>0.75142935459784499</v>
      </c>
      <c r="O373">
        <v>28.355998908935</v>
      </c>
      <c r="P373">
        <v>87.595029239766006</v>
      </c>
    </row>
    <row r="374" spans="1:17" x14ac:dyDescent="0.3">
      <c r="A374" t="s">
        <v>857</v>
      </c>
      <c r="B374" t="s">
        <v>858</v>
      </c>
      <c r="C374" t="s">
        <v>3145</v>
      </c>
      <c r="D374" t="s">
        <v>206</v>
      </c>
      <c r="E374">
        <v>18015.91928373</v>
      </c>
      <c r="F374">
        <v>474.9</v>
      </c>
      <c r="G374">
        <v>-24.087424031230501</v>
      </c>
      <c r="H374">
        <v>-8.4299002143524593</v>
      </c>
      <c r="I374">
        <v>-11.3082872119302</v>
      </c>
      <c r="J374">
        <v>-4.0579018923785402</v>
      </c>
      <c r="K374">
        <v>527.93389028701495</v>
      </c>
      <c r="L374">
        <v>525.55646624716996</v>
      </c>
      <c r="M374">
        <v>29.098353153487501</v>
      </c>
      <c r="N374">
        <v>0.71599642066359503</v>
      </c>
      <c r="O374">
        <v>31.059170351652899</v>
      </c>
      <c r="P374">
        <v>16.740412979350999</v>
      </c>
      <c r="Q374">
        <v>5.7062029809856002E-2</v>
      </c>
    </row>
    <row r="375" spans="1:17" x14ac:dyDescent="0.3">
      <c r="A375" t="s">
        <v>859</v>
      </c>
      <c r="B375" t="s">
        <v>860</v>
      </c>
      <c r="C375" t="s">
        <v>3143</v>
      </c>
      <c r="D375" t="s">
        <v>51</v>
      </c>
      <c r="E375">
        <v>18012.240513279899</v>
      </c>
      <c r="F375">
        <v>1323.4</v>
      </c>
      <c r="G375">
        <v>20.641668823496499</v>
      </c>
      <c r="H375">
        <v>-2.7388059144625001</v>
      </c>
      <c r="I375">
        <v>46.2264193186844</v>
      </c>
      <c r="J375">
        <v>-3.2975563643906001</v>
      </c>
      <c r="K375">
        <v>1307.2458411121499</v>
      </c>
      <c r="L375">
        <v>1118.8757050967599</v>
      </c>
      <c r="M375">
        <v>55.087844086045401</v>
      </c>
      <c r="N375">
        <v>0.20261962886791099</v>
      </c>
      <c r="O375">
        <v>15.0105788121505</v>
      </c>
      <c r="P375">
        <v>63.554347154421301</v>
      </c>
      <c r="Q375">
        <v>5.9531330107829003E-2</v>
      </c>
    </row>
    <row r="376" spans="1:17" x14ac:dyDescent="0.3">
      <c r="A376" t="s">
        <v>861</v>
      </c>
      <c r="B376" t="s">
        <v>862</v>
      </c>
      <c r="C376" t="s">
        <v>3148</v>
      </c>
      <c r="D376" t="s">
        <v>114</v>
      </c>
      <c r="E376">
        <v>17947.609886279999</v>
      </c>
      <c r="F376">
        <v>11813.55</v>
      </c>
      <c r="G376">
        <v>126.83173529594301</v>
      </c>
      <c r="H376">
        <v>-10.325826371042799</v>
      </c>
      <c r="I376">
        <v>52.726385475341303</v>
      </c>
      <c r="J376">
        <v>-3.6443860211407602</v>
      </c>
      <c r="K376">
        <v>12846.2436589139</v>
      </c>
      <c r="L376">
        <v>11164.5740716286</v>
      </c>
      <c r="M376">
        <v>31.8684438680657</v>
      </c>
      <c r="N376">
        <v>1.0172068595696</v>
      </c>
      <c r="O376">
        <v>32.916015930858997</v>
      </c>
      <c r="P376">
        <v>164.323671227359</v>
      </c>
    </row>
    <row r="377" spans="1:17" x14ac:dyDescent="0.3">
      <c r="A377" t="s">
        <v>863</v>
      </c>
      <c r="B377" t="s">
        <v>864</v>
      </c>
      <c r="C377" t="s">
        <v>3138</v>
      </c>
      <c r="D377" t="s">
        <v>241</v>
      </c>
      <c r="E377">
        <v>17905.744675585</v>
      </c>
      <c r="F377">
        <v>1280.1500000000001</v>
      </c>
      <c r="G377">
        <v>87.905191259455506</v>
      </c>
      <c r="H377">
        <v>-2.1195132335268001</v>
      </c>
      <c r="I377">
        <v>26.114665858777201</v>
      </c>
      <c r="J377">
        <v>-3.2474260487468598</v>
      </c>
      <c r="K377">
        <v>1228.7891289726799</v>
      </c>
      <c r="L377">
        <v>1005.50641843752</v>
      </c>
      <c r="M377">
        <v>52.375960880902497</v>
      </c>
      <c r="N377">
        <v>0.40683432980153</v>
      </c>
      <c r="O377">
        <v>20.923329297347902</v>
      </c>
      <c r="P377">
        <v>122.151843817787</v>
      </c>
      <c r="Q377">
        <v>0.16220346016527901</v>
      </c>
    </row>
    <row r="378" spans="1:17" hidden="1" x14ac:dyDescent="0.3">
      <c r="A378" t="s">
        <v>865</v>
      </c>
      <c r="B378" t="s">
        <v>866</v>
      </c>
      <c r="C378" t="s">
        <v>3151</v>
      </c>
      <c r="D378" t="s">
        <v>867</v>
      </c>
      <c r="E378">
        <v>17850.314354170001</v>
      </c>
      <c r="F378">
        <v>1681.1</v>
      </c>
      <c r="G378">
        <v>-4.7366588938784204</v>
      </c>
      <c r="H378">
        <v>2.6725527356293202</v>
      </c>
      <c r="I378">
        <v>10.082098165505601</v>
      </c>
      <c r="J378">
        <v>2.5953907638492102</v>
      </c>
      <c r="K378">
        <v>1682.4695211482101</v>
      </c>
      <c r="M378">
        <v>57.525316710066903</v>
      </c>
      <c r="N378">
        <v>1.80628682356869</v>
      </c>
      <c r="O378">
        <v>19.029207066801501</v>
      </c>
      <c r="P378">
        <v>36.4916981285267</v>
      </c>
    </row>
    <row r="379" spans="1:17" x14ac:dyDescent="0.3">
      <c r="A379" t="s">
        <v>868</v>
      </c>
      <c r="B379" t="s">
        <v>869</v>
      </c>
      <c r="C379" t="s">
        <v>3143</v>
      </c>
      <c r="D379" t="s">
        <v>51</v>
      </c>
      <c r="E379">
        <v>17706.080762785001</v>
      </c>
      <c r="F379">
        <v>13800.65</v>
      </c>
      <c r="G379">
        <v>133.85005808602901</v>
      </c>
      <c r="H379">
        <v>13.241113457050201</v>
      </c>
      <c r="I379">
        <v>118.235506021532</v>
      </c>
      <c r="J379">
        <v>-5.9688900358424597</v>
      </c>
      <c r="K379">
        <v>13171.811722607201</v>
      </c>
      <c r="L379">
        <v>9652.1326210385905</v>
      </c>
      <c r="M379">
        <v>44.291661463769202</v>
      </c>
      <c r="N379">
        <v>1.2921544273351899</v>
      </c>
      <c r="O379">
        <v>19.740374547575598</v>
      </c>
      <c r="P379">
        <v>180.15651485470099</v>
      </c>
      <c r="Q379">
        <v>0.18860905663660399</v>
      </c>
    </row>
    <row r="380" spans="1:17" hidden="1" x14ac:dyDescent="0.3">
      <c r="A380" t="s">
        <v>870</v>
      </c>
      <c r="B380" t="s">
        <v>871</v>
      </c>
      <c r="C380" t="s">
        <v>3154</v>
      </c>
      <c r="D380" t="s">
        <v>472</v>
      </c>
      <c r="E380">
        <v>17594.95571704</v>
      </c>
      <c r="F380">
        <v>3863.6</v>
      </c>
      <c r="G380">
        <v>32.324449506036501</v>
      </c>
      <c r="H380">
        <v>1.8858406021996801</v>
      </c>
      <c r="I380">
        <v>44.142350142564702</v>
      </c>
      <c r="J380">
        <v>-9.6649053280215096</v>
      </c>
      <c r="K380">
        <v>3834.4946208797201</v>
      </c>
      <c r="L380">
        <v>3200.8550970808701</v>
      </c>
      <c r="M380">
        <v>37.3801494655049</v>
      </c>
      <c r="N380">
        <v>2.4898928595740402</v>
      </c>
      <c r="O380">
        <v>20.9752562377057</v>
      </c>
      <c r="P380">
        <v>70.427878253198003</v>
      </c>
      <c r="Q380">
        <v>6.8875646632558005E-2</v>
      </c>
    </row>
    <row r="381" spans="1:17" x14ac:dyDescent="0.3">
      <c r="A381" t="s">
        <v>872</v>
      </c>
      <c r="B381" t="s">
        <v>873</v>
      </c>
      <c r="C381" t="s">
        <v>3141</v>
      </c>
      <c r="D381" t="s">
        <v>40</v>
      </c>
      <c r="E381">
        <v>17537.88483744</v>
      </c>
      <c r="F381">
        <v>477.6</v>
      </c>
      <c r="G381">
        <v>-10.3188149865325</v>
      </c>
      <c r="H381">
        <v>-5.8763484384900897</v>
      </c>
      <c r="I381">
        <v>-4.3644706349194999</v>
      </c>
      <c r="J381">
        <v>-6.4378824693295096</v>
      </c>
      <c r="K381">
        <v>516.80622401873597</v>
      </c>
      <c r="L381">
        <v>481.004667374495</v>
      </c>
      <c r="M381">
        <v>32.360733766179202</v>
      </c>
      <c r="N381">
        <v>0.87636090271487299</v>
      </c>
      <c r="O381">
        <v>24.7592127303182</v>
      </c>
      <c r="P381">
        <v>30.207197382769898</v>
      </c>
      <c r="Q381">
        <v>0.143430836755463</v>
      </c>
    </row>
    <row r="382" spans="1:17" x14ac:dyDescent="0.3">
      <c r="A382" t="s">
        <v>874</v>
      </c>
      <c r="B382" t="s">
        <v>875</v>
      </c>
      <c r="C382" t="s">
        <v>3145</v>
      </c>
      <c r="D382" t="s">
        <v>786</v>
      </c>
      <c r="E382">
        <v>17441.005468110001</v>
      </c>
      <c r="F382">
        <v>964.9</v>
      </c>
      <c r="G382">
        <v>12.191127697784401</v>
      </c>
      <c r="H382">
        <v>2.7695184066715699</v>
      </c>
      <c r="I382">
        <v>30.585000974728001</v>
      </c>
      <c r="J382">
        <v>3.1983026859186601</v>
      </c>
      <c r="K382">
        <v>952.34560767669097</v>
      </c>
      <c r="L382">
        <v>847.33394319680394</v>
      </c>
      <c r="M382">
        <v>60.799521561426097</v>
      </c>
      <c r="N382">
        <v>0.35363549630844998</v>
      </c>
      <c r="O382">
        <v>10.275676235879301</v>
      </c>
      <c r="P382">
        <v>60.2690806411427</v>
      </c>
      <c r="Q382">
        <v>0.19638875019527899</v>
      </c>
    </row>
    <row r="383" spans="1:17" x14ac:dyDescent="0.3">
      <c r="A383" t="s">
        <v>876</v>
      </c>
      <c r="B383" t="s">
        <v>877</v>
      </c>
      <c r="C383" t="s">
        <v>3148</v>
      </c>
      <c r="D383" t="s">
        <v>477</v>
      </c>
      <c r="E383">
        <v>17408.627995275001</v>
      </c>
      <c r="F383">
        <v>281.55</v>
      </c>
      <c r="G383">
        <v>20.404100289999601</v>
      </c>
      <c r="H383">
        <v>1.3380671485564899</v>
      </c>
      <c r="I383">
        <v>-5.6230249921864397</v>
      </c>
      <c r="J383">
        <v>-6.2002402232405096</v>
      </c>
      <c r="K383">
        <v>298.97573636528301</v>
      </c>
      <c r="L383">
        <v>281.730351641428</v>
      </c>
      <c r="M383">
        <v>30.2642820941815</v>
      </c>
      <c r="N383">
        <v>0.41784730303072298</v>
      </c>
      <c r="O383">
        <v>26.407387675368401</v>
      </c>
      <c r="P383">
        <v>48.184210526315702</v>
      </c>
      <c r="Q383">
        <v>2.5371374160809E-2</v>
      </c>
    </row>
    <row r="384" spans="1:17" x14ac:dyDescent="0.3">
      <c r="A384" t="s">
        <v>878</v>
      </c>
      <c r="B384" t="s">
        <v>879</v>
      </c>
      <c r="C384" t="s">
        <v>3151</v>
      </c>
      <c r="D384" t="s">
        <v>719</v>
      </c>
      <c r="E384">
        <v>17337.9155684</v>
      </c>
      <c r="F384">
        <v>421.4</v>
      </c>
      <c r="G384">
        <v>26.843376748645198</v>
      </c>
      <c r="H384">
        <v>16.941630933886</v>
      </c>
      <c r="I384">
        <v>24.128398903505399</v>
      </c>
      <c r="J384">
        <v>2.6280435455511602</v>
      </c>
      <c r="K384">
        <v>389.84456160368899</v>
      </c>
      <c r="L384">
        <v>358.73935900729401</v>
      </c>
      <c r="M384">
        <v>69.489748549555898</v>
      </c>
      <c r="N384">
        <v>0.707570525578885</v>
      </c>
      <c r="O384">
        <v>12.577123872804901</v>
      </c>
      <c r="P384">
        <v>63.523476911136903</v>
      </c>
      <c r="Q384">
        <v>0.21671556532729799</v>
      </c>
    </row>
    <row r="385" spans="1:17" x14ac:dyDescent="0.3">
      <c r="A385" t="s">
        <v>880</v>
      </c>
      <c r="B385" t="s">
        <v>881</v>
      </c>
      <c r="C385" t="s">
        <v>3153</v>
      </c>
      <c r="D385" t="s">
        <v>472</v>
      </c>
      <c r="E385">
        <v>17164.9164528</v>
      </c>
      <c r="F385">
        <v>3461.4</v>
      </c>
      <c r="G385">
        <v>-28.7772284739209</v>
      </c>
      <c r="H385">
        <v>7.3352127055106999</v>
      </c>
      <c r="I385">
        <v>-2.5146323364884098</v>
      </c>
      <c r="J385">
        <v>5.9891308386630797</v>
      </c>
      <c r="K385">
        <v>3387.1802984145902</v>
      </c>
      <c r="L385">
        <v>3463.60412805739</v>
      </c>
      <c r="M385">
        <v>56.145335925456699</v>
      </c>
      <c r="N385">
        <v>0.59522941476290003</v>
      </c>
      <c r="O385">
        <v>14.9664875483908</v>
      </c>
      <c r="P385">
        <v>20.356751682052799</v>
      </c>
      <c r="Q385">
        <v>-3.6578131680641002E-2</v>
      </c>
    </row>
    <row r="386" spans="1:17" x14ac:dyDescent="0.3">
      <c r="A386" t="s">
        <v>882</v>
      </c>
      <c r="B386" t="s">
        <v>883</v>
      </c>
      <c r="C386" t="s">
        <v>3148</v>
      </c>
      <c r="D386" t="s">
        <v>258</v>
      </c>
      <c r="E386">
        <v>17151.567091505</v>
      </c>
      <c r="F386">
        <v>1181.95</v>
      </c>
      <c r="G386">
        <v>89.418236812483499</v>
      </c>
      <c r="H386">
        <v>3.1732094527727002</v>
      </c>
      <c r="I386">
        <v>-2.2278758397834499</v>
      </c>
      <c r="J386">
        <v>1.38915185551025</v>
      </c>
      <c r="K386">
        <v>1183.3697754288601</v>
      </c>
      <c r="L386">
        <v>1085.3901242023201</v>
      </c>
      <c r="M386">
        <v>59.3804744746948</v>
      </c>
      <c r="N386">
        <v>0.57922501835571205</v>
      </c>
      <c r="O386">
        <v>22.6786243072887</v>
      </c>
      <c r="P386">
        <v>124.555903866248</v>
      </c>
      <c r="Q386">
        <v>0.19244306551057699</v>
      </c>
    </row>
    <row r="387" spans="1:17" x14ac:dyDescent="0.3">
      <c r="A387" t="s">
        <v>884</v>
      </c>
      <c r="B387" t="s">
        <v>885</v>
      </c>
      <c r="C387" t="s">
        <v>3148</v>
      </c>
      <c r="D387" t="s">
        <v>313</v>
      </c>
      <c r="E387">
        <v>17138.697479999999</v>
      </c>
      <c r="F387">
        <v>1496.15</v>
      </c>
      <c r="G387">
        <v>68.029900494492693</v>
      </c>
      <c r="H387">
        <v>-9.8349428537862096</v>
      </c>
      <c r="I387">
        <v>55.5155471614299</v>
      </c>
      <c r="J387">
        <v>-5.6925142569651701</v>
      </c>
      <c r="K387">
        <v>1689.3045939676499</v>
      </c>
      <c r="L387">
        <v>1516.14619154294</v>
      </c>
      <c r="M387">
        <v>33.027836532613797</v>
      </c>
      <c r="N387">
        <v>0.341736191975412</v>
      </c>
      <c r="O387">
        <v>89.406142432242703</v>
      </c>
      <c r="P387">
        <v>122.16200163338</v>
      </c>
      <c r="Q387">
        <v>0.16373393300988501</v>
      </c>
    </row>
    <row r="388" spans="1:17" x14ac:dyDescent="0.3">
      <c r="A388" t="s">
        <v>886</v>
      </c>
      <c r="B388" t="s">
        <v>887</v>
      </c>
      <c r="C388" t="s">
        <v>3148</v>
      </c>
      <c r="D388" t="s">
        <v>258</v>
      </c>
      <c r="E388">
        <v>17132.380515000001</v>
      </c>
      <c r="F388">
        <v>16037.05</v>
      </c>
      <c r="G388">
        <v>-2.50450925792188</v>
      </c>
      <c r="H388">
        <v>-0.83268952478149405</v>
      </c>
      <c r="I388">
        <v>-11.115170589724899</v>
      </c>
      <c r="J388">
        <v>-3.6150144249277298</v>
      </c>
      <c r="K388">
        <v>16406.581751582002</v>
      </c>
      <c r="L388">
        <v>15667.8421480692</v>
      </c>
      <c r="M388">
        <v>33.3827326288108</v>
      </c>
      <c r="N388">
        <v>0.89507972566906002</v>
      </c>
      <c r="O388">
        <v>19.7224551897013</v>
      </c>
      <c r="P388">
        <v>26.054644207415301</v>
      </c>
      <c r="Q388">
        <v>6.6876477233299994E-2</v>
      </c>
    </row>
    <row r="389" spans="1:17" x14ac:dyDescent="0.3">
      <c r="A389" t="s">
        <v>888</v>
      </c>
      <c r="B389" t="s">
        <v>889</v>
      </c>
      <c r="C389" t="s">
        <v>3139</v>
      </c>
      <c r="D389" t="s">
        <v>433</v>
      </c>
      <c r="E389">
        <v>17111.998333240001</v>
      </c>
      <c r="F389">
        <v>996.4</v>
      </c>
      <c r="G389">
        <v>64.452695921632198</v>
      </c>
      <c r="H389">
        <v>1.2130806705069299</v>
      </c>
      <c r="I389">
        <v>23.253233718050499</v>
      </c>
      <c r="J389">
        <v>0.57237127071215599</v>
      </c>
      <c r="K389">
        <v>1003.88889190108</v>
      </c>
      <c r="L389">
        <v>826.07389641388602</v>
      </c>
      <c r="M389">
        <v>43.289606007431601</v>
      </c>
      <c r="N389">
        <v>0.44151728379368099</v>
      </c>
      <c r="O389">
        <v>19.3295865114411</v>
      </c>
      <c r="P389">
        <v>118.38904109588999</v>
      </c>
    </row>
    <row r="390" spans="1:17" x14ac:dyDescent="0.3">
      <c r="A390" t="s">
        <v>890</v>
      </c>
      <c r="B390" t="s">
        <v>891</v>
      </c>
      <c r="C390" t="s">
        <v>3150</v>
      </c>
      <c r="D390" t="s">
        <v>595</v>
      </c>
      <c r="E390">
        <v>17105.7302986</v>
      </c>
      <c r="F390">
        <v>1330.9</v>
      </c>
      <c r="G390">
        <v>-40.019122652332697</v>
      </c>
      <c r="H390">
        <v>-0.87702488779104704</v>
      </c>
      <c r="I390">
        <v>-8.4184553607188999</v>
      </c>
      <c r="J390">
        <v>-2.0137838512202801</v>
      </c>
      <c r="K390">
        <v>1399.93037374552</v>
      </c>
      <c r="L390">
        <v>1450.97160240793</v>
      </c>
      <c r="M390">
        <v>30.534521987138302</v>
      </c>
      <c r="N390">
        <v>1.0416711964976</v>
      </c>
      <c r="O390">
        <v>29.555188218498699</v>
      </c>
      <c r="P390">
        <v>4.8778565799842504</v>
      </c>
      <c r="Q390">
        <v>-0.16250087602225999</v>
      </c>
    </row>
    <row r="391" spans="1:17" x14ac:dyDescent="0.3">
      <c r="A391" t="s">
        <v>892</v>
      </c>
      <c r="B391" t="s">
        <v>893</v>
      </c>
      <c r="C391" t="s">
        <v>3148</v>
      </c>
      <c r="D391" t="s">
        <v>786</v>
      </c>
      <c r="E391">
        <v>17051.340525</v>
      </c>
      <c r="F391">
        <v>4094.5</v>
      </c>
      <c r="G391">
        <v>61.566021360053</v>
      </c>
      <c r="H391">
        <v>14.182325424641601</v>
      </c>
      <c r="I391">
        <v>1.9124832881646101</v>
      </c>
      <c r="J391">
        <v>2.48962467883567</v>
      </c>
      <c r="K391">
        <v>3938.96792525206</v>
      </c>
      <c r="L391">
        <v>3696.5138233204498</v>
      </c>
      <c r="M391">
        <v>55.591368022964801</v>
      </c>
      <c r="N391">
        <v>0.95198491353313996</v>
      </c>
      <c r="O391">
        <v>34.0334595188667</v>
      </c>
      <c r="P391">
        <v>88.144744399770204</v>
      </c>
      <c r="Q391">
        <v>0.12234528667693199</v>
      </c>
    </row>
    <row r="392" spans="1:17" x14ac:dyDescent="0.3">
      <c r="A392" t="s">
        <v>894</v>
      </c>
      <c r="B392" t="s">
        <v>895</v>
      </c>
      <c r="C392" t="s">
        <v>3148</v>
      </c>
      <c r="D392" t="s">
        <v>546</v>
      </c>
      <c r="E392">
        <v>16977.143888504899</v>
      </c>
      <c r="F392">
        <v>1501.65</v>
      </c>
      <c r="G392">
        <v>-32.503424263314102</v>
      </c>
      <c r="H392">
        <v>-7.1300537373637303</v>
      </c>
      <c r="I392">
        <v>-19.882663510541398</v>
      </c>
      <c r="J392">
        <v>0.34544452638883399</v>
      </c>
      <c r="K392">
        <v>1622.1630078237199</v>
      </c>
      <c r="L392">
        <v>1613.7909518558899</v>
      </c>
      <c r="M392">
        <v>34.3788707898712</v>
      </c>
      <c r="N392">
        <v>0.97072852134600096</v>
      </c>
      <c r="O392">
        <v>26.657343588719002</v>
      </c>
      <c r="P392">
        <v>14.6035259100969</v>
      </c>
    </row>
    <row r="393" spans="1:17" x14ac:dyDescent="0.3">
      <c r="A393" t="s">
        <v>896</v>
      </c>
      <c r="B393" t="s">
        <v>897</v>
      </c>
      <c r="C393" t="s">
        <v>3138</v>
      </c>
      <c r="D393" t="s">
        <v>21</v>
      </c>
      <c r="E393">
        <v>16948.27287411</v>
      </c>
      <c r="F393">
        <v>747.1</v>
      </c>
      <c r="G393">
        <v>27.5877294846794</v>
      </c>
      <c r="H393">
        <v>9.1904093638787092</v>
      </c>
      <c r="I393">
        <v>13.389441193922901</v>
      </c>
      <c r="J393">
        <v>2.79084883617289</v>
      </c>
      <c r="K393">
        <v>715.59330517451394</v>
      </c>
      <c r="L393">
        <v>667.42083226061595</v>
      </c>
      <c r="M393">
        <v>68.006733043457999</v>
      </c>
      <c r="N393">
        <v>0.88016988468677604</v>
      </c>
      <c r="O393">
        <v>12.3678222460179</v>
      </c>
      <c r="P393">
        <v>54.679089026915101</v>
      </c>
      <c r="Q393">
        <v>5.0019111526185003E-2</v>
      </c>
    </row>
    <row r="394" spans="1:17" x14ac:dyDescent="0.3">
      <c r="A394" t="s">
        <v>898</v>
      </c>
      <c r="B394" t="s">
        <v>899</v>
      </c>
      <c r="C394" t="s">
        <v>3141</v>
      </c>
      <c r="D394" t="s">
        <v>900</v>
      </c>
      <c r="E394">
        <v>16911.712056119999</v>
      </c>
      <c r="F394">
        <v>2786.7</v>
      </c>
      <c r="G394">
        <v>85.873149366778904</v>
      </c>
      <c r="H394">
        <v>4.8017052768752002</v>
      </c>
      <c r="I394">
        <v>45.521716548310799</v>
      </c>
      <c r="J394">
        <v>-1.8341654072340801</v>
      </c>
      <c r="K394">
        <v>2667.0826885995498</v>
      </c>
      <c r="L394">
        <v>2093.1485110021599</v>
      </c>
      <c r="M394">
        <v>55.032303009394397</v>
      </c>
      <c r="N394">
        <v>0.663952974283325</v>
      </c>
      <c r="O394">
        <v>9.0393655578282495</v>
      </c>
      <c r="P394">
        <v>127.374347258485</v>
      </c>
    </row>
    <row r="395" spans="1:17" x14ac:dyDescent="0.3">
      <c r="A395" t="s">
        <v>901</v>
      </c>
      <c r="B395" t="s">
        <v>902</v>
      </c>
      <c r="C395" t="s">
        <v>3150</v>
      </c>
      <c r="D395" t="s">
        <v>128</v>
      </c>
      <c r="E395">
        <v>16883.849846969999</v>
      </c>
      <c r="F395">
        <v>646.54999999999995</v>
      </c>
      <c r="G395">
        <v>193.29723961082399</v>
      </c>
      <c r="H395">
        <v>15.2607997293272</v>
      </c>
      <c r="I395">
        <v>198.09289259889599</v>
      </c>
      <c r="J395">
        <v>6.9892610531043902</v>
      </c>
      <c r="K395">
        <v>592.56810512182005</v>
      </c>
      <c r="L395">
        <v>419.223354820694</v>
      </c>
      <c r="M395">
        <v>54.394336307263401</v>
      </c>
      <c r="N395">
        <v>0.85788928302382805</v>
      </c>
      <c r="O395">
        <v>9.8136261696697797</v>
      </c>
      <c r="P395">
        <v>340.71435874714501</v>
      </c>
      <c r="Q395">
        <v>0.27385796006512803</v>
      </c>
    </row>
    <row r="396" spans="1:17" x14ac:dyDescent="0.3">
      <c r="A396" t="s">
        <v>903</v>
      </c>
      <c r="B396" t="s">
        <v>904</v>
      </c>
      <c r="C396" t="s">
        <v>3149</v>
      </c>
      <c r="D396" t="s">
        <v>457</v>
      </c>
      <c r="E396">
        <v>16857.232535075</v>
      </c>
      <c r="F396">
        <v>1180.75</v>
      </c>
      <c r="G396">
        <v>27.5095646155807</v>
      </c>
      <c r="H396">
        <v>-1.90488772532151</v>
      </c>
      <c r="I396">
        <v>8.4043064860558907</v>
      </c>
      <c r="J396">
        <v>-6.7263945335402102</v>
      </c>
      <c r="K396">
        <v>1262.4108166323399</v>
      </c>
      <c r="L396">
        <v>1158.32513288478</v>
      </c>
      <c r="M396">
        <v>29.9558742506706</v>
      </c>
      <c r="N396">
        <v>1.0502352968426401</v>
      </c>
      <c r="O396">
        <v>30.738937116239601</v>
      </c>
      <c r="P396">
        <v>54.548429319371699</v>
      </c>
      <c r="Q396">
        <v>0.172677838357358</v>
      </c>
    </row>
    <row r="397" spans="1:17" x14ac:dyDescent="0.3">
      <c r="A397" t="s">
        <v>905</v>
      </c>
      <c r="B397" t="s">
        <v>906</v>
      </c>
      <c r="C397" t="s">
        <v>3145</v>
      </c>
      <c r="D397" t="s">
        <v>206</v>
      </c>
      <c r="E397">
        <v>16799.945131410001</v>
      </c>
      <c r="F397">
        <v>691.1</v>
      </c>
      <c r="G397">
        <v>-5.95851641830658</v>
      </c>
      <c r="H397">
        <v>-3.06474077101343</v>
      </c>
      <c r="I397">
        <v>7.9656376751673896</v>
      </c>
      <c r="J397">
        <v>-7.1014008830054598</v>
      </c>
      <c r="K397">
        <v>708.59403949354203</v>
      </c>
      <c r="L397">
        <v>648.84480927776406</v>
      </c>
      <c r="M397">
        <v>38.647288855405002</v>
      </c>
      <c r="N397">
        <v>0.43910011515062197</v>
      </c>
      <c r="O397">
        <v>20.6699464621617</v>
      </c>
      <c r="P397">
        <v>37.792842189213403</v>
      </c>
      <c r="Q397">
        <v>3.1086077817216E-2</v>
      </c>
    </row>
    <row r="398" spans="1:17" x14ac:dyDescent="0.3">
      <c r="A398" t="s">
        <v>907</v>
      </c>
      <c r="B398" t="s">
        <v>908</v>
      </c>
      <c r="C398" t="s">
        <v>3139</v>
      </c>
      <c r="D398" t="s">
        <v>54</v>
      </c>
      <c r="E398">
        <v>16728.132752215999</v>
      </c>
      <c r="F398">
        <v>202.78</v>
      </c>
      <c r="G398">
        <v>-18.102809589798898</v>
      </c>
      <c r="H398">
        <v>6.5190970777444797</v>
      </c>
      <c r="I398">
        <v>-21.4463876117902</v>
      </c>
      <c r="J398">
        <v>1.3660908153373199</v>
      </c>
      <c r="K398">
        <v>202.66565102759</v>
      </c>
      <c r="L398">
        <v>208.32442891727399</v>
      </c>
      <c r="M398">
        <v>51.5020518240987</v>
      </c>
      <c r="N398">
        <v>2.81520909730129</v>
      </c>
      <c r="O398">
        <v>42.642272413453</v>
      </c>
      <c r="P398">
        <v>13.9277487499297</v>
      </c>
      <c r="Q398">
        <v>4.8145532271823999E-2</v>
      </c>
    </row>
    <row r="399" spans="1:17" x14ac:dyDescent="0.3">
      <c r="A399" t="s">
        <v>909</v>
      </c>
      <c r="B399" t="s">
        <v>910</v>
      </c>
      <c r="C399" t="s">
        <v>3139</v>
      </c>
      <c r="D399" t="s">
        <v>569</v>
      </c>
      <c r="E399">
        <v>16621.458166799999</v>
      </c>
      <c r="F399">
        <v>332.6</v>
      </c>
      <c r="G399">
        <v>-15.513399476420901</v>
      </c>
      <c r="H399">
        <v>-3.6872638238366702</v>
      </c>
      <c r="I399">
        <v>-4.9002253942834804</v>
      </c>
      <c r="J399">
        <v>-5.0972321186495799</v>
      </c>
      <c r="K399">
        <v>347.436257031602</v>
      </c>
      <c r="L399">
        <v>330.80686903665298</v>
      </c>
      <c r="M399">
        <v>30.470606089818801</v>
      </c>
      <c r="N399">
        <v>0.55301147023921204</v>
      </c>
      <c r="O399">
        <v>20.760673481659602</v>
      </c>
      <c r="P399">
        <v>18.131770555851499</v>
      </c>
      <c r="Q399">
        <v>-2.6462721792333999E-2</v>
      </c>
    </row>
    <row r="400" spans="1:17" x14ac:dyDescent="0.3">
      <c r="A400" t="s">
        <v>911</v>
      </c>
      <c r="B400" t="s">
        <v>912</v>
      </c>
      <c r="C400" t="s">
        <v>3139</v>
      </c>
      <c r="D400" t="s">
        <v>211</v>
      </c>
      <c r="E400">
        <v>16608.1161774299</v>
      </c>
      <c r="F400">
        <v>1302.1500000000001</v>
      </c>
      <c r="G400">
        <v>41.316903606557602</v>
      </c>
      <c r="H400">
        <v>11.644176342070001</v>
      </c>
      <c r="I400">
        <v>35.797748304726099</v>
      </c>
      <c r="J400">
        <v>-5.9856249486641202</v>
      </c>
      <c r="K400">
        <v>1241.00296292343</v>
      </c>
      <c r="L400">
        <v>1066.6261472828301</v>
      </c>
      <c r="M400">
        <v>50.680147228443502</v>
      </c>
      <c r="N400">
        <v>1.1960230284320399</v>
      </c>
      <c r="O400">
        <v>7.5144952578427997</v>
      </c>
      <c r="P400">
        <v>69.110389610389603</v>
      </c>
      <c r="Q400">
        <v>1.9436356766058E-2</v>
      </c>
    </row>
    <row r="401" spans="1:17" x14ac:dyDescent="0.3">
      <c r="A401" t="s">
        <v>913</v>
      </c>
      <c r="B401" t="s">
        <v>914</v>
      </c>
      <c r="C401" t="s">
        <v>3139</v>
      </c>
      <c r="D401" t="s">
        <v>138</v>
      </c>
      <c r="E401">
        <v>16578.008036493</v>
      </c>
      <c r="F401">
        <v>63.43</v>
      </c>
      <c r="G401">
        <v>149.127874964841</v>
      </c>
      <c r="H401">
        <v>4.5292556323985096</v>
      </c>
      <c r="I401">
        <v>15.4036643348414</v>
      </c>
      <c r="J401">
        <v>4.3329737145432103</v>
      </c>
      <c r="K401">
        <v>62.689301062856401</v>
      </c>
      <c r="L401">
        <v>56.871193453412403</v>
      </c>
      <c r="M401">
        <v>59.832545746156498</v>
      </c>
      <c r="N401">
        <v>0.861005601660492</v>
      </c>
      <c r="O401">
        <v>44.095853696988797</v>
      </c>
      <c r="P401">
        <v>176.98689956331799</v>
      </c>
      <c r="Q401">
        <v>0.140661465045714</v>
      </c>
    </row>
    <row r="402" spans="1:17" x14ac:dyDescent="0.3">
      <c r="A402" t="s">
        <v>915</v>
      </c>
      <c r="B402" t="s">
        <v>916</v>
      </c>
      <c r="C402" t="s">
        <v>3155</v>
      </c>
      <c r="D402" t="s">
        <v>576</v>
      </c>
      <c r="E402">
        <v>16531.716167639999</v>
      </c>
      <c r="F402">
        <v>527.4</v>
      </c>
      <c r="G402">
        <v>-6.9338777137200696</v>
      </c>
      <c r="H402">
        <v>-2.4041772498835199</v>
      </c>
      <c r="I402">
        <v>-10.943550196236499</v>
      </c>
      <c r="J402">
        <v>5.05517129639472</v>
      </c>
      <c r="K402">
        <v>553.83305760722499</v>
      </c>
      <c r="L402">
        <v>575.73574035665104</v>
      </c>
      <c r="M402">
        <v>60.654261710264002</v>
      </c>
      <c r="N402">
        <v>2.12497349083272</v>
      </c>
      <c r="O402">
        <v>48.321956769055703</v>
      </c>
      <c r="P402">
        <v>27.6997578692493</v>
      </c>
      <c r="Q402">
        <v>0.13726309255504801</v>
      </c>
    </row>
    <row r="403" spans="1:17" x14ac:dyDescent="0.3">
      <c r="A403" t="s">
        <v>917</v>
      </c>
      <c r="B403" t="s">
        <v>918</v>
      </c>
      <c r="C403" t="s">
        <v>576</v>
      </c>
      <c r="D403" t="s">
        <v>576</v>
      </c>
      <c r="E403">
        <v>16525.642437719998</v>
      </c>
      <c r="F403">
        <v>32.840000000000003</v>
      </c>
      <c r="G403">
        <v>-34.672931828215297</v>
      </c>
      <c r="H403">
        <v>-1.8200294755781501</v>
      </c>
      <c r="I403">
        <v>-23.151050245021299</v>
      </c>
      <c r="J403">
        <v>-6.0473363314708601</v>
      </c>
      <c r="K403">
        <v>35.050751595823797</v>
      </c>
      <c r="L403">
        <v>37.048978236986599</v>
      </c>
      <c r="M403">
        <v>34.839361448565001</v>
      </c>
      <c r="N403">
        <v>0.75490704345418103</v>
      </c>
      <c r="O403">
        <v>61.084043848964598</v>
      </c>
      <c r="P403">
        <v>3.3679571923198099</v>
      </c>
      <c r="Q403">
        <v>-3.8075770234426001E-2</v>
      </c>
    </row>
    <row r="404" spans="1:17" x14ac:dyDescent="0.3">
      <c r="A404" t="s">
        <v>919</v>
      </c>
      <c r="B404" t="s">
        <v>920</v>
      </c>
      <c r="C404" t="s">
        <v>3138</v>
      </c>
      <c r="D404" t="s">
        <v>21</v>
      </c>
      <c r="E404">
        <v>16374.971896859999</v>
      </c>
      <c r="F404">
        <v>589.85</v>
      </c>
      <c r="G404">
        <v>-36.262972832247399</v>
      </c>
      <c r="H404">
        <v>10.965438802256999</v>
      </c>
      <c r="I404">
        <v>7.2163681259101997</v>
      </c>
      <c r="J404">
        <v>0.34452588259007799</v>
      </c>
      <c r="K404">
        <v>619.16738042469694</v>
      </c>
      <c r="L404">
        <v>630.84446096176703</v>
      </c>
      <c r="M404">
        <v>38.627835402517697</v>
      </c>
      <c r="N404">
        <v>0.40399901438670199</v>
      </c>
      <c r="O404">
        <v>47.495125879460801</v>
      </c>
      <c r="P404">
        <v>25.6068994889267</v>
      </c>
      <c r="Q404">
        <v>7.9592400520913001E-2</v>
      </c>
    </row>
    <row r="405" spans="1:17" x14ac:dyDescent="0.3">
      <c r="A405" t="s">
        <v>921</v>
      </c>
      <c r="B405" t="s">
        <v>922</v>
      </c>
      <c r="C405" t="s">
        <v>3139</v>
      </c>
      <c r="D405" t="s">
        <v>211</v>
      </c>
      <c r="E405">
        <v>16372.291679554901</v>
      </c>
      <c r="F405">
        <v>3944.15</v>
      </c>
      <c r="G405">
        <v>62.844345970727197</v>
      </c>
      <c r="H405">
        <v>-3.7747448923219</v>
      </c>
      <c r="I405">
        <v>-9.6357040001623702</v>
      </c>
      <c r="J405">
        <v>-6.0888366887823899</v>
      </c>
      <c r="K405">
        <v>3964.1701911472701</v>
      </c>
      <c r="L405">
        <v>3597.5062030348099</v>
      </c>
      <c r="M405">
        <v>42.731594360920198</v>
      </c>
      <c r="N405">
        <v>0.72429069945886204</v>
      </c>
      <c r="O405">
        <v>11.101251220161499</v>
      </c>
      <c r="P405">
        <v>89.937636945895804</v>
      </c>
      <c r="Q405">
        <v>0.260387386689306</v>
      </c>
    </row>
    <row r="406" spans="1:17" x14ac:dyDescent="0.3">
      <c r="A406" t="s">
        <v>923</v>
      </c>
      <c r="B406" t="s">
        <v>924</v>
      </c>
      <c r="C406" t="s">
        <v>3148</v>
      </c>
      <c r="D406" t="s">
        <v>258</v>
      </c>
      <c r="E406">
        <v>16310.593400399999</v>
      </c>
      <c r="F406">
        <v>2054</v>
      </c>
      <c r="G406">
        <v>112.754610692528</v>
      </c>
      <c r="H406">
        <v>19.542305260832698</v>
      </c>
      <c r="I406">
        <v>34.7020435520378</v>
      </c>
      <c r="J406">
        <v>2.8426161221852899</v>
      </c>
      <c r="K406">
        <v>1851.5890713311701</v>
      </c>
      <c r="L406">
        <v>1627.30037224989</v>
      </c>
      <c r="M406">
        <v>64.693773889522006</v>
      </c>
      <c r="N406">
        <v>2.3827047218281798</v>
      </c>
      <c r="O406">
        <v>30.671859785783798</v>
      </c>
      <c r="P406">
        <v>145.400238948626</v>
      </c>
      <c r="Q406">
        <v>0.16556544738849899</v>
      </c>
    </row>
    <row r="407" spans="1:17" x14ac:dyDescent="0.3">
      <c r="A407" t="s">
        <v>925</v>
      </c>
      <c r="B407" t="s">
        <v>926</v>
      </c>
      <c r="C407" t="s">
        <v>3146</v>
      </c>
      <c r="D407" t="s">
        <v>114</v>
      </c>
      <c r="E407">
        <v>16204.252700950001</v>
      </c>
      <c r="F407">
        <v>459.85</v>
      </c>
      <c r="G407">
        <v>88.764166530663402</v>
      </c>
      <c r="H407">
        <v>-3.0149032679085499</v>
      </c>
      <c r="I407">
        <v>58.553881970680401</v>
      </c>
      <c r="J407">
        <v>1.9535848118149499</v>
      </c>
      <c r="K407">
        <v>434.08615405209201</v>
      </c>
      <c r="L407">
        <v>324.294273137679</v>
      </c>
      <c r="M407">
        <v>49.667546778089097</v>
      </c>
      <c r="N407">
        <v>0.54887074716985895</v>
      </c>
      <c r="O407">
        <v>14.1676633684897</v>
      </c>
      <c r="P407">
        <v>155.11789181692001</v>
      </c>
      <c r="Q407">
        <v>0.18443971833408501</v>
      </c>
    </row>
    <row r="408" spans="1:17" x14ac:dyDescent="0.3">
      <c r="A408" t="s">
        <v>927</v>
      </c>
      <c r="B408" t="s">
        <v>928</v>
      </c>
      <c r="C408" t="s">
        <v>3153</v>
      </c>
      <c r="D408" t="s">
        <v>403</v>
      </c>
      <c r="E408">
        <v>16172.32776075</v>
      </c>
      <c r="F408">
        <v>1281.0999999999999</v>
      </c>
      <c r="G408">
        <v>82.903102001197496</v>
      </c>
      <c r="H408">
        <v>28.5530811932733</v>
      </c>
      <c r="I408">
        <v>135.21296457605399</v>
      </c>
      <c r="J408">
        <v>6.0757988530285596</v>
      </c>
      <c r="K408">
        <v>1112.74574442839</v>
      </c>
      <c r="L408">
        <v>862.48464868240706</v>
      </c>
      <c r="M408">
        <v>56.757699405489703</v>
      </c>
      <c r="N408">
        <v>1.1597648624925101</v>
      </c>
      <c r="O408">
        <v>9.5894153461868896</v>
      </c>
      <c r="P408">
        <v>184.68888888888799</v>
      </c>
      <c r="Q408">
        <v>0.130828844706292</v>
      </c>
    </row>
    <row r="409" spans="1:17" hidden="1" x14ac:dyDescent="0.3">
      <c r="A409" t="s">
        <v>929</v>
      </c>
      <c r="B409" t="s">
        <v>930</v>
      </c>
      <c r="C409" t="s">
        <v>3143</v>
      </c>
      <c r="D409" t="s">
        <v>433</v>
      </c>
      <c r="E409">
        <v>16070.496272984999</v>
      </c>
      <c r="F409">
        <v>671.65</v>
      </c>
      <c r="G409">
        <v>-6.62972344299651</v>
      </c>
      <c r="H409">
        <v>5.0074284693187998</v>
      </c>
      <c r="I409">
        <v>8.1890336163875208</v>
      </c>
      <c r="J409">
        <v>9.0173830968320203</v>
      </c>
      <c r="K409">
        <v>656.775961234281</v>
      </c>
      <c r="M409">
        <v>50.490717505452203</v>
      </c>
      <c r="N409">
        <v>0.77081712259137003</v>
      </c>
      <c r="O409">
        <v>9.6255490210675099</v>
      </c>
      <c r="P409">
        <v>42.873856626249697</v>
      </c>
    </row>
    <row r="410" spans="1:17" hidden="1" x14ac:dyDescent="0.3">
      <c r="A410" t="s">
        <v>931</v>
      </c>
      <c r="B410" t="s">
        <v>932</v>
      </c>
      <c r="C410" t="s">
        <v>3154</v>
      </c>
      <c r="D410" t="s">
        <v>48</v>
      </c>
      <c r="E410">
        <v>16017.485326849999</v>
      </c>
      <c r="F410">
        <v>1536.5</v>
      </c>
      <c r="G410">
        <v>421.56802565311199</v>
      </c>
      <c r="H410">
        <v>1.6403980356658E-2</v>
      </c>
      <c r="I410">
        <v>-46.378648772850603</v>
      </c>
      <c r="J410">
        <v>1.4520840286977199</v>
      </c>
      <c r="K410">
        <v>1643.2897992948799</v>
      </c>
      <c r="L410">
        <v>1526.1057672254799</v>
      </c>
      <c r="M410">
        <v>41.6947265251004</v>
      </c>
      <c r="N410">
        <v>1.57959018063935</v>
      </c>
      <c r="O410">
        <v>97.705824926781602</v>
      </c>
      <c r="P410">
        <v>473.107049608355</v>
      </c>
      <c r="Q410">
        <v>0.28123960664612702</v>
      </c>
    </row>
    <row r="411" spans="1:17" x14ac:dyDescent="0.3">
      <c r="A411" t="s">
        <v>933</v>
      </c>
      <c r="B411" t="s">
        <v>934</v>
      </c>
      <c r="C411" t="s">
        <v>3143</v>
      </c>
      <c r="D411" t="s">
        <v>249</v>
      </c>
      <c r="E411">
        <v>16004.5952</v>
      </c>
      <c r="F411">
        <v>1576</v>
      </c>
      <c r="G411">
        <v>28.985369088050799</v>
      </c>
      <c r="H411">
        <v>16.3965140150415</v>
      </c>
      <c r="I411">
        <v>6.4195523276115303</v>
      </c>
      <c r="J411">
        <v>0.13937907894971599</v>
      </c>
      <c r="K411">
        <v>1426.06288769401</v>
      </c>
      <c r="L411">
        <v>1290.38881893595</v>
      </c>
      <c r="M411">
        <v>58.731621615884201</v>
      </c>
      <c r="N411">
        <v>2.1786897058225798</v>
      </c>
      <c r="O411">
        <v>7.1573604060913603</v>
      </c>
      <c r="P411">
        <v>55.677384303847397</v>
      </c>
      <c r="Q411">
        <v>0.15505549455575299</v>
      </c>
    </row>
    <row r="412" spans="1:17" x14ac:dyDescent="0.3">
      <c r="A412" t="s">
        <v>935</v>
      </c>
      <c r="B412" t="s">
        <v>936</v>
      </c>
      <c r="C412" t="s">
        <v>3148</v>
      </c>
      <c r="D412" t="s">
        <v>128</v>
      </c>
      <c r="E412">
        <v>15982.1066246399</v>
      </c>
      <c r="F412">
        <v>1778.4</v>
      </c>
      <c r="G412">
        <v>115.36695534716701</v>
      </c>
      <c r="H412">
        <v>-3.5684336489870798</v>
      </c>
      <c r="I412">
        <v>81.613175968207997</v>
      </c>
      <c r="J412">
        <v>-6.1614971317303304</v>
      </c>
      <c r="K412">
        <v>1756.2748865594599</v>
      </c>
      <c r="L412">
        <v>1365.0786683246499</v>
      </c>
      <c r="M412">
        <v>38.8759512070067</v>
      </c>
      <c r="N412">
        <v>0.76040073051465196</v>
      </c>
      <c r="O412">
        <v>12.331309041835301</v>
      </c>
      <c r="P412">
        <v>158.46958796599</v>
      </c>
      <c r="Q412">
        <v>0.20937800474978499</v>
      </c>
    </row>
    <row r="413" spans="1:17" x14ac:dyDescent="0.3">
      <c r="A413" t="s">
        <v>937</v>
      </c>
      <c r="B413" t="s">
        <v>938</v>
      </c>
      <c r="C413" t="s">
        <v>3148</v>
      </c>
      <c r="D413" t="s">
        <v>786</v>
      </c>
      <c r="E413">
        <v>15958.841508</v>
      </c>
      <c r="F413">
        <v>1185</v>
      </c>
      <c r="G413">
        <v>24.760559424397201</v>
      </c>
      <c r="H413">
        <v>9.9718338741180901</v>
      </c>
      <c r="I413">
        <v>1.4809344032981699</v>
      </c>
      <c r="J413">
        <v>-7.4045166421103499</v>
      </c>
      <c r="K413">
        <v>1232.9335300903299</v>
      </c>
      <c r="L413">
        <v>1207.61627704896</v>
      </c>
      <c r="M413">
        <v>51.067110160706001</v>
      </c>
      <c r="N413">
        <v>0.76625856551715799</v>
      </c>
      <c r="O413">
        <v>60.080168776371302</v>
      </c>
      <c r="P413">
        <v>51.747983096427198</v>
      </c>
      <c r="Q413">
        <v>0.231876025727806</v>
      </c>
    </row>
    <row r="414" spans="1:17" x14ac:dyDescent="0.3">
      <c r="A414" t="s">
        <v>939</v>
      </c>
      <c r="B414" t="s">
        <v>940</v>
      </c>
      <c r="C414" t="s">
        <v>3148</v>
      </c>
      <c r="D414" t="s">
        <v>941</v>
      </c>
      <c r="E414">
        <v>15953.7970737</v>
      </c>
      <c r="F414">
        <v>1340.55</v>
      </c>
      <c r="G414">
        <v>29.235442316292701</v>
      </c>
      <c r="H414">
        <v>4.2227132770341198</v>
      </c>
      <c r="I414">
        <v>-9.8079178287056905</v>
      </c>
      <c r="J414">
        <v>2.23826388378991</v>
      </c>
      <c r="K414">
        <v>1327.69436417671</v>
      </c>
      <c r="L414">
        <v>1262.38506731131</v>
      </c>
      <c r="M414">
        <v>55.539944960951701</v>
      </c>
      <c r="N414">
        <v>1.3187876617692</v>
      </c>
      <c r="O414">
        <v>26.440640035806101</v>
      </c>
      <c r="P414">
        <v>71.865384615384599</v>
      </c>
      <c r="Q414">
        <v>0.20021302411546399</v>
      </c>
    </row>
    <row r="415" spans="1:17" x14ac:dyDescent="0.3">
      <c r="A415" t="s">
        <v>942</v>
      </c>
      <c r="B415" t="s">
        <v>943</v>
      </c>
      <c r="C415" t="s">
        <v>3153</v>
      </c>
      <c r="D415" t="s">
        <v>472</v>
      </c>
      <c r="E415">
        <v>15941.784018750001</v>
      </c>
      <c r="F415">
        <v>439.75</v>
      </c>
      <c r="G415">
        <v>-39.481693900938097</v>
      </c>
      <c r="H415">
        <v>-6.9739607343437804</v>
      </c>
      <c r="I415">
        <v>-43.721190811871601</v>
      </c>
      <c r="J415">
        <v>-10.0825296517458</v>
      </c>
      <c r="K415">
        <v>546.39629802345996</v>
      </c>
      <c r="L415">
        <v>607.14556117024404</v>
      </c>
      <c r="M415">
        <v>21.890004641544301</v>
      </c>
      <c r="N415">
        <v>1.61531220849813</v>
      </c>
      <c r="O415">
        <v>74.928936895963602</v>
      </c>
      <c r="P415">
        <v>2.9859484777517502</v>
      </c>
      <c r="Q415">
        <v>-0.119663085086628</v>
      </c>
    </row>
    <row r="416" spans="1:17" x14ac:dyDescent="0.3">
      <c r="A416" t="s">
        <v>944</v>
      </c>
      <c r="B416" t="s">
        <v>945</v>
      </c>
      <c r="C416" t="s">
        <v>3138</v>
      </c>
      <c r="D416" t="s">
        <v>21</v>
      </c>
      <c r="E416">
        <v>15906.4302547799</v>
      </c>
      <c r="F416">
        <v>2821.95</v>
      </c>
      <c r="G416">
        <v>237.209924737687</v>
      </c>
      <c r="H416">
        <v>19.133248708919002</v>
      </c>
      <c r="I416">
        <v>27.832563748211999</v>
      </c>
      <c r="J416">
        <v>4.6393002643891297</v>
      </c>
      <c r="K416">
        <v>2616.4081746475199</v>
      </c>
      <c r="L416">
        <v>2155.0038871951201</v>
      </c>
      <c r="M416">
        <v>68.001453810652805</v>
      </c>
      <c r="N416">
        <v>0.94025158095471895</v>
      </c>
      <c r="O416">
        <v>5.6007370789702096</v>
      </c>
      <c r="P416">
        <v>265.53756476683901</v>
      </c>
    </row>
    <row r="417" spans="1:17" x14ac:dyDescent="0.3">
      <c r="A417" t="s">
        <v>946</v>
      </c>
      <c r="B417" t="s">
        <v>947</v>
      </c>
      <c r="C417" t="s">
        <v>3149</v>
      </c>
      <c r="D417" t="s">
        <v>719</v>
      </c>
      <c r="E417">
        <v>15881.728483665</v>
      </c>
      <c r="F417">
        <v>3380.85</v>
      </c>
      <c r="G417">
        <v>29.164053221617799</v>
      </c>
      <c r="H417">
        <v>8.2761838729734993</v>
      </c>
      <c r="I417">
        <v>45.932827905693301</v>
      </c>
      <c r="J417">
        <v>9.08386433147205</v>
      </c>
      <c r="K417">
        <v>2929.4238046047099</v>
      </c>
      <c r="L417">
        <v>2595.2241577398199</v>
      </c>
      <c r="M417">
        <v>77.419545917093004</v>
      </c>
      <c r="N417">
        <v>1.4104362579446501</v>
      </c>
      <c r="O417">
        <v>1.4537764171731899</v>
      </c>
      <c r="P417">
        <v>59.926679280983898</v>
      </c>
      <c r="Q417">
        <v>8.1770748305315999E-2</v>
      </c>
    </row>
    <row r="418" spans="1:17" x14ac:dyDescent="0.3">
      <c r="A418" t="s">
        <v>948</v>
      </c>
      <c r="B418" t="s">
        <v>949</v>
      </c>
      <c r="C418" t="s">
        <v>3142</v>
      </c>
      <c r="D418" t="s">
        <v>48</v>
      </c>
      <c r="E418">
        <v>15873.439617945</v>
      </c>
      <c r="F418">
        <v>1641.15</v>
      </c>
      <c r="G418">
        <v>20.425784154010501</v>
      </c>
      <c r="H418">
        <v>0.50245442868381096</v>
      </c>
      <c r="I418">
        <v>14.448594378268901</v>
      </c>
      <c r="J418">
        <v>-0.58636784705162504</v>
      </c>
      <c r="K418">
        <v>1611.2520903643299</v>
      </c>
      <c r="L418">
        <v>1521.2055635939</v>
      </c>
      <c r="M418">
        <v>61.6684370607395</v>
      </c>
      <c r="N418">
        <v>0.72484414131470398</v>
      </c>
      <c r="O418">
        <v>13.3351613198062</v>
      </c>
      <c r="P418">
        <v>60.1200058539441</v>
      </c>
      <c r="Q418">
        <v>-5.2922683975359E-2</v>
      </c>
    </row>
    <row r="419" spans="1:17" hidden="1" x14ac:dyDescent="0.3">
      <c r="A419" t="s">
        <v>950</v>
      </c>
      <c r="B419" t="s">
        <v>951</v>
      </c>
      <c r="C419" t="s">
        <v>3154</v>
      </c>
      <c r="D419" t="s">
        <v>57</v>
      </c>
      <c r="E419">
        <v>15867.035315700001</v>
      </c>
      <c r="F419">
        <v>39.5</v>
      </c>
      <c r="G419">
        <v>67.936814473189003</v>
      </c>
      <c r="H419">
        <v>-5.4191830211824099</v>
      </c>
      <c r="I419">
        <v>52.426705512071301</v>
      </c>
      <c r="J419">
        <v>-2.7268869148482202</v>
      </c>
      <c r="K419">
        <v>40.1388517933865</v>
      </c>
      <c r="L419">
        <v>32.0875064023761</v>
      </c>
      <c r="M419">
        <v>35.148272370330403</v>
      </c>
      <c r="N419">
        <v>0.28795913595249301</v>
      </c>
      <c r="O419">
        <v>35.797468354430301</v>
      </c>
      <c r="P419">
        <v>103.60824742267999</v>
      </c>
      <c r="Q419">
        <v>0.105071363002012</v>
      </c>
    </row>
    <row r="420" spans="1:17" x14ac:dyDescent="0.3">
      <c r="A420" t="s">
        <v>952</v>
      </c>
      <c r="B420" t="s">
        <v>953</v>
      </c>
      <c r="C420" t="s">
        <v>3138</v>
      </c>
      <c r="D420" t="s">
        <v>21</v>
      </c>
      <c r="E420">
        <v>15756.5612680299</v>
      </c>
      <c r="F420">
        <v>569.65</v>
      </c>
      <c r="G420">
        <v>-27.783691960682301</v>
      </c>
      <c r="H420">
        <v>0.60354660509296199</v>
      </c>
      <c r="I420">
        <v>-12.2320512275949</v>
      </c>
      <c r="J420">
        <v>1.76476085230775</v>
      </c>
      <c r="K420">
        <v>596.66430463270603</v>
      </c>
      <c r="L420">
        <v>628.15625014530895</v>
      </c>
      <c r="M420">
        <v>48.324874457655604</v>
      </c>
      <c r="N420">
        <v>0.51002997866768096</v>
      </c>
      <c r="O420">
        <v>51.294654612481303</v>
      </c>
      <c r="P420">
        <v>6.2185344023867302</v>
      </c>
      <c r="Q420">
        <v>1.0961191454279E-2</v>
      </c>
    </row>
    <row r="421" spans="1:17" x14ac:dyDescent="0.3">
      <c r="A421" t="s">
        <v>954</v>
      </c>
      <c r="B421" t="s">
        <v>955</v>
      </c>
      <c r="C421" t="s">
        <v>3153</v>
      </c>
      <c r="D421" t="s">
        <v>282</v>
      </c>
      <c r="E421">
        <v>15598.642110299999</v>
      </c>
      <c r="F421">
        <v>413.25</v>
      </c>
      <c r="G421">
        <v>68.245413941683793</v>
      </c>
      <c r="H421">
        <v>-16.012370381916799</v>
      </c>
      <c r="I421">
        <v>56.705512686427198</v>
      </c>
      <c r="J421">
        <v>-4.44232693165027E-2</v>
      </c>
      <c r="K421">
        <v>454.71505636727699</v>
      </c>
      <c r="L421">
        <v>362.17145480726299</v>
      </c>
      <c r="M421">
        <v>36.4407082911031</v>
      </c>
      <c r="N421">
        <v>0.52103315419374496</v>
      </c>
      <c r="O421">
        <v>41.415607985480897</v>
      </c>
      <c r="P421">
        <v>97.727272727272705</v>
      </c>
      <c r="Q421">
        <v>0.13996445877824301</v>
      </c>
    </row>
    <row r="422" spans="1:17" hidden="1" x14ac:dyDescent="0.3">
      <c r="A422" t="s">
        <v>956</v>
      </c>
      <c r="B422" t="s">
        <v>957</v>
      </c>
      <c r="C422" t="s">
        <v>3154</v>
      </c>
      <c r="D422" t="s">
        <v>742</v>
      </c>
      <c r="E422">
        <v>15502.9956089399</v>
      </c>
      <c r="F422">
        <v>865.41</v>
      </c>
      <c r="G422">
        <v>-1.15736573747101</v>
      </c>
      <c r="H422">
        <v>0.87185291267574305</v>
      </c>
      <c r="I422">
        <v>-0.35078291008691398</v>
      </c>
      <c r="J422">
        <v>-0.83983154552313399</v>
      </c>
      <c r="K422">
        <v>879.75766992193496</v>
      </c>
      <c r="L422">
        <v>838.12775498247595</v>
      </c>
      <c r="M422">
        <v>63.673105172010501</v>
      </c>
      <c r="N422">
        <v>0.46242463645420601</v>
      </c>
      <c r="O422">
        <v>8.4919286812031203</v>
      </c>
      <c r="P422">
        <v>24.162123385939701</v>
      </c>
      <c r="Q422">
        <v>-2.790653939747E-3</v>
      </c>
    </row>
    <row r="423" spans="1:17" x14ac:dyDescent="0.3">
      <c r="A423" t="s">
        <v>958</v>
      </c>
      <c r="B423" t="s">
        <v>959</v>
      </c>
      <c r="C423" t="s">
        <v>3153</v>
      </c>
      <c r="D423" t="s">
        <v>472</v>
      </c>
      <c r="E423">
        <v>15420.12832944</v>
      </c>
      <c r="F423">
        <v>5029.3999999999996</v>
      </c>
      <c r="G423">
        <v>-7.3471384235637496</v>
      </c>
      <c r="H423">
        <v>0.68379612625001096</v>
      </c>
      <c r="I423">
        <v>7.8657729013866904</v>
      </c>
      <c r="J423">
        <v>2.33786863578332</v>
      </c>
      <c r="K423">
        <v>5069.4573537309097</v>
      </c>
      <c r="L423">
        <v>4925.7708798064596</v>
      </c>
      <c r="M423">
        <v>54.076067591645</v>
      </c>
      <c r="N423">
        <v>1.5821526614032999</v>
      </c>
      <c r="O423">
        <v>18.480335626515998</v>
      </c>
      <c r="P423">
        <v>25.078338721710999</v>
      </c>
      <c r="Q423">
        <v>2.3628926651064999E-2</v>
      </c>
    </row>
    <row r="424" spans="1:17" x14ac:dyDescent="0.3">
      <c r="A424" t="s">
        <v>960</v>
      </c>
      <c r="B424" t="s">
        <v>961</v>
      </c>
      <c r="C424" t="s">
        <v>3143</v>
      </c>
      <c r="D424" t="s">
        <v>51</v>
      </c>
      <c r="E424">
        <v>15295.07346912</v>
      </c>
      <c r="F424">
        <v>2012.2</v>
      </c>
      <c r="G424">
        <v>31.3091867387847</v>
      </c>
      <c r="H424">
        <v>9.7015491871999604</v>
      </c>
      <c r="I424">
        <v>44.644465545718198</v>
      </c>
      <c r="J424">
        <v>-0.314110537365201</v>
      </c>
      <c r="K424">
        <v>1905.3159785820401</v>
      </c>
      <c r="L424">
        <v>1605.9714509000601</v>
      </c>
      <c r="M424">
        <v>53.5991727191332</v>
      </c>
      <c r="N424">
        <v>0.33430467296342098</v>
      </c>
      <c r="O424">
        <v>8.1776165391114208</v>
      </c>
      <c r="P424">
        <v>70.814940577249502</v>
      </c>
      <c r="Q424">
        <v>0.106785939183262</v>
      </c>
    </row>
    <row r="425" spans="1:17" x14ac:dyDescent="0.3">
      <c r="A425" t="s">
        <v>962</v>
      </c>
      <c r="B425" t="s">
        <v>963</v>
      </c>
      <c r="C425" t="s">
        <v>3146</v>
      </c>
      <c r="D425" t="s">
        <v>964</v>
      </c>
      <c r="E425">
        <v>15262.60505805</v>
      </c>
      <c r="F425">
        <v>2243.25</v>
      </c>
      <c r="G425">
        <v>75.122702551047894</v>
      </c>
      <c r="H425">
        <v>-4.84735133752325</v>
      </c>
      <c r="I425">
        <v>137.922359478098</v>
      </c>
      <c r="J425">
        <v>1.41424446955334</v>
      </c>
      <c r="K425">
        <v>2212.5968729677402</v>
      </c>
      <c r="L425">
        <v>1674.5581992334701</v>
      </c>
      <c r="M425">
        <v>54.083587357955402</v>
      </c>
      <c r="N425">
        <v>0.53911848593307798</v>
      </c>
      <c r="O425">
        <v>20.3610832497492</v>
      </c>
      <c r="P425">
        <v>207.29452054794501</v>
      </c>
      <c r="Q425">
        <v>0.24339610098356301</v>
      </c>
    </row>
    <row r="426" spans="1:17" x14ac:dyDescent="0.3">
      <c r="A426" t="s">
        <v>965</v>
      </c>
      <c r="B426" t="s">
        <v>966</v>
      </c>
      <c r="C426" t="s">
        <v>3139</v>
      </c>
      <c r="D426" t="s">
        <v>967</v>
      </c>
      <c r="E426">
        <v>15061.937380650001</v>
      </c>
      <c r="F426">
        <v>169.38</v>
      </c>
      <c r="G426">
        <v>3.9922974014834001</v>
      </c>
      <c r="H426">
        <v>-12.428398542227299</v>
      </c>
      <c r="I426">
        <v>7.2747469984402802</v>
      </c>
      <c r="J426">
        <v>-3.9858198027138698</v>
      </c>
      <c r="K426">
        <v>189.818661762456</v>
      </c>
      <c r="L426">
        <v>176.710575589846</v>
      </c>
      <c r="M426">
        <v>27.959497350299799</v>
      </c>
      <c r="N426">
        <v>0.373619427049103</v>
      </c>
      <c r="O426">
        <v>44.290943440783998</v>
      </c>
      <c r="P426">
        <v>30.092165898617498</v>
      </c>
      <c r="Q426">
        <v>-7.3674021936299003E-2</v>
      </c>
    </row>
    <row r="427" spans="1:17" x14ac:dyDescent="0.3">
      <c r="A427" t="s">
        <v>968</v>
      </c>
      <c r="B427" t="s">
        <v>969</v>
      </c>
      <c r="C427" t="s">
        <v>3149</v>
      </c>
      <c r="D427" t="s">
        <v>970</v>
      </c>
      <c r="E427">
        <v>14963.162609339999</v>
      </c>
      <c r="F427">
        <v>191.4</v>
      </c>
      <c r="G427">
        <v>-0.27341017975861998</v>
      </c>
      <c r="H427">
        <v>7.6486189904378996</v>
      </c>
      <c r="I427">
        <v>-18.854990093709901</v>
      </c>
      <c r="J427">
        <v>-0.15032400921804601</v>
      </c>
      <c r="K427">
        <v>187.46289067859701</v>
      </c>
      <c r="L427">
        <v>193.31701659369199</v>
      </c>
      <c r="M427">
        <v>57.8060678510478</v>
      </c>
      <c r="N427">
        <v>3.0230045443406302</v>
      </c>
      <c r="O427">
        <v>24.111807732497301</v>
      </c>
      <c r="P427">
        <v>25.467059980334302</v>
      </c>
      <c r="Q427">
        <v>2.0882083076946001E-2</v>
      </c>
    </row>
    <row r="428" spans="1:17" x14ac:dyDescent="0.3">
      <c r="A428" t="s">
        <v>971</v>
      </c>
      <c r="B428" t="s">
        <v>972</v>
      </c>
      <c r="C428" t="s">
        <v>3145</v>
      </c>
      <c r="D428" t="s">
        <v>537</v>
      </c>
      <c r="E428">
        <v>14943.57953886</v>
      </c>
      <c r="F428">
        <v>539.1</v>
      </c>
      <c r="G428">
        <v>43.067107331429803</v>
      </c>
      <c r="H428">
        <v>-4.8017871559959104</v>
      </c>
      <c r="I428">
        <v>-1.96103291200068</v>
      </c>
      <c r="J428">
        <v>-3.0079625878118099</v>
      </c>
      <c r="K428">
        <v>583.91552680892198</v>
      </c>
      <c r="L428">
        <v>529.92064013345998</v>
      </c>
      <c r="M428">
        <v>36.068599788975902</v>
      </c>
      <c r="N428">
        <v>0.45679984243570598</v>
      </c>
      <c r="O428">
        <v>34.297903913930597</v>
      </c>
      <c r="P428">
        <v>72.843860211606298</v>
      </c>
      <c r="Q428">
        <v>0.23072334553679</v>
      </c>
    </row>
    <row r="429" spans="1:17" x14ac:dyDescent="0.3">
      <c r="A429" t="s">
        <v>973</v>
      </c>
      <c r="B429" t="s">
        <v>974</v>
      </c>
      <c r="C429" t="s">
        <v>576</v>
      </c>
      <c r="D429" t="s">
        <v>576</v>
      </c>
      <c r="E429">
        <v>14902.479831756</v>
      </c>
      <c r="F429">
        <v>156.97</v>
      </c>
      <c r="G429">
        <v>-19.9436317792943</v>
      </c>
      <c r="H429">
        <v>-2.6618193182918102</v>
      </c>
      <c r="I429">
        <v>3.3883323638468199</v>
      </c>
      <c r="J429">
        <v>0.35028485439895202</v>
      </c>
      <c r="K429">
        <v>164.218547283573</v>
      </c>
      <c r="L429">
        <v>158.24934007197399</v>
      </c>
      <c r="M429">
        <v>49.190709016065099</v>
      </c>
      <c r="N429">
        <v>0.45305207426324501</v>
      </c>
      <c r="O429">
        <v>35.662865515703601</v>
      </c>
      <c r="P429">
        <v>27.982062780269001</v>
      </c>
      <c r="Q429">
        <v>7.9539927189760003E-3</v>
      </c>
    </row>
    <row r="430" spans="1:17" x14ac:dyDescent="0.3">
      <c r="A430" t="s">
        <v>975</v>
      </c>
      <c r="B430" t="s">
        <v>976</v>
      </c>
      <c r="C430" t="s">
        <v>3153</v>
      </c>
      <c r="D430" t="s">
        <v>472</v>
      </c>
      <c r="E430">
        <v>14807.923655549999</v>
      </c>
      <c r="F430">
        <v>1393.5</v>
      </c>
      <c r="G430">
        <v>-23.306353314469</v>
      </c>
      <c r="H430">
        <v>-1.81730451653912</v>
      </c>
      <c r="I430">
        <v>-0.48067224223084998</v>
      </c>
      <c r="J430">
        <v>-4.4050116927428702</v>
      </c>
      <c r="K430">
        <v>1526.28696478646</v>
      </c>
      <c r="L430">
        <v>1477.8300425325001</v>
      </c>
      <c r="M430">
        <v>25.451345214706699</v>
      </c>
      <c r="N430">
        <v>0.73842749805545105</v>
      </c>
      <c r="O430">
        <v>21.277359167563599</v>
      </c>
      <c r="P430">
        <v>12.107803700724</v>
      </c>
      <c r="Q430">
        <v>-9.1023820869794006E-2</v>
      </c>
    </row>
    <row r="431" spans="1:17" hidden="1" x14ac:dyDescent="0.3">
      <c r="A431" t="s">
        <v>977</v>
      </c>
      <c r="B431" t="s">
        <v>978</v>
      </c>
      <c r="C431" t="s">
        <v>3154</v>
      </c>
      <c r="D431" t="s">
        <v>171</v>
      </c>
      <c r="E431">
        <v>14801.177274539999</v>
      </c>
      <c r="F431">
        <v>986.2</v>
      </c>
      <c r="G431">
        <v>429.76764637127201</v>
      </c>
      <c r="H431">
        <v>34.252556562779503</v>
      </c>
      <c r="I431">
        <v>53.576672042238897</v>
      </c>
      <c r="J431">
        <v>10.771123875930501</v>
      </c>
      <c r="K431">
        <v>811.50683098075206</v>
      </c>
      <c r="L431">
        <v>627.37416410171897</v>
      </c>
      <c r="M431">
        <v>68.205111960647002</v>
      </c>
      <c r="N431">
        <v>1.0379540282034401</v>
      </c>
      <c r="O431">
        <v>5.9622794564996902</v>
      </c>
      <c r="P431">
        <v>463.22101656196401</v>
      </c>
      <c r="Q431">
        <v>0.28789780048809799</v>
      </c>
    </row>
    <row r="432" spans="1:17" x14ac:dyDescent="0.3">
      <c r="A432" t="s">
        <v>979</v>
      </c>
      <c r="B432" t="s">
        <v>980</v>
      </c>
      <c r="C432" t="s">
        <v>3139</v>
      </c>
      <c r="D432" t="s">
        <v>54</v>
      </c>
      <c r="E432">
        <v>14628.9972375049</v>
      </c>
      <c r="F432">
        <v>917.35</v>
      </c>
      <c r="G432">
        <v>-70.558845730266</v>
      </c>
      <c r="H432">
        <v>-13.7792933810217</v>
      </c>
      <c r="I432">
        <v>-44.0410120432797</v>
      </c>
      <c r="J432">
        <v>-8.2812619042231308</v>
      </c>
      <c r="K432">
        <v>1080.93736523797</v>
      </c>
      <c r="L432">
        <v>1266.4990368645001</v>
      </c>
      <c r="M432">
        <v>28.927749376573399</v>
      </c>
      <c r="N432">
        <v>1.2179427775118801</v>
      </c>
      <c r="O432">
        <v>95.781326647408207</v>
      </c>
      <c r="P432">
        <v>0.64179923203511102</v>
      </c>
      <c r="Q432">
        <v>4.3276913090504E-2</v>
      </c>
    </row>
    <row r="433" spans="1:17" x14ac:dyDescent="0.3">
      <c r="A433" t="s">
        <v>981</v>
      </c>
      <c r="B433" t="s">
        <v>982</v>
      </c>
      <c r="C433" t="s">
        <v>3148</v>
      </c>
      <c r="D433" t="s">
        <v>258</v>
      </c>
      <c r="E433">
        <v>14622.837754300001</v>
      </c>
      <c r="F433">
        <v>2197.75</v>
      </c>
      <c r="G433">
        <v>87.9324259131876</v>
      </c>
      <c r="H433">
        <v>17.2175247435909</v>
      </c>
      <c r="I433">
        <v>35.358934570895897</v>
      </c>
      <c r="J433">
        <v>12.1006231429796</v>
      </c>
      <c r="K433">
        <v>1896.68776258142</v>
      </c>
      <c r="L433">
        <v>1611.17572421971</v>
      </c>
      <c r="M433">
        <v>84.624712547305407</v>
      </c>
      <c r="N433">
        <v>1.5054783336636</v>
      </c>
      <c r="O433">
        <v>5.9674667273347604</v>
      </c>
      <c r="P433">
        <v>127.99419057004999</v>
      </c>
      <c r="Q433">
        <v>0.152541947412241</v>
      </c>
    </row>
    <row r="434" spans="1:17" x14ac:dyDescent="0.3">
      <c r="A434" t="s">
        <v>983</v>
      </c>
      <c r="B434" t="s">
        <v>984</v>
      </c>
      <c r="C434" t="s">
        <v>3143</v>
      </c>
      <c r="D434" t="s">
        <v>51</v>
      </c>
      <c r="E434">
        <v>14605.2144006299</v>
      </c>
      <c r="F434">
        <v>6341.65</v>
      </c>
      <c r="G434">
        <v>5.6430199228904803</v>
      </c>
      <c r="H434">
        <v>-3.4948757567007598</v>
      </c>
      <c r="I434">
        <v>17.360446462713501</v>
      </c>
      <c r="J434">
        <v>-5.4053507118885697</v>
      </c>
      <c r="K434">
        <v>6727.9965716404104</v>
      </c>
      <c r="L434">
        <v>6174.28318293761</v>
      </c>
      <c r="M434">
        <v>29.5916694500091</v>
      </c>
      <c r="N434">
        <v>0.42504517989728402</v>
      </c>
      <c r="O434">
        <v>19.8426277073001</v>
      </c>
      <c r="P434">
        <v>35.099818898512098</v>
      </c>
      <c r="Q434">
        <v>2.0984844657011E-2</v>
      </c>
    </row>
    <row r="435" spans="1:17" x14ac:dyDescent="0.3">
      <c r="A435" t="s">
        <v>985</v>
      </c>
      <c r="B435" t="s">
        <v>986</v>
      </c>
      <c r="C435" t="s">
        <v>3153</v>
      </c>
      <c r="D435" t="s">
        <v>987</v>
      </c>
      <c r="E435">
        <v>14451.303397985001</v>
      </c>
      <c r="F435">
        <v>813.85</v>
      </c>
      <c r="G435">
        <v>34.6002037711553</v>
      </c>
      <c r="H435">
        <v>5.9175931384839</v>
      </c>
      <c r="I435">
        <v>23.784747102246001</v>
      </c>
      <c r="J435">
        <v>1.68005867032477</v>
      </c>
      <c r="K435">
        <v>806.06167525454305</v>
      </c>
      <c r="L435">
        <v>725.35151633947498</v>
      </c>
      <c r="M435">
        <v>51.368289809243102</v>
      </c>
      <c r="N435">
        <v>0.69213043593157098</v>
      </c>
      <c r="O435">
        <v>7.57510597776003</v>
      </c>
      <c r="P435">
        <v>72.572094995759102</v>
      </c>
      <c r="Q435">
        <v>5.4273554366229E-2</v>
      </c>
    </row>
    <row r="436" spans="1:17" x14ac:dyDescent="0.3">
      <c r="A436" t="s">
        <v>988</v>
      </c>
      <c r="B436" t="s">
        <v>989</v>
      </c>
      <c r="C436" t="s">
        <v>3148</v>
      </c>
      <c r="D436" t="s">
        <v>258</v>
      </c>
      <c r="E436">
        <v>14450.4764366</v>
      </c>
      <c r="F436">
        <v>830.3</v>
      </c>
      <c r="G436">
        <v>11.4369882653336</v>
      </c>
      <c r="H436">
        <v>-5.5429562872437801</v>
      </c>
      <c r="I436">
        <v>-18.458781506597401</v>
      </c>
      <c r="J436">
        <v>1.13793738369362</v>
      </c>
      <c r="K436">
        <v>864.87666934691401</v>
      </c>
      <c r="L436">
        <v>842.56257907608006</v>
      </c>
      <c r="M436">
        <v>53.971420336143701</v>
      </c>
      <c r="N436">
        <v>1.6369019767201101</v>
      </c>
      <c r="O436">
        <v>27.664699506202499</v>
      </c>
      <c r="P436">
        <v>37.877781467950797</v>
      </c>
      <c r="Q436">
        <v>0.15079387523718801</v>
      </c>
    </row>
    <row r="437" spans="1:17" x14ac:dyDescent="0.3">
      <c r="A437" t="s">
        <v>990</v>
      </c>
      <c r="B437" t="s">
        <v>991</v>
      </c>
      <c r="C437" t="s">
        <v>3157</v>
      </c>
      <c r="D437" t="s">
        <v>992</v>
      </c>
      <c r="E437">
        <v>14375.4985344</v>
      </c>
      <c r="F437">
        <v>1464</v>
      </c>
      <c r="G437">
        <v>-36.270083742910501</v>
      </c>
      <c r="H437">
        <v>-5.8551887713361896</v>
      </c>
      <c r="I437">
        <v>1.8214839339346001</v>
      </c>
      <c r="J437">
        <v>-6.8873868904882096</v>
      </c>
      <c r="K437">
        <v>1553.4704768229701</v>
      </c>
      <c r="L437">
        <v>1514.0085103091401</v>
      </c>
      <c r="M437">
        <v>28.955994257633101</v>
      </c>
      <c r="N437">
        <v>0.90086724414060104</v>
      </c>
      <c r="O437">
        <v>25.027322404371599</v>
      </c>
      <c r="P437">
        <v>21.574489287493702</v>
      </c>
      <c r="Q437">
        <v>-5.1391434115749E-2</v>
      </c>
    </row>
    <row r="438" spans="1:17" x14ac:dyDescent="0.3">
      <c r="A438" t="s">
        <v>993</v>
      </c>
      <c r="B438" t="s">
        <v>994</v>
      </c>
      <c r="C438" t="s">
        <v>3151</v>
      </c>
      <c r="D438" t="s">
        <v>120</v>
      </c>
      <c r="E438">
        <v>14204.5490244799</v>
      </c>
      <c r="F438">
        <v>2369.1999999999998</v>
      </c>
      <c r="G438">
        <v>-33.683843793399802</v>
      </c>
      <c r="H438">
        <v>-17.341140006659401</v>
      </c>
      <c r="I438">
        <v>-19.933147402869</v>
      </c>
      <c r="J438">
        <v>-7.6902793729779804</v>
      </c>
      <c r="K438">
        <v>2723.3065813408198</v>
      </c>
      <c r="L438">
        <v>2753.4946099395002</v>
      </c>
      <c r="M438">
        <v>26.048467015822599</v>
      </c>
      <c r="N438">
        <v>0.87936379986257696</v>
      </c>
      <c r="O438">
        <v>34.999155833192603</v>
      </c>
      <c r="P438">
        <v>6.2421524663676999</v>
      </c>
      <c r="Q438">
        <v>-9.6099232379633998E-2</v>
      </c>
    </row>
    <row r="439" spans="1:17" x14ac:dyDescent="0.3">
      <c r="A439" t="s">
        <v>995</v>
      </c>
      <c r="B439" t="s">
        <v>996</v>
      </c>
      <c r="C439" t="s">
        <v>576</v>
      </c>
      <c r="D439" t="s">
        <v>576</v>
      </c>
      <c r="E439">
        <v>14016.302556000001</v>
      </c>
      <c r="F439">
        <v>484.7</v>
      </c>
      <c r="G439">
        <v>7.7575704344584802</v>
      </c>
      <c r="H439">
        <v>5.97964859766501</v>
      </c>
      <c r="I439">
        <v>-1.1819850449907401</v>
      </c>
      <c r="J439">
        <v>3.38140563256882</v>
      </c>
      <c r="K439">
        <v>472.47268615023302</v>
      </c>
      <c r="L439">
        <v>460.99315718369598</v>
      </c>
      <c r="M439">
        <v>69.737110400107298</v>
      </c>
      <c r="N439">
        <v>1.1390718030778599</v>
      </c>
      <c r="O439">
        <v>22.137404580152602</v>
      </c>
      <c r="P439">
        <v>34.470800388403298</v>
      </c>
      <c r="Q439">
        <v>1.3134470294309E-2</v>
      </c>
    </row>
    <row r="440" spans="1:17" x14ac:dyDescent="0.3">
      <c r="A440" t="s">
        <v>997</v>
      </c>
      <c r="B440" t="s">
        <v>998</v>
      </c>
      <c r="C440" t="s">
        <v>3143</v>
      </c>
      <c r="D440" t="s">
        <v>51</v>
      </c>
      <c r="E440">
        <v>13888.90885149</v>
      </c>
      <c r="F440">
        <v>1510.35</v>
      </c>
      <c r="G440">
        <v>188.10119272684901</v>
      </c>
      <c r="H440">
        <v>4.1589477052813599</v>
      </c>
      <c r="I440">
        <v>68.219243270216694</v>
      </c>
      <c r="J440">
        <v>-1.59226840615705</v>
      </c>
      <c r="K440">
        <v>1449.8181124728101</v>
      </c>
      <c r="L440">
        <v>1100.2375130734499</v>
      </c>
      <c r="M440">
        <v>37.9861327471652</v>
      </c>
      <c r="N440">
        <v>0.56412189304210403</v>
      </c>
      <c r="O440">
        <v>10.9014466845433</v>
      </c>
      <c r="P440">
        <v>219.78615286893901</v>
      </c>
      <c r="Q440">
        <v>0.140526039215561</v>
      </c>
    </row>
    <row r="441" spans="1:17" x14ac:dyDescent="0.3">
      <c r="A441" t="s">
        <v>999</v>
      </c>
      <c r="B441" t="s">
        <v>1000</v>
      </c>
      <c r="C441" t="s">
        <v>3143</v>
      </c>
      <c r="D441" t="s">
        <v>51</v>
      </c>
      <c r="E441">
        <v>13870.7616166799</v>
      </c>
      <c r="F441">
        <v>572.29999999999995</v>
      </c>
      <c r="G441">
        <v>30.796540784349599</v>
      </c>
      <c r="H441">
        <v>3.8643047927428098</v>
      </c>
      <c r="I441">
        <v>31.780353983581001</v>
      </c>
      <c r="J441">
        <v>2.0256465295945598</v>
      </c>
      <c r="K441">
        <v>578.98311462480899</v>
      </c>
      <c r="L441">
        <v>519.32793604709195</v>
      </c>
      <c r="M441">
        <v>52.235510623563997</v>
      </c>
      <c r="N441">
        <v>0.62657683465019798</v>
      </c>
      <c r="O441">
        <v>25.982876113926199</v>
      </c>
      <c r="P441">
        <v>58.928075534573701</v>
      </c>
      <c r="Q441">
        <v>7.4756024230351006E-2</v>
      </c>
    </row>
    <row r="442" spans="1:17" x14ac:dyDescent="0.3">
      <c r="A442" t="s">
        <v>1001</v>
      </c>
      <c r="B442" t="s">
        <v>1002</v>
      </c>
      <c r="C442" t="s">
        <v>3137</v>
      </c>
      <c r="D442" t="s">
        <v>191</v>
      </c>
      <c r="E442">
        <v>13843.7055867</v>
      </c>
      <c r="F442">
        <v>1401.5</v>
      </c>
      <c r="G442">
        <v>10.3334694914504</v>
      </c>
      <c r="H442">
        <v>-20.3343312483142</v>
      </c>
      <c r="I442">
        <v>-0.46025138661262399</v>
      </c>
      <c r="J442">
        <v>-1.5005709170435899</v>
      </c>
      <c r="K442">
        <v>1642.2940996100599</v>
      </c>
      <c r="L442">
        <v>1556.1274728420899</v>
      </c>
      <c r="M442">
        <v>30.505760623075801</v>
      </c>
      <c r="N442">
        <v>0.88783137586968197</v>
      </c>
      <c r="O442">
        <v>41.848019978594301</v>
      </c>
      <c r="P442">
        <v>38.556599110232298</v>
      </c>
      <c r="Q442">
        <v>3.6757680345037999E-2</v>
      </c>
    </row>
    <row r="443" spans="1:17" hidden="1" x14ac:dyDescent="0.3">
      <c r="A443" t="s">
        <v>1003</v>
      </c>
      <c r="B443" t="s">
        <v>1004</v>
      </c>
      <c r="C443" t="s">
        <v>3154</v>
      </c>
      <c r="D443" t="s">
        <v>171</v>
      </c>
      <c r="E443">
        <v>13839.1073429649</v>
      </c>
      <c r="F443">
        <v>11487.05</v>
      </c>
      <c r="G443">
        <v>220.793146241155</v>
      </c>
      <c r="H443">
        <v>-1.1761767480106899</v>
      </c>
      <c r="I443">
        <v>58.2160377618887</v>
      </c>
      <c r="J443">
        <v>-1.0839750646248401</v>
      </c>
      <c r="K443">
        <v>11701.426202627101</v>
      </c>
      <c r="L443">
        <v>8886.2401398363199</v>
      </c>
      <c r="M443">
        <v>38.154398288491699</v>
      </c>
      <c r="N443">
        <v>0.303191502707709</v>
      </c>
      <c r="O443">
        <v>21.005828302305598</v>
      </c>
      <c r="P443">
        <v>258.97031249999998</v>
      </c>
      <c r="Q443">
        <v>0.23888369625589501</v>
      </c>
    </row>
    <row r="444" spans="1:17" x14ac:dyDescent="0.3">
      <c r="A444" t="s">
        <v>1005</v>
      </c>
      <c r="B444" t="s">
        <v>1006</v>
      </c>
      <c r="C444" t="s">
        <v>3141</v>
      </c>
      <c r="D444" t="s">
        <v>1007</v>
      </c>
      <c r="E444">
        <v>13807.252800075001</v>
      </c>
      <c r="F444">
        <v>718.15</v>
      </c>
      <c r="G444">
        <v>25.784865833269201</v>
      </c>
      <c r="H444">
        <v>-1.11845331815982</v>
      </c>
      <c r="I444">
        <v>20.0895790295715</v>
      </c>
      <c r="J444">
        <v>1.2411348338428401</v>
      </c>
      <c r="K444">
        <v>752.17000764445697</v>
      </c>
      <c r="L444">
        <v>681.42229790712997</v>
      </c>
      <c r="M444">
        <v>39.764301720667298</v>
      </c>
      <c r="N444">
        <v>0.42466273285532202</v>
      </c>
      <c r="O444">
        <v>22.077560398245499</v>
      </c>
      <c r="P444">
        <v>51.109942135718001</v>
      </c>
      <c r="Q444">
        <v>-8.9444935106600002E-4</v>
      </c>
    </row>
    <row r="445" spans="1:17" x14ac:dyDescent="0.3">
      <c r="A445" t="s">
        <v>1008</v>
      </c>
      <c r="B445" t="s">
        <v>1009</v>
      </c>
      <c r="C445" t="s">
        <v>3153</v>
      </c>
      <c r="D445" t="s">
        <v>472</v>
      </c>
      <c r="E445">
        <v>13803.17470951</v>
      </c>
      <c r="F445">
        <v>734.05</v>
      </c>
      <c r="G445">
        <v>4.7637502789199804</v>
      </c>
      <c r="H445">
        <v>-2.0099416493644102</v>
      </c>
      <c r="I445">
        <v>-7.3795527661498301</v>
      </c>
      <c r="J445">
        <v>-0.69438119849609004</v>
      </c>
      <c r="K445">
        <v>797.01507581924</v>
      </c>
      <c r="L445">
        <v>744.22799628080702</v>
      </c>
      <c r="M445">
        <v>29.699257275854599</v>
      </c>
      <c r="N445">
        <v>0.51429901922626697</v>
      </c>
      <c r="O445">
        <v>26.2311831619099</v>
      </c>
      <c r="P445">
        <v>40.824940047961597</v>
      </c>
      <c r="Q445">
        <v>0.12500620185518099</v>
      </c>
    </row>
    <row r="446" spans="1:17" x14ac:dyDescent="0.3">
      <c r="A446" t="s">
        <v>1010</v>
      </c>
      <c r="B446" t="s">
        <v>1011</v>
      </c>
      <c r="C446" t="s">
        <v>3146</v>
      </c>
      <c r="D446" t="s">
        <v>114</v>
      </c>
      <c r="E446">
        <v>13759.194465750001</v>
      </c>
      <c r="F446">
        <v>46.95</v>
      </c>
      <c r="G446">
        <v>-11.416720525875</v>
      </c>
      <c r="H446">
        <v>-2.5777492462551499</v>
      </c>
      <c r="I446">
        <v>-32.554363485391001</v>
      </c>
      <c r="J446">
        <v>2.1876875695696602E-2</v>
      </c>
      <c r="K446">
        <v>50.1350373256004</v>
      </c>
      <c r="L446">
        <v>53.559916520278001</v>
      </c>
      <c r="M446">
        <v>43.736082031113398</v>
      </c>
      <c r="N446">
        <v>0.74819063577249401</v>
      </c>
      <c r="O446">
        <v>56.975505857294898</v>
      </c>
      <c r="P446">
        <v>14.6520146520146</v>
      </c>
    </row>
    <row r="447" spans="1:17" x14ac:dyDescent="0.3">
      <c r="A447" t="s">
        <v>1012</v>
      </c>
      <c r="B447" t="s">
        <v>1013</v>
      </c>
      <c r="C447" t="s">
        <v>3140</v>
      </c>
      <c r="D447" t="s">
        <v>27</v>
      </c>
      <c r="E447">
        <v>13747.051776263999</v>
      </c>
      <c r="F447">
        <v>70.319999999999993</v>
      </c>
      <c r="G447">
        <v>-44.954116399882601</v>
      </c>
      <c r="H447">
        <v>-11.672899443036901</v>
      </c>
      <c r="I447">
        <v>-15.885686098150799</v>
      </c>
      <c r="J447">
        <v>-7.5767467840594902</v>
      </c>
      <c r="K447">
        <v>79.533122455662905</v>
      </c>
      <c r="L447">
        <v>83.838088934093506</v>
      </c>
      <c r="M447">
        <v>34.178370540875001</v>
      </c>
      <c r="N447">
        <v>0.35765112330746901</v>
      </c>
      <c r="O447">
        <v>58.418657565415202</v>
      </c>
      <c r="P447">
        <v>8.1014604150653202</v>
      </c>
      <c r="Q447">
        <v>1.9631747077460002E-2</v>
      </c>
    </row>
    <row r="448" spans="1:17" hidden="1" x14ac:dyDescent="0.3">
      <c r="A448" t="s">
        <v>1014</v>
      </c>
      <c r="B448" t="s">
        <v>1015</v>
      </c>
      <c r="C448" t="s">
        <v>3154</v>
      </c>
      <c r="D448" t="s">
        <v>425</v>
      </c>
      <c r="E448">
        <v>13742.782229959999</v>
      </c>
      <c r="F448">
        <v>2256.4</v>
      </c>
      <c r="G448">
        <v>-45.629685040447299</v>
      </c>
      <c r="H448">
        <v>5.5924323823884503</v>
      </c>
      <c r="I448">
        <v>-30.810927981063202</v>
      </c>
      <c r="J448">
        <v>-2.5009943427923802</v>
      </c>
      <c r="M448">
        <v>55.528798682077699</v>
      </c>
      <c r="O448">
        <v>37.386988122673202</v>
      </c>
      <c r="P448">
        <v>14.829516539440201</v>
      </c>
    </row>
    <row r="449" spans="1:17" x14ac:dyDescent="0.3">
      <c r="A449" t="s">
        <v>1016</v>
      </c>
      <c r="B449" t="s">
        <v>1017</v>
      </c>
      <c r="C449" t="s">
        <v>3144</v>
      </c>
      <c r="D449" t="s">
        <v>114</v>
      </c>
      <c r="E449">
        <v>13541.51704135</v>
      </c>
      <c r="F449">
        <v>933.25</v>
      </c>
      <c r="G449">
        <v>108.163549375456</v>
      </c>
      <c r="H449">
        <v>-8.0383672814566296</v>
      </c>
      <c r="I449">
        <v>78.867561920995996</v>
      </c>
      <c r="J449">
        <v>-5.6622845581187597</v>
      </c>
      <c r="K449">
        <v>985.57741512575296</v>
      </c>
      <c r="L449">
        <v>780.72938418117303</v>
      </c>
      <c r="M449">
        <v>35.490147283440798</v>
      </c>
      <c r="N449">
        <v>0.36016019740743099</v>
      </c>
      <c r="O449">
        <v>44.420037503348503</v>
      </c>
      <c r="P449">
        <v>149.46538358727599</v>
      </c>
      <c r="Q449">
        <v>0.194112678948651</v>
      </c>
    </row>
    <row r="450" spans="1:17" x14ac:dyDescent="0.3">
      <c r="A450" t="s">
        <v>1018</v>
      </c>
      <c r="B450" t="s">
        <v>1019</v>
      </c>
      <c r="C450" t="s">
        <v>3148</v>
      </c>
      <c r="D450" t="s">
        <v>258</v>
      </c>
      <c r="E450">
        <v>13494.5308</v>
      </c>
      <c r="F450">
        <v>4274.75</v>
      </c>
      <c r="G450">
        <v>20.423467563572501</v>
      </c>
      <c r="H450">
        <v>-1.7013052403739899</v>
      </c>
      <c r="I450">
        <v>-10.2568416786853</v>
      </c>
      <c r="J450">
        <v>-2.5135546253426102</v>
      </c>
      <c r="K450">
        <v>4268.2228326362901</v>
      </c>
      <c r="L450">
        <v>4019.3537123579699</v>
      </c>
      <c r="M450">
        <v>50.814173416565602</v>
      </c>
      <c r="N450">
        <v>0.96176520421979195</v>
      </c>
      <c r="O450">
        <v>16.965904438856001</v>
      </c>
      <c r="P450">
        <v>48.374724492806401</v>
      </c>
      <c r="Q450">
        <v>0.162327767265453</v>
      </c>
    </row>
    <row r="451" spans="1:17" x14ac:dyDescent="0.3">
      <c r="A451" t="s">
        <v>1020</v>
      </c>
      <c r="B451" t="s">
        <v>1021</v>
      </c>
      <c r="C451" t="s">
        <v>3139</v>
      </c>
      <c r="D451" t="s">
        <v>509</v>
      </c>
      <c r="E451">
        <v>13392.021362844</v>
      </c>
      <c r="F451">
        <v>140.12</v>
      </c>
      <c r="G451">
        <v>44.8476271135102</v>
      </c>
      <c r="H451">
        <v>3.6405112630635199</v>
      </c>
      <c r="I451">
        <v>66.020482778872804</v>
      </c>
      <c r="J451">
        <v>3.0888776648573599</v>
      </c>
      <c r="K451">
        <v>135.02643749027899</v>
      </c>
      <c r="L451">
        <v>108.81867169859601</v>
      </c>
      <c r="M451">
        <v>45.461741059307101</v>
      </c>
      <c r="N451">
        <v>0.42916985740211699</v>
      </c>
      <c r="O451">
        <v>20.432486440194101</v>
      </c>
      <c r="P451">
        <v>103.072463768115</v>
      </c>
      <c r="Q451">
        <v>6.6613610930524994E-2</v>
      </c>
    </row>
    <row r="452" spans="1:17" x14ac:dyDescent="0.3">
      <c r="A452" t="s">
        <v>1022</v>
      </c>
      <c r="B452" t="s">
        <v>1023</v>
      </c>
      <c r="C452" t="s">
        <v>3143</v>
      </c>
      <c r="D452" t="s">
        <v>51</v>
      </c>
      <c r="E452">
        <v>13368.3352442</v>
      </c>
      <c r="F452">
        <v>1091</v>
      </c>
      <c r="G452">
        <v>49.266084438318302</v>
      </c>
      <c r="H452">
        <v>-3.41440985405931</v>
      </c>
      <c r="I452">
        <v>24.851443606492499</v>
      </c>
      <c r="J452">
        <v>3.28749175010477</v>
      </c>
      <c r="K452">
        <v>1081.4008861386501</v>
      </c>
      <c r="L452">
        <v>935.72763636627701</v>
      </c>
      <c r="M452">
        <v>53.968564971652803</v>
      </c>
      <c r="N452">
        <v>0.43731716734802401</v>
      </c>
      <c r="O452">
        <v>22.373968835930299</v>
      </c>
      <c r="P452">
        <v>75.910996452757104</v>
      </c>
      <c r="Q452">
        <v>5.7274826059225001E-2</v>
      </c>
    </row>
    <row r="453" spans="1:17" x14ac:dyDescent="0.3">
      <c r="A453" t="s">
        <v>1024</v>
      </c>
      <c r="B453" t="s">
        <v>1025</v>
      </c>
      <c r="C453" t="s">
        <v>3142</v>
      </c>
      <c r="D453" t="s">
        <v>433</v>
      </c>
      <c r="E453">
        <v>13293.500388839901</v>
      </c>
      <c r="F453">
        <v>276.60000000000002</v>
      </c>
      <c r="G453">
        <v>-0.82271141904797596</v>
      </c>
      <c r="H453">
        <v>-6.5307169248855699</v>
      </c>
      <c r="I453">
        <v>-22.872220151659</v>
      </c>
      <c r="J453">
        <v>-6.0280267207008302</v>
      </c>
      <c r="K453">
        <v>312.51906968408503</v>
      </c>
      <c r="L453">
        <v>318.93175339141197</v>
      </c>
      <c r="M453">
        <v>28.633685789002701</v>
      </c>
      <c r="N453">
        <v>0.47130380328604998</v>
      </c>
      <c r="O453">
        <v>49.3040491684743</v>
      </c>
      <c r="P453">
        <v>24.805414551607399</v>
      </c>
      <c r="Q453">
        <v>7.5325932506009996E-2</v>
      </c>
    </row>
    <row r="454" spans="1:17" x14ac:dyDescent="0.3">
      <c r="A454" t="s">
        <v>1026</v>
      </c>
      <c r="B454" t="s">
        <v>1027</v>
      </c>
      <c r="C454" t="s">
        <v>3139</v>
      </c>
      <c r="D454" t="s">
        <v>54</v>
      </c>
      <c r="E454">
        <v>13213.692554419</v>
      </c>
      <c r="F454">
        <v>156.11000000000001</v>
      </c>
      <c r="G454">
        <v>-11.440289859504899</v>
      </c>
      <c r="H454">
        <v>-18.670273737942299</v>
      </c>
      <c r="I454">
        <v>-19.5075176295564</v>
      </c>
      <c r="J454">
        <v>-6.4032560032976997</v>
      </c>
      <c r="K454">
        <v>176.037550590834</v>
      </c>
      <c r="L454">
        <v>182.63780807417299</v>
      </c>
      <c r="M454">
        <v>48.2685890563464</v>
      </c>
      <c r="N454">
        <v>1.2477145745912299</v>
      </c>
      <c r="O454">
        <v>47.588239062199698</v>
      </c>
      <c r="P454">
        <v>14.7024246877296</v>
      </c>
      <c r="Q454">
        <v>-4.1814538219693997E-2</v>
      </c>
    </row>
    <row r="455" spans="1:17" x14ac:dyDescent="0.3">
      <c r="A455" t="s">
        <v>1028</v>
      </c>
      <c r="B455" t="s">
        <v>1029</v>
      </c>
      <c r="C455" t="s">
        <v>3148</v>
      </c>
      <c r="D455" t="s">
        <v>114</v>
      </c>
      <c r="E455">
        <v>13201.551465959999</v>
      </c>
      <c r="F455">
        <v>197.34</v>
      </c>
      <c r="G455">
        <v>37.553238122590699</v>
      </c>
      <c r="H455">
        <v>9.0697637538084805</v>
      </c>
      <c r="I455">
        <v>0.86122705229248397</v>
      </c>
      <c r="J455">
        <v>0.69273288474722705</v>
      </c>
      <c r="K455">
        <v>194.735012417598</v>
      </c>
      <c r="L455">
        <v>182.234132177135</v>
      </c>
      <c r="M455">
        <v>54.067430085378902</v>
      </c>
      <c r="N455">
        <v>0.626717581725308</v>
      </c>
      <c r="O455">
        <v>24.044795783926201</v>
      </c>
      <c r="P455">
        <v>59.595632834613802</v>
      </c>
      <c r="Q455">
        <v>0.134717845057504</v>
      </c>
    </row>
    <row r="456" spans="1:17" x14ac:dyDescent="0.3">
      <c r="A456" t="s">
        <v>1030</v>
      </c>
      <c r="B456" t="s">
        <v>1031</v>
      </c>
      <c r="C456" t="s">
        <v>3139</v>
      </c>
      <c r="D456" t="s">
        <v>569</v>
      </c>
      <c r="E456">
        <v>13108.2198954</v>
      </c>
      <c r="F456">
        <v>1656.3</v>
      </c>
      <c r="G456">
        <v>-14.3446654508104</v>
      </c>
      <c r="H456">
        <v>2.9224730470224398E-2</v>
      </c>
      <c r="I456">
        <v>-4.6857915519173501</v>
      </c>
      <c r="J456">
        <v>-1.3634441843251199</v>
      </c>
      <c r="K456">
        <v>1723.58395049155</v>
      </c>
      <c r="L456">
        <v>1682.6988102727501</v>
      </c>
      <c r="M456">
        <v>36.334732990254601</v>
      </c>
      <c r="N456">
        <v>0.459020798458183</v>
      </c>
      <c r="O456">
        <v>19.480166636478899</v>
      </c>
      <c r="P456">
        <v>26.725325172149901</v>
      </c>
      <c r="Q456">
        <v>-9.7151911497486004E-2</v>
      </c>
    </row>
    <row r="457" spans="1:17" x14ac:dyDescent="0.3">
      <c r="A457" t="s">
        <v>1032</v>
      </c>
      <c r="B457" t="s">
        <v>1033</v>
      </c>
      <c r="C457" t="s">
        <v>3143</v>
      </c>
      <c r="D457" t="s">
        <v>51</v>
      </c>
      <c r="E457">
        <v>13078.30570956</v>
      </c>
      <c r="F457">
        <v>288.60000000000002</v>
      </c>
      <c r="G457">
        <v>85.156664815198894</v>
      </c>
      <c r="H457">
        <v>7.3632501985660097</v>
      </c>
      <c r="I457">
        <v>75.541459610432</v>
      </c>
      <c r="J457">
        <v>1.99628079928147</v>
      </c>
      <c r="K457">
        <v>274.46766799965297</v>
      </c>
      <c r="L457">
        <v>212.20401602170901</v>
      </c>
      <c r="M457">
        <v>49.965277065003299</v>
      </c>
      <c r="N457">
        <v>0.37208463281443999</v>
      </c>
      <c r="O457">
        <v>13.929313929313899</v>
      </c>
      <c r="P457">
        <v>122</v>
      </c>
      <c r="Q457">
        <v>0.20387931345092999</v>
      </c>
    </row>
    <row r="458" spans="1:17" x14ac:dyDescent="0.3">
      <c r="A458" t="s">
        <v>1034</v>
      </c>
      <c r="B458" t="s">
        <v>1035</v>
      </c>
      <c r="C458" t="s">
        <v>3148</v>
      </c>
      <c r="D458" t="s">
        <v>48</v>
      </c>
      <c r="E458">
        <v>12962.49896576</v>
      </c>
      <c r="F458">
        <v>705.2</v>
      </c>
      <c r="G458">
        <v>-0.18790804194865901</v>
      </c>
      <c r="H458">
        <v>-4.9367401112188301</v>
      </c>
      <c r="I458">
        <v>31.398345658569401</v>
      </c>
      <c r="J458">
        <v>-5.3482428470516101</v>
      </c>
      <c r="K458">
        <v>736.94445628594099</v>
      </c>
      <c r="L458">
        <v>656.60125424203102</v>
      </c>
      <c r="M458">
        <v>37.879305992825003</v>
      </c>
      <c r="N458">
        <v>0.36943092510995901</v>
      </c>
      <c r="O458">
        <v>17.229154849688001</v>
      </c>
      <c r="P458">
        <v>57.410714285714199</v>
      </c>
      <c r="Q458">
        <v>8.3648885866382E-2</v>
      </c>
    </row>
    <row r="459" spans="1:17" x14ac:dyDescent="0.3">
      <c r="A459" t="s">
        <v>1036</v>
      </c>
      <c r="B459" t="s">
        <v>1037</v>
      </c>
      <c r="C459" t="s">
        <v>3139</v>
      </c>
      <c r="D459" t="s">
        <v>24</v>
      </c>
      <c r="E459">
        <v>12909.91128672</v>
      </c>
      <c r="F459">
        <v>174.3</v>
      </c>
      <c r="G459">
        <v>-2.98293419216703</v>
      </c>
      <c r="H459">
        <v>18.8879813712147</v>
      </c>
      <c r="I459">
        <v>6.6253756943480999</v>
      </c>
      <c r="J459">
        <v>-0.66413374801293901</v>
      </c>
      <c r="K459">
        <v>167.69722943510001</v>
      </c>
      <c r="L459">
        <v>158.232259930597</v>
      </c>
      <c r="M459">
        <v>50.154400713057299</v>
      </c>
      <c r="N459">
        <v>1.3066512644178701</v>
      </c>
      <c r="O459">
        <v>4.5553643144004603</v>
      </c>
      <c r="P459">
        <v>38.995215311004699</v>
      </c>
      <c r="Q459">
        <v>-1.88800571556E-3</v>
      </c>
    </row>
    <row r="460" spans="1:17" hidden="1" x14ac:dyDescent="0.3">
      <c r="A460" t="s">
        <v>1038</v>
      </c>
      <c r="B460" t="s">
        <v>1039</v>
      </c>
      <c r="C460" t="s">
        <v>3154</v>
      </c>
      <c r="D460" t="s">
        <v>1040</v>
      </c>
      <c r="E460">
        <v>12906.893384999599</v>
      </c>
      <c r="F460">
        <v>100</v>
      </c>
      <c r="G460">
        <v>-24.277297448952002</v>
      </c>
      <c r="M460">
        <v>50</v>
      </c>
      <c r="N460">
        <v>1</v>
      </c>
      <c r="O460">
        <v>0</v>
      </c>
      <c r="P460">
        <v>0</v>
      </c>
    </row>
    <row r="461" spans="1:17" x14ac:dyDescent="0.3">
      <c r="A461" t="s">
        <v>1041</v>
      </c>
      <c r="B461" t="s">
        <v>1042</v>
      </c>
      <c r="C461" t="s">
        <v>3150</v>
      </c>
      <c r="D461" t="s">
        <v>117</v>
      </c>
      <c r="E461">
        <v>12898.383327</v>
      </c>
      <c r="F461">
        <v>933.3</v>
      </c>
      <c r="G461">
        <v>74.593360978492996</v>
      </c>
      <c r="H461">
        <v>15.236633775520501</v>
      </c>
      <c r="I461">
        <v>24.1754802289887</v>
      </c>
      <c r="J461">
        <v>-2.0111964335494998</v>
      </c>
      <c r="K461">
        <v>844.57985552241803</v>
      </c>
      <c r="L461">
        <v>713.54508911241101</v>
      </c>
      <c r="M461">
        <v>55.275440878351901</v>
      </c>
      <c r="N461">
        <v>0.69340556710092005</v>
      </c>
      <c r="O461">
        <v>5.0037501339333401</v>
      </c>
      <c r="P461">
        <v>113.545360942683</v>
      </c>
    </row>
    <row r="462" spans="1:17" x14ac:dyDescent="0.3">
      <c r="A462" t="s">
        <v>1043</v>
      </c>
      <c r="B462" t="s">
        <v>1044</v>
      </c>
      <c r="C462" t="s">
        <v>3141</v>
      </c>
      <c r="D462" t="s">
        <v>362</v>
      </c>
      <c r="E462">
        <v>12888.293016559999</v>
      </c>
      <c r="F462">
        <v>371.15</v>
      </c>
      <c r="G462">
        <v>62.089762556069203</v>
      </c>
      <c r="H462">
        <v>-1.0915344910217399</v>
      </c>
      <c r="I462">
        <v>65.323658809866899</v>
      </c>
      <c r="J462">
        <v>-4.98433687055749</v>
      </c>
      <c r="K462">
        <v>383.50096391386302</v>
      </c>
      <c r="L462">
        <v>301.069455151878</v>
      </c>
      <c r="M462">
        <v>37.6695202280765</v>
      </c>
      <c r="N462">
        <v>0.73996807664129005</v>
      </c>
      <c r="O462">
        <v>20.692442408729601</v>
      </c>
      <c r="P462">
        <v>131.96874999999901</v>
      </c>
      <c r="Q462">
        <v>0.19144793768583901</v>
      </c>
    </row>
    <row r="463" spans="1:17" x14ac:dyDescent="0.3">
      <c r="A463" t="s">
        <v>1045</v>
      </c>
      <c r="B463" t="s">
        <v>1046</v>
      </c>
      <c r="C463" t="s">
        <v>3148</v>
      </c>
      <c r="D463" t="s">
        <v>171</v>
      </c>
      <c r="E463">
        <v>12874.94598375</v>
      </c>
      <c r="F463">
        <v>573.75</v>
      </c>
      <c r="G463">
        <v>2.0298021657975598</v>
      </c>
      <c r="H463">
        <v>-15.2035216304992</v>
      </c>
      <c r="I463">
        <v>4.4259375778794103</v>
      </c>
      <c r="J463">
        <v>-2.9238884080188798</v>
      </c>
      <c r="K463">
        <v>616.87736718944495</v>
      </c>
      <c r="L463">
        <v>572.76183129311005</v>
      </c>
      <c r="M463">
        <v>42.345469944214202</v>
      </c>
      <c r="N463">
        <v>0.73962210428868902</v>
      </c>
      <c r="O463">
        <v>28.819172113289699</v>
      </c>
      <c r="P463">
        <v>45.198026066050801</v>
      </c>
      <c r="Q463">
        <v>0.189718818373181</v>
      </c>
    </row>
    <row r="464" spans="1:17" x14ac:dyDescent="0.3">
      <c r="A464" t="s">
        <v>1047</v>
      </c>
      <c r="B464" t="s">
        <v>1048</v>
      </c>
      <c r="C464" t="s">
        <v>3145</v>
      </c>
      <c r="D464" t="s">
        <v>246</v>
      </c>
      <c r="E464">
        <v>12820.190312029999</v>
      </c>
      <c r="F464">
        <v>1561.9</v>
      </c>
      <c r="G464">
        <v>7.9134689172618602</v>
      </c>
      <c r="H464">
        <v>-2.0929033452438599</v>
      </c>
      <c r="I464">
        <v>-13.338659777856799</v>
      </c>
      <c r="J464">
        <v>-3.63383699696021</v>
      </c>
      <c r="K464">
        <v>1646.41165242487</v>
      </c>
      <c r="L464">
        <v>1619.46297858253</v>
      </c>
      <c r="M464">
        <v>31.111758897807601</v>
      </c>
      <c r="N464">
        <v>0.39720239219585701</v>
      </c>
      <c r="O464">
        <v>42.259427620206097</v>
      </c>
      <c r="P464">
        <v>33.724315068493098</v>
      </c>
      <c r="Q464">
        <v>6.5903507682515003E-2</v>
      </c>
    </row>
    <row r="465" spans="1:17" x14ac:dyDescent="0.3">
      <c r="A465" t="s">
        <v>1049</v>
      </c>
      <c r="B465" t="s">
        <v>1050</v>
      </c>
      <c r="C465" t="s">
        <v>3140</v>
      </c>
      <c r="D465" t="s">
        <v>1051</v>
      </c>
      <c r="E465">
        <v>12662.624848185</v>
      </c>
      <c r="F465">
        <v>394.55</v>
      </c>
      <c r="G465">
        <v>31.087931926909299</v>
      </c>
      <c r="H465">
        <v>2.1875933644747301</v>
      </c>
      <c r="I465">
        <v>1.1991513787674499</v>
      </c>
      <c r="J465">
        <v>-5.5021876272388397</v>
      </c>
      <c r="K465">
        <v>431.41638380568799</v>
      </c>
      <c r="L465">
        <v>411.658965309591</v>
      </c>
      <c r="M465">
        <v>36.021243464375701</v>
      </c>
      <c r="N465">
        <v>0.52230971422345396</v>
      </c>
      <c r="O465">
        <v>56.583449499429697</v>
      </c>
      <c r="P465">
        <v>60.3210077204388</v>
      </c>
      <c r="Q465">
        <v>0.115661992096095</v>
      </c>
    </row>
    <row r="466" spans="1:17" x14ac:dyDescent="0.3">
      <c r="A466" t="s">
        <v>1052</v>
      </c>
      <c r="B466" t="s">
        <v>1053</v>
      </c>
      <c r="C466" t="s">
        <v>3142</v>
      </c>
      <c r="D466" t="s">
        <v>304</v>
      </c>
      <c r="E466">
        <v>12518.422447339901</v>
      </c>
      <c r="F466">
        <v>536.15</v>
      </c>
      <c r="G466">
        <v>62.599663164502097</v>
      </c>
      <c r="H466">
        <v>-3.0234724118332701</v>
      </c>
      <c r="I466">
        <v>-31.6372180875141</v>
      </c>
      <c r="J466">
        <v>-8.7363626473844</v>
      </c>
      <c r="K466">
        <v>610.04920200380695</v>
      </c>
      <c r="L466">
        <v>603.44786446206297</v>
      </c>
      <c r="M466">
        <v>29.8997085586462</v>
      </c>
      <c r="N466">
        <v>0.41162597097718001</v>
      </c>
      <c r="O466">
        <v>54.434393360067098</v>
      </c>
      <c r="P466">
        <v>93.976121562952201</v>
      </c>
      <c r="Q466">
        <v>3.2957647411748003E-2</v>
      </c>
    </row>
    <row r="467" spans="1:17" hidden="1" x14ac:dyDescent="0.3">
      <c r="A467" t="s">
        <v>1054</v>
      </c>
      <c r="B467" t="s">
        <v>1055</v>
      </c>
      <c r="C467" t="s">
        <v>3154</v>
      </c>
      <c r="D467" t="s">
        <v>128</v>
      </c>
      <c r="E467">
        <v>12506.723908559999</v>
      </c>
      <c r="F467">
        <v>411.6</v>
      </c>
      <c r="G467">
        <v>47.544869113352298</v>
      </c>
      <c r="H467">
        <v>5.2351643217899699</v>
      </c>
      <c r="I467">
        <v>43.268732337704698</v>
      </c>
      <c r="J467">
        <v>-1.4674313912043599</v>
      </c>
      <c r="K467">
        <v>405.69844036280398</v>
      </c>
      <c r="L467">
        <v>344.50948092627198</v>
      </c>
      <c r="M467">
        <v>47.996026213952703</v>
      </c>
      <c r="N467">
        <v>0.74308667258426198</v>
      </c>
      <c r="O467">
        <v>15.779883381924099</v>
      </c>
      <c r="P467">
        <v>101.271393643031</v>
      </c>
      <c r="Q467">
        <v>0.18579810176127501</v>
      </c>
    </row>
    <row r="468" spans="1:17" x14ac:dyDescent="0.3">
      <c r="A468" t="s">
        <v>1056</v>
      </c>
      <c r="B468" t="s">
        <v>1057</v>
      </c>
      <c r="C468" t="s">
        <v>3157</v>
      </c>
      <c r="D468" t="s">
        <v>1058</v>
      </c>
      <c r="E468">
        <v>12443.94014526</v>
      </c>
      <c r="F468">
        <v>80.7</v>
      </c>
      <c r="G468">
        <v>-20.948232148055698</v>
      </c>
      <c r="H468">
        <v>10.8863245963609</v>
      </c>
      <c r="I468">
        <v>-3.89935137714156</v>
      </c>
      <c r="J468">
        <v>-4.31454472943207</v>
      </c>
      <c r="K468">
        <v>83.623340622728193</v>
      </c>
      <c r="L468">
        <v>85.755458600370901</v>
      </c>
      <c r="M468">
        <v>43.420663108013599</v>
      </c>
      <c r="N468">
        <v>0.41947909709063003</v>
      </c>
      <c r="O468">
        <v>68.153655514250303</v>
      </c>
      <c r="P468">
        <v>12.0055517002082</v>
      </c>
      <c r="Q468">
        <v>1.2457768610352001E-2</v>
      </c>
    </row>
    <row r="469" spans="1:17" x14ac:dyDescent="0.3">
      <c r="A469" t="s">
        <v>1059</v>
      </c>
      <c r="B469" t="s">
        <v>1060</v>
      </c>
      <c r="C469" t="s">
        <v>3141</v>
      </c>
      <c r="D469" t="s">
        <v>203</v>
      </c>
      <c r="E469">
        <v>12354.68106821</v>
      </c>
      <c r="F469">
        <v>380.35</v>
      </c>
      <c r="G469">
        <v>-5.8251018712503697</v>
      </c>
      <c r="H469">
        <v>-7.4766758317241901</v>
      </c>
      <c r="I469">
        <v>-20.069586218005099</v>
      </c>
      <c r="J469">
        <v>-3.49812190497651</v>
      </c>
      <c r="K469">
        <v>428.72262338660602</v>
      </c>
      <c r="L469">
        <v>434.939156447654</v>
      </c>
      <c r="M469">
        <v>28.0732012983371</v>
      </c>
      <c r="N469">
        <v>0.170235184071653</v>
      </c>
      <c r="O469">
        <v>43.814907322203197</v>
      </c>
      <c r="P469">
        <v>23.070700533894101</v>
      </c>
    </row>
    <row r="470" spans="1:17" x14ac:dyDescent="0.3">
      <c r="A470" t="s">
        <v>1061</v>
      </c>
      <c r="B470" t="s">
        <v>1062</v>
      </c>
      <c r="C470" t="s">
        <v>3147</v>
      </c>
      <c r="D470" t="s">
        <v>75</v>
      </c>
      <c r="E470">
        <v>12300.457909319901</v>
      </c>
      <c r="F470">
        <v>344.4</v>
      </c>
      <c r="G470">
        <v>-25.581209184157601</v>
      </c>
      <c r="H470">
        <v>1.50454985432473</v>
      </c>
      <c r="I470">
        <v>1.79973775612736</v>
      </c>
      <c r="J470">
        <v>-3.1235291172016999</v>
      </c>
      <c r="K470">
        <v>350.00089910275</v>
      </c>
      <c r="L470">
        <v>345.92521601607501</v>
      </c>
      <c r="M470">
        <v>39.844673637282099</v>
      </c>
      <c r="N470">
        <v>0.29978198397143602</v>
      </c>
      <c r="O470">
        <v>15.5632984901277</v>
      </c>
      <c r="P470">
        <v>18.2286302780638</v>
      </c>
      <c r="Q470">
        <v>-8.7907487212131E-2</v>
      </c>
    </row>
    <row r="471" spans="1:17" x14ac:dyDescent="0.3">
      <c r="A471" t="s">
        <v>1063</v>
      </c>
      <c r="B471" t="s">
        <v>1064</v>
      </c>
      <c r="C471" t="s">
        <v>3141</v>
      </c>
      <c r="D471" t="s">
        <v>125</v>
      </c>
      <c r="E471">
        <v>12278.45850624</v>
      </c>
      <c r="F471">
        <v>1929.6</v>
      </c>
      <c r="G471">
        <v>2.9513595005534499</v>
      </c>
      <c r="H471">
        <v>2.8484602485895398</v>
      </c>
      <c r="I471">
        <v>4.9559274432218103</v>
      </c>
      <c r="J471">
        <v>-0.28499186575399899</v>
      </c>
      <c r="K471">
        <v>1994.7828625347199</v>
      </c>
      <c r="L471">
        <v>1910.6746704053801</v>
      </c>
      <c r="M471">
        <v>48.695350686911098</v>
      </c>
      <c r="N471">
        <v>1.7635653887110001</v>
      </c>
      <c r="O471">
        <v>28.731343283582</v>
      </c>
      <c r="P471">
        <v>33.986043120508199</v>
      </c>
      <c r="Q471">
        <v>-4.6311929116694003E-2</v>
      </c>
    </row>
    <row r="472" spans="1:17" hidden="1" x14ac:dyDescent="0.3">
      <c r="A472" t="s">
        <v>1065</v>
      </c>
      <c r="B472" t="s">
        <v>1066</v>
      </c>
      <c r="C472" t="s">
        <v>3154</v>
      </c>
      <c r="D472" t="s">
        <v>94</v>
      </c>
      <c r="E472">
        <v>12277.82488808</v>
      </c>
      <c r="F472">
        <v>10743.1</v>
      </c>
      <c r="G472">
        <v>13.451222332592</v>
      </c>
      <c r="H472">
        <v>-3.23612709840154</v>
      </c>
      <c r="I472">
        <v>32.054447649843901</v>
      </c>
      <c r="J472">
        <v>-4.45369739250616</v>
      </c>
      <c r="K472">
        <v>10725.4768774194</v>
      </c>
      <c r="L472">
        <v>9207.5708706674504</v>
      </c>
      <c r="M472">
        <v>52.387222333570499</v>
      </c>
      <c r="N472">
        <v>0.31828247556584299</v>
      </c>
      <c r="O472">
        <v>19.0345431020841</v>
      </c>
      <c r="P472">
        <v>59.580220139332397</v>
      </c>
      <c r="Q472">
        <v>0.13226608012833799</v>
      </c>
    </row>
    <row r="473" spans="1:17" x14ac:dyDescent="0.3">
      <c r="A473" t="s">
        <v>1067</v>
      </c>
      <c r="B473" t="s">
        <v>1068</v>
      </c>
      <c r="C473" t="s">
        <v>3144</v>
      </c>
      <c r="D473" t="s">
        <v>108</v>
      </c>
      <c r="E473">
        <v>12253.984382675901</v>
      </c>
      <c r="F473">
        <v>17.88</v>
      </c>
      <c r="G473">
        <v>3.8947455618006601</v>
      </c>
      <c r="H473">
        <v>-17.3824983306375</v>
      </c>
      <c r="I473">
        <v>-10.4003686444156</v>
      </c>
      <c r="J473">
        <v>-2.4631255529981502</v>
      </c>
      <c r="K473">
        <v>18.665190640746101</v>
      </c>
      <c r="L473">
        <v>17.516499492982899</v>
      </c>
      <c r="M473">
        <v>39.756507269995502</v>
      </c>
      <c r="N473">
        <v>0.87626459630395803</v>
      </c>
      <c r="O473">
        <v>34.228187919462997</v>
      </c>
      <c r="P473">
        <v>45.959183673469298</v>
      </c>
      <c r="Q473">
        <v>0.13090751734134401</v>
      </c>
    </row>
    <row r="474" spans="1:17" x14ac:dyDescent="0.3">
      <c r="A474" t="s">
        <v>1069</v>
      </c>
      <c r="B474" t="s">
        <v>1070</v>
      </c>
      <c r="C474" t="s">
        <v>3148</v>
      </c>
      <c r="D474" t="s">
        <v>83</v>
      </c>
      <c r="E474">
        <v>12217.101635024999</v>
      </c>
      <c r="F474">
        <v>2182.25</v>
      </c>
      <c r="G474">
        <v>-9.7926031699078706</v>
      </c>
      <c r="H474">
        <v>-3.9844871226149099</v>
      </c>
      <c r="I474">
        <v>-30.635690883508801</v>
      </c>
      <c r="J474">
        <v>-5.2885612974784104</v>
      </c>
      <c r="K474">
        <v>2479.7435142761401</v>
      </c>
      <c r="L474">
        <v>2559.6661383895498</v>
      </c>
      <c r="M474">
        <v>32.529459273029801</v>
      </c>
      <c r="N474">
        <v>1.7541727807088401</v>
      </c>
      <c r="O474">
        <v>67.487684729064</v>
      </c>
      <c r="P474">
        <v>24.628783552255801</v>
      </c>
      <c r="Q474">
        <v>0.116807473460273</v>
      </c>
    </row>
    <row r="475" spans="1:17" x14ac:dyDescent="0.3">
      <c r="A475" t="s">
        <v>1071</v>
      </c>
      <c r="B475" t="s">
        <v>1072</v>
      </c>
      <c r="C475" t="s">
        <v>3139</v>
      </c>
      <c r="D475" t="s">
        <v>211</v>
      </c>
      <c r="E475">
        <v>12164.4544504</v>
      </c>
      <c r="F475">
        <v>2937.8</v>
      </c>
      <c r="G475">
        <v>114.65564549765401</v>
      </c>
      <c r="H475">
        <v>17.636469526278699</v>
      </c>
      <c r="I475">
        <v>83.697053153940999</v>
      </c>
      <c r="J475">
        <v>-18.560136286065202</v>
      </c>
      <c r="K475">
        <v>2634.32218090679</v>
      </c>
      <c r="L475">
        <v>2052.5303629837099</v>
      </c>
      <c r="M475">
        <v>53.116201723247698</v>
      </c>
      <c r="N475">
        <v>1.91702191306683</v>
      </c>
      <c r="O475">
        <v>27.142759888351801</v>
      </c>
      <c r="P475">
        <v>158.837004405286</v>
      </c>
      <c r="Q475">
        <v>0.18033296745821001</v>
      </c>
    </row>
    <row r="476" spans="1:17" x14ac:dyDescent="0.3">
      <c r="A476" t="s">
        <v>1073</v>
      </c>
      <c r="B476" t="s">
        <v>1074</v>
      </c>
      <c r="C476" t="s">
        <v>3148</v>
      </c>
      <c r="D476" t="s">
        <v>114</v>
      </c>
      <c r="E476">
        <v>11973.313572900001</v>
      </c>
      <c r="F476">
        <v>392.9</v>
      </c>
      <c r="G476">
        <v>0.49247073142270198</v>
      </c>
      <c r="H476">
        <v>11.5673956065389</v>
      </c>
      <c r="I476">
        <v>7.3369411799920599</v>
      </c>
      <c r="J476">
        <v>-8.1376272296886398</v>
      </c>
      <c r="K476">
        <v>388.09726261463197</v>
      </c>
      <c r="L476">
        <v>356.344131643163</v>
      </c>
      <c r="M476">
        <v>36.988412895501803</v>
      </c>
      <c r="N476">
        <v>0.587298692501384</v>
      </c>
      <c r="O476">
        <v>14.7874777297022</v>
      </c>
      <c r="P476">
        <v>43.893059879143003</v>
      </c>
      <c r="Q476">
        <v>0.16465314070805301</v>
      </c>
    </row>
    <row r="477" spans="1:17" x14ac:dyDescent="0.3">
      <c r="A477" t="s">
        <v>1075</v>
      </c>
      <c r="B477" t="s">
        <v>1076</v>
      </c>
      <c r="C477" t="s">
        <v>3145</v>
      </c>
      <c r="D477" t="s">
        <v>258</v>
      </c>
      <c r="E477">
        <v>11852.288579804999</v>
      </c>
      <c r="F477">
        <v>4968.3500000000004</v>
      </c>
      <c r="G477">
        <v>-23.6178298854364</v>
      </c>
      <c r="H477">
        <v>-16.551922231951199</v>
      </c>
      <c r="I477">
        <v>5.4059808107834399</v>
      </c>
      <c r="J477">
        <v>-5.27162826073749</v>
      </c>
      <c r="K477">
        <v>5610.8967622206101</v>
      </c>
      <c r="L477">
        <v>5220.6492189416203</v>
      </c>
      <c r="M477">
        <v>27.303790056646299</v>
      </c>
      <c r="N477">
        <v>0.47151420646611802</v>
      </c>
      <c r="O477">
        <v>43.332293417331599</v>
      </c>
      <c r="P477">
        <v>31.366586903927701</v>
      </c>
      <c r="Q477">
        <v>9.5923669295401998E-2</v>
      </c>
    </row>
    <row r="478" spans="1:17" hidden="1" x14ac:dyDescent="0.3">
      <c r="A478" t="s">
        <v>1077</v>
      </c>
      <c r="B478" t="s">
        <v>1078</v>
      </c>
      <c r="C478" t="s">
        <v>3154</v>
      </c>
      <c r="D478" t="s">
        <v>285</v>
      </c>
      <c r="E478">
        <v>11790.70801153</v>
      </c>
      <c r="F478">
        <v>860.95</v>
      </c>
      <c r="G478">
        <v>-17.3269868899458</v>
      </c>
      <c r="H478">
        <v>1.9621116325891901</v>
      </c>
      <c r="I478">
        <v>14.241172254110101</v>
      </c>
      <c r="J478">
        <v>-5.2309522530196197</v>
      </c>
      <c r="K478">
        <v>880.96196494965704</v>
      </c>
      <c r="L478">
        <v>837.91492313009098</v>
      </c>
      <c r="M478">
        <v>43.579689217752602</v>
      </c>
      <c r="N478">
        <v>0.71199725518774104</v>
      </c>
      <c r="O478">
        <v>19.054532783553</v>
      </c>
      <c r="P478">
        <v>33.037162945221297</v>
      </c>
      <c r="Q478">
        <v>-8.6192794246408994E-2</v>
      </c>
    </row>
    <row r="479" spans="1:17" x14ac:dyDescent="0.3">
      <c r="A479" t="s">
        <v>1079</v>
      </c>
      <c r="B479" t="s">
        <v>1080</v>
      </c>
      <c r="C479" t="s">
        <v>3145</v>
      </c>
      <c r="D479" t="s">
        <v>206</v>
      </c>
      <c r="E479">
        <v>11752.28150445</v>
      </c>
      <c r="F479">
        <v>499.5</v>
      </c>
      <c r="G479">
        <v>16.011987763798899</v>
      </c>
      <c r="H479">
        <v>-9.3811096795313293</v>
      </c>
      <c r="I479">
        <v>11.295720458975399</v>
      </c>
      <c r="J479">
        <v>-1.1929811766491101</v>
      </c>
      <c r="K479">
        <v>532.95394729897896</v>
      </c>
      <c r="L479">
        <v>478.71684814916199</v>
      </c>
      <c r="M479">
        <v>38.329625898644302</v>
      </c>
      <c r="N479">
        <v>0.22976393813861701</v>
      </c>
      <c r="O479">
        <v>30.530530530530498</v>
      </c>
      <c r="P479">
        <v>49.104477611940297</v>
      </c>
      <c r="Q479">
        <v>0.12978444820704901</v>
      </c>
    </row>
    <row r="480" spans="1:17" x14ac:dyDescent="0.3">
      <c r="A480" t="s">
        <v>1081</v>
      </c>
      <c r="B480" t="s">
        <v>1082</v>
      </c>
      <c r="C480" t="s">
        <v>3149</v>
      </c>
      <c r="D480" t="s">
        <v>69</v>
      </c>
      <c r="E480">
        <v>11701.5</v>
      </c>
      <c r="F480">
        <v>78.010000000000005</v>
      </c>
      <c r="G480">
        <v>21.399639992691299</v>
      </c>
      <c r="H480">
        <v>-4.1681086264679097</v>
      </c>
      <c r="I480">
        <v>3.5175638826985001</v>
      </c>
      <c r="J480">
        <v>-1.42977975301724</v>
      </c>
      <c r="K480">
        <v>84.360954240467905</v>
      </c>
      <c r="L480">
        <v>80.657341613794699</v>
      </c>
      <c r="M480">
        <v>44.844485840186003</v>
      </c>
      <c r="N480">
        <v>0.399427908301415</v>
      </c>
      <c r="O480">
        <v>68.952698372003596</v>
      </c>
      <c r="P480">
        <v>56.3326653306613</v>
      </c>
      <c r="Q480">
        <v>6.9412431917574999E-2</v>
      </c>
    </row>
    <row r="481" spans="1:17" x14ac:dyDescent="0.3">
      <c r="A481" t="s">
        <v>1083</v>
      </c>
      <c r="B481" t="s">
        <v>1084</v>
      </c>
      <c r="C481" t="s">
        <v>3157</v>
      </c>
      <c r="D481" t="s">
        <v>633</v>
      </c>
      <c r="E481">
        <v>11595.39043824</v>
      </c>
      <c r="F481">
        <v>120.72</v>
      </c>
      <c r="G481">
        <v>-76.3725355441901</v>
      </c>
      <c r="H481">
        <v>-2.2282201504693502</v>
      </c>
      <c r="I481">
        <v>-16.453917893420002</v>
      </c>
      <c r="J481">
        <v>-0.88477802395280103</v>
      </c>
      <c r="K481">
        <v>128.844844622902</v>
      </c>
      <c r="L481">
        <v>154.10306048591099</v>
      </c>
      <c r="M481">
        <v>40.600761601856199</v>
      </c>
      <c r="N481">
        <v>0.43694547011271601</v>
      </c>
      <c r="O481">
        <v>148.260437375745</v>
      </c>
      <c r="P481">
        <v>3.1971277141391501</v>
      </c>
      <c r="Q481">
        <v>-0.113403505109319</v>
      </c>
    </row>
    <row r="482" spans="1:17" x14ac:dyDescent="0.3">
      <c r="A482" t="s">
        <v>1085</v>
      </c>
      <c r="B482" t="s">
        <v>1086</v>
      </c>
      <c r="C482" t="s">
        <v>3148</v>
      </c>
      <c r="D482" t="s">
        <v>75</v>
      </c>
      <c r="E482">
        <v>11582.664984339999</v>
      </c>
      <c r="F482">
        <v>560.9</v>
      </c>
      <c r="G482">
        <v>-43.722938695541103</v>
      </c>
      <c r="H482">
        <v>1.18515695731973</v>
      </c>
      <c r="I482">
        <v>-19.592322333011001</v>
      </c>
      <c r="J482">
        <v>-4.1404183651319997</v>
      </c>
      <c r="K482">
        <v>594.22925519206797</v>
      </c>
      <c r="L482">
        <v>624.77713296649097</v>
      </c>
      <c r="M482">
        <v>32.583097993298601</v>
      </c>
      <c r="N482">
        <v>0.36144786912534899</v>
      </c>
      <c r="O482">
        <v>46.906756997682201</v>
      </c>
      <c r="P482">
        <v>11.2345066931085</v>
      </c>
      <c r="Q482">
        <v>5.3268597831682002E-2</v>
      </c>
    </row>
    <row r="483" spans="1:17" x14ac:dyDescent="0.3">
      <c r="A483" t="s">
        <v>1087</v>
      </c>
      <c r="B483" t="s">
        <v>1088</v>
      </c>
      <c r="C483" t="s">
        <v>3141</v>
      </c>
      <c r="D483" t="s">
        <v>987</v>
      </c>
      <c r="E483">
        <v>11578.389170549999</v>
      </c>
      <c r="F483">
        <v>573.9</v>
      </c>
      <c r="G483">
        <v>11.648925486092001</v>
      </c>
      <c r="H483">
        <v>-6.3172591242896301</v>
      </c>
      <c r="I483">
        <v>44.608573704391702</v>
      </c>
      <c r="J483">
        <v>-5.8095851289307996</v>
      </c>
      <c r="K483">
        <v>601.71870534327297</v>
      </c>
      <c r="L483">
        <v>502.55004964787099</v>
      </c>
      <c r="M483">
        <v>24.4033342629738</v>
      </c>
      <c r="N483">
        <v>0.449423407916061</v>
      </c>
      <c r="O483">
        <v>20.543648719288999</v>
      </c>
      <c r="P483">
        <v>67.074235807860205</v>
      </c>
      <c r="Q483">
        <v>7.0471820333739998E-2</v>
      </c>
    </row>
    <row r="484" spans="1:17" x14ac:dyDescent="0.3">
      <c r="A484" t="s">
        <v>1089</v>
      </c>
      <c r="B484" t="s">
        <v>1090</v>
      </c>
      <c r="C484" t="s">
        <v>3145</v>
      </c>
      <c r="D484" t="s">
        <v>416</v>
      </c>
      <c r="E484">
        <v>11518.56819792</v>
      </c>
      <c r="F484">
        <v>2847.6</v>
      </c>
      <c r="G484">
        <v>9.1341200122206505</v>
      </c>
      <c r="H484">
        <v>-1.0288841352706499</v>
      </c>
      <c r="I484">
        <v>14.253337271392899</v>
      </c>
      <c r="J484">
        <v>2.4412941483632902</v>
      </c>
      <c r="K484">
        <v>2865.3101406825499</v>
      </c>
      <c r="L484">
        <v>2671.49011596849</v>
      </c>
      <c r="M484">
        <v>52.636572923925598</v>
      </c>
      <c r="N484">
        <v>0.3356892748452</v>
      </c>
      <c r="O484">
        <v>14.587722994802601</v>
      </c>
      <c r="P484">
        <v>38.165938864628799</v>
      </c>
      <c r="Q484">
        <v>9.3821609975008005E-2</v>
      </c>
    </row>
    <row r="485" spans="1:17" hidden="1" x14ac:dyDescent="0.3">
      <c r="A485" t="s">
        <v>1091</v>
      </c>
      <c r="B485" t="s">
        <v>1092</v>
      </c>
      <c r="C485" t="s">
        <v>3154</v>
      </c>
      <c r="D485" t="s">
        <v>78</v>
      </c>
      <c r="E485">
        <v>11516.9498752</v>
      </c>
      <c r="F485">
        <v>91.72</v>
      </c>
      <c r="G485">
        <v>-33.249111660940898</v>
      </c>
      <c r="H485">
        <v>6.3960615263537202</v>
      </c>
      <c r="I485">
        <v>-15.617738261473001</v>
      </c>
      <c r="J485">
        <v>-0.55335207967869404</v>
      </c>
      <c r="K485">
        <v>90.497475651196297</v>
      </c>
      <c r="L485">
        <v>95.006399929006804</v>
      </c>
      <c r="M485">
        <v>13.715137464591701</v>
      </c>
      <c r="N485">
        <v>0.71022241454317903</v>
      </c>
      <c r="O485">
        <v>13.388573920628</v>
      </c>
      <c r="P485">
        <v>5.2679903592333304</v>
      </c>
    </row>
    <row r="486" spans="1:17" hidden="1" x14ac:dyDescent="0.3">
      <c r="A486" t="s">
        <v>1093</v>
      </c>
      <c r="B486" t="s">
        <v>1094</v>
      </c>
      <c r="C486" t="s">
        <v>3154</v>
      </c>
      <c r="D486" t="s">
        <v>285</v>
      </c>
      <c r="E486">
        <v>11513.949572400001</v>
      </c>
      <c r="F486">
        <v>595.1</v>
      </c>
      <c r="G486">
        <v>-9.5039126852104499</v>
      </c>
      <c r="H486">
        <v>7.9226009715632504</v>
      </c>
      <c r="I486">
        <v>25.301423378547899</v>
      </c>
      <c r="J486">
        <v>4.0178441094701203</v>
      </c>
      <c r="K486">
        <v>555.33180186320999</v>
      </c>
      <c r="L486">
        <v>509.03815279381701</v>
      </c>
      <c r="M486">
        <v>56.3114758091643</v>
      </c>
      <c r="N486">
        <v>0.97821355833410495</v>
      </c>
      <c r="O486">
        <v>8.2171063686775092</v>
      </c>
      <c r="P486">
        <v>49.842628729699101</v>
      </c>
    </row>
    <row r="487" spans="1:17" x14ac:dyDescent="0.3">
      <c r="A487" t="s">
        <v>1095</v>
      </c>
      <c r="B487" t="s">
        <v>1096</v>
      </c>
      <c r="C487" t="s">
        <v>3151</v>
      </c>
      <c r="D487" t="s">
        <v>521</v>
      </c>
      <c r="E487">
        <v>11509.203477999999</v>
      </c>
      <c r="F487">
        <v>740.5</v>
      </c>
      <c r="G487">
        <v>-35.103405348759303</v>
      </c>
      <c r="H487">
        <v>-12.421522068296399</v>
      </c>
      <c r="I487">
        <v>-20.004565999618698</v>
      </c>
      <c r="J487">
        <v>-2.3981413109932999</v>
      </c>
      <c r="K487">
        <v>822.01387690444801</v>
      </c>
      <c r="L487">
        <v>829.41033283656805</v>
      </c>
      <c r="M487">
        <v>28.685581793140599</v>
      </c>
      <c r="N487">
        <v>0.31071332068018398</v>
      </c>
      <c r="O487">
        <v>29.237002025658299</v>
      </c>
      <c r="P487">
        <v>4.4502433175823199</v>
      </c>
      <c r="Q487">
        <v>1.3730149669805E-2</v>
      </c>
    </row>
    <row r="488" spans="1:17" x14ac:dyDescent="0.3">
      <c r="A488" t="s">
        <v>1097</v>
      </c>
      <c r="B488" t="s">
        <v>1098</v>
      </c>
      <c r="C488" t="s">
        <v>3138</v>
      </c>
      <c r="D488" t="s">
        <v>21</v>
      </c>
      <c r="E488">
        <v>11421.57650809</v>
      </c>
      <c r="F488">
        <v>762.65</v>
      </c>
      <c r="G488">
        <v>-33.598978680745603</v>
      </c>
      <c r="H488">
        <v>-1.18665086373321</v>
      </c>
      <c r="I488">
        <v>-16.791468700625</v>
      </c>
      <c r="J488">
        <v>-0.58226882107758704</v>
      </c>
      <c r="K488">
        <v>787.94314146616898</v>
      </c>
      <c r="L488">
        <v>816.41256035254401</v>
      </c>
      <c r="M488">
        <v>40.856882360844999</v>
      </c>
      <c r="N488">
        <v>0.71816691201704896</v>
      </c>
      <c r="O488">
        <v>26.007998426539</v>
      </c>
      <c r="P488">
        <v>2.9217273954116099</v>
      </c>
      <c r="Q488">
        <v>-0.12598840984272699</v>
      </c>
    </row>
    <row r="489" spans="1:17" x14ac:dyDescent="0.3">
      <c r="A489" t="s">
        <v>1099</v>
      </c>
      <c r="B489" t="s">
        <v>1100</v>
      </c>
      <c r="C489" t="s">
        <v>3157</v>
      </c>
      <c r="D489" t="s">
        <v>1058</v>
      </c>
      <c r="E489">
        <v>11344.41445455</v>
      </c>
      <c r="F489">
        <v>887.45</v>
      </c>
      <c r="G489">
        <v>115.315035164438</v>
      </c>
      <c r="H489">
        <v>10.6639129712255</v>
      </c>
      <c r="I489">
        <v>95.803400167850697</v>
      </c>
      <c r="J489">
        <v>-5.0119819727878197</v>
      </c>
      <c r="K489">
        <v>781.90601724052203</v>
      </c>
      <c r="L489">
        <v>597.33989975637701</v>
      </c>
      <c r="M489">
        <v>57.808796361828598</v>
      </c>
      <c r="N489">
        <v>0.66431121570429297</v>
      </c>
      <c r="O489">
        <v>7.0482844103893099</v>
      </c>
      <c r="P489">
        <v>164.161333531775</v>
      </c>
      <c r="Q489">
        <v>0.20235226185493899</v>
      </c>
    </row>
    <row r="490" spans="1:17" x14ac:dyDescent="0.3">
      <c r="A490" t="s">
        <v>1101</v>
      </c>
      <c r="B490" t="s">
        <v>1102</v>
      </c>
      <c r="C490" t="s">
        <v>3148</v>
      </c>
      <c r="D490" t="s">
        <v>258</v>
      </c>
      <c r="E490">
        <v>11339.927298000001</v>
      </c>
      <c r="F490">
        <v>5587.25</v>
      </c>
      <c r="G490">
        <v>31.719240459553799</v>
      </c>
      <c r="H490">
        <v>4.2059271404379199</v>
      </c>
      <c r="I490">
        <v>10.3893773272672</v>
      </c>
      <c r="J490">
        <v>1.74464267801934</v>
      </c>
      <c r="K490">
        <v>5378.8304639991302</v>
      </c>
      <c r="L490">
        <v>4757.0118798854101</v>
      </c>
      <c r="M490">
        <v>65.067004562319099</v>
      </c>
      <c r="N490">
        <v>0.69114159538307196</v>
      </c>
      <c r="O490">
        <v>7.3694572464092198</v>
      </c>
      <c r="P490">
        <v>85.499667994687897</v>
      </c>
      <c r="Q490">
        <v>0.18141591515901301</v>
      </c>
    </row>
    <row r="491" spans="1:17" hidden="1" x14ac:dyDescent="0.3">
      <c r="A491" t="s">
        <v>1103</v>
      </c>
      <c r="B491" t="s">
        <v>1104</v>
      </c>
      <c r="C491" t="s">
        <v>3154</v>
      </c>
      <c r="D491" t="s">
        <v>51</v>
      </c>
      <c r="E491">
        <v>11322.314387639901</v>
      </c>
      <c r="F491">
        <v>4916.2</v>
      </c>
      <c r="G491">
        <v>-24.018298774535701</v>
      </c>
      <c r="H491">
        <v>0.61051401504150804</v>
      </c>
      <c r="I491">
        <v>-9.1995417151517493</v>
      </c>
      <c r="J491">
        <v>-1.98252074306864</v>
      </c>
      <c r="M491">
        <v>57.3863757571363</v>
      </c>
      <c r="O491">
        <v>9.3324112119116407</v>
      </c>
      <c r="P491">
        <v>16.731369685745101</v>
      </c>
    </row>
    <row r="492" spans="1:17" hidden="1" x14ac:dyDescent="0.3">
      <c r="A492" t="s">
        <v>1105</v>
      </c>
      <c r="B492" t="s">
        <v>1106</v>
      </c>
      <c r="C492" t="s">
        <v>3154</v>
      </c>
      <c r="D492" t="s">
        <v>392</v>
      </c>
      <c r="E492">
        <v>11291.86595044</v>
      </c>
      <c r="F492">
        <v>9996.0499999999993</v>
      </c>
      <c r="G492">
        <v>-2.4834175729871899</v>
      </c>
      <c r="H492">
        <v>12.5803002404783</v>
      </c>
      <c r="I492">
        <v>11.4075656398019</v>
      </c>
      <c r="J492">
        <v>-1.4163015679731701</v>
      </c>
      <c r="K492">
        <v>9654.3049876270197</v>
      </c>
      <c r="L492">
        <v>8822.2291892983194</v>
      </c>
      <c r="M492">
        <v>56.555839325883902</v>
      </c>
      <c r="N492">
        <v>0.19388422754214399</v>
      </c>
      <c r="O492">
        <v>15.0344386032482</v>
      </c>
      <c r="P492">
        <v>36.950952185230797</v>
      </c>
      <c r="Q492">
        <v>0.18492181185033499</v>
      </c>
    </row>
    <row r="493" spans="1:17" hidden="1" x14ac:dyDescent="0.3">
      <c r="A493" t="s">
        <v>1107</v>
      </c>
      <c r="B493" t="s">
        <v>1108</v>
      </c>
      <c r="C493" t="s">
        <v>3143</v>
      </c>
      <c r="D493" t="s">
        <v>51</v>
      </c>
      <c r="E493">
        <v>11278.853180079999</v>
      </c>
      <c r="F493">
        <v>716.6</v>
      </c>
      <c r="G493">
        <v>-34.280437166377403</v>
      </c>
      <c r="H493">
        <v>-4.1059399013392497</v>
      </c>
      <c r="I493">
        <v>-19.461680106993398</v>
      </c>
      <c r="J493">
        <v>-7.5561771659904302</v>
      </c>
      <c r="K493">
        <v>863.63246893310998</v>
      </c>
      <c r="M493">
        <v>15.766347614932799</v>
      </c>
      <c r="N493">
        <v>0.50384714351345306</v>
      </c>
      <c r="O493">
        <v>64.0943343566843</v>
      </c>
      <c r="P493">
        <v>0</v>
      </c>
    </row>
    <row r="494" spans="1:17" x14ac:dyDescent="0.3">
      <c r="A494" t="s">
        <v>1109</v>
      </c>
      <c r="B494" t="s">
        <v>1110</v>
      </c>
      <c r="C494" t="s">
        <v>3150</v>
      </c>
      <c r="D494" t="s">
        <v>425</v>
      </c>
      <c r="E494">
        <v>11246.22314975</v>
      </c>
      <c r="F494">
        <v>2300.5</v>
      </c>
      <c r="G494">
        <v>-15.401081731590001</v>
      </c>
      <c r="H494">
        <v>-12.4555549049728</v>
      </c>
      <c r="I494">
        <v>5.5923460598831403</v>
      </c>
      <c r="J494">
        <v>-2.48762019352887</v>
      </c>
      <c r="K494">
        <v>2341.1296193163698</v>
      </c>
      <c r="L494">
        <v>2169.1703430808998</v>
      </c>
      <c r="M494">
        <v>56.251970344552497</v>
      </c>
      <c r="N494">
        <v>0.56278535792545203</v>
      </c>
      <c r="O494">
        <v>17.3657900456422</v>
      </c>
      <c r="P494">
        <v>39.5426422419022</v>
      </c>
      <c r="Q494">
        <v>0.18505786978348401</v>
      </c>
    </row>
    <row r="495" spans="1:17" x14ac:dyDescent="0.3">
      <c r="A495" t="s">
        <v>1111</v>
      </c>
      <c r="B495" t="s">
        <v>1112</v>
      </c>
      <c r="C495" t="s">
        <v>3158</v>
      </c>
      <c r="D495" t="s">
        <v>1113</v>
      </c>
      <c r="E495">
        <v>11177.48562444</v>
      </c>
      <c r="F495">
        <v>1797.3</v>
      </c>
      <c r="G495">
        <v>192.81867996812599</v>
      </c>
      <c r="H495">
        <v>13.324432467190499</v>
      </c>
      <c r="I495">
        <v>89.611072502938995</v>
      </c>
      <c r="J495">
        <v>-5.6698674969115501</v>
      </c>
      <c r="K495">
        <v>1578.3322727967</v>
      </c>
      <c r="L495">
        <v>1198.0846892110501</v>
      </c>
      <c r="M495">
        <v>63.626784059132</v>
      </c>
      <c r="N495">
        <v>0.578554108005779</v>
      </c>
      <c r="O495">
        <v>6.0284871752072497</v>
      </c>
      <c r="P495">
        <v>225.833937635968</v>
      </c>
      <c r="Q495">
        <v>0.182637745310267</v>
      </c>
    </row>
    <row r="496" spans="1:17" x14ac:dyDescent="0.3">
      <c r="A496" t="s">
        <v>1114</v>
      </c>
      <c r="B496" t="s">
        <v>1115</v>
      </c>
      <c r="C496" t="s">
        <v>3139</v>
      </c>
      <c r="D496" t="s">
        <v>24</v>
      </c>
      <c r="E496">
        <v>11177.00199945</v>
      </c>
      <c r="F496">
        <v>101.5</v>
      </c>
      <c r="G496">
        <v>-30.599401740599401</v>
      </c>
      <c r="H496">
        <v>7.4858392919800698</v>
      </c>
      <c r="I496">
        <v>-29.975376724728498</v>
      </c>
      <c r="J496">
        <v>1.2625724345553</v>
      </c>
      <c r="K496">
        <v>102.51059020686201</v>
      </c>
      <c r="L496">
        <v>110.24636921553601</v>
      </c>
      <c r="M496">
        <v>53.434324820226799</v>
      </c>
      <c r="N496">
        <v>1.2624941038547399</v>
      </c>
      <c r="O496">
        <v>50.246305418719203</v>
      </c>
      <c r="P496">
        <v>15.1969129497219</v>
      </c>
      <c r="Q496">
        <v>0.1052613406773</v>
      </c>
    </row>
    <row r="497" spans="1:17" x14ac:dyDescent="0.3">
      <c r="A497" t="s">
        <v>1116</v>
      </c>
      <c r="B497" t="s">
        <v>1117</v>
      </c>
      <c r="C497" t="s">
        <v>3139</v>
      </c>
      <c r="D497" t="s">
        <v>569</v>
      </c>
      <c r="E497">
        <v>11166.970693125</v>
      </c>
      <c r="F497">
        <v>838.65</v>
      </c>
      <c r="G497">
        <v>-13.4180773564206</v>
      </c>
      <c r="H497">
        <v>2.0872116894601098</v>
      </c>
      <c r="I497">
        <v>4.0643022500259196</v>
      </c>
      <c r="J497">
        <v>-3.8428669928374899</v>
      </c>
      <c r="K497">
        <v>861.32167124751197</v>
      </c>
      <c r="L497">
        <v>823.05707130815097</v>
      </c>
      <c r="M497">
        <v>37.333023868077099</v>
      </c>
      <c r="N497">
        <v>0.66516776380180898</v>
      </c>
      <c r="O497">
        <v>13.485959577893</v>
      </c>
      <c r="P497">
        <v>23.330882352941099</v>
      </c>
      <c r="Q497">
        <v>2.0749119972593998E-2</v>
      </c>
    </row>
    <row r="498" spans="1:17" x14ac:dyDescent="0.3">
      <c r="A498" t="s">
        <v>1118</v>
      </c>
      <c r="B498" t="s">
        <v>1119</v>
      </c>
      <c r="C498" t="s">
        <v>3147</v>
      </c>
      <c r="D498" t="s">
        <v>75</v>
      </c>
      <c r="E498">
        <v>11074.176477735</v>
      </c>
      <c r="F498">
        <v>357.35</v>
      </c>
      <c r="G498">
        <v>42.669677556887699</v>
      </c>
      <c r="H498">
        <v>2.80057793569173</v>
      </c>
      <c r="I498">
        <v>64.223112101319003</v>
      </c>
      <c r="J498">
        <v>-0.87060131156419696</v>
      </c>
      <c r="K498">
        <v>357.75918711070602</v>
      </c>
      <c r="L498">
        <v>305.429315142441</v>
      </c>
      <c r="M498">
        <v>37.604863673170499</v>
      </c>
      <c r="N498">
        <v>0.55500897308581298</v>
      </c>
      <c r="O498">
        <v>7.7375122428991103</v>
      </c>
      <c r="P498">
        <v>107.09939148073001</v>
      </c>
      <c r="Q498">
        <v>6.5491022326574999E-2</v>
      </c>
    </row>
    <row r="499" spans="1:17" x14ac:dyDescent="0.3">
      <c r="A499" t="s">
        <v>1120</v>
      </c>
      <c r="B499" t="s">
        <v>1121</v>
      </c>
      <c r="C499" t="s">
        <v>3146</v>
      </c>
      <c r="D499" t="s">
        <v>131</v>
      </c>
      <c r="E499">
        <v>11056.86</v>
      </c>
      <c r="F499">
        <v>347.7</v>
      </c>
      <c r="G499">
        <v>-32.808765980420503</v>
      </c>
      <c r="H499">
        <v>13.229276851227301</v>
      </c>
      <c r="I499">
        <v>-20.430246957228899</v>
      </c>
      <c r="J499">
        <v>-3.6017703551422402</v>
      </c>
      <c r="K499">
        <v>360.091753703493</v>
      </c>
      <c r="L499">
        <v>367.25264873382599</v>
      </c>
      <c r="M499">
        <v>39.534526083339202</v>
      </c>
      <c r="N499">
        <v>0.95980245407227205</v>
      </c>
      <c r="O499">
        <v>45.527753810756401</v>
      </c>
      <c r="P499">
        <v>12.5971502590673</v>
      </c>
      <c r="Q499">
        <v>0.15508260484469</v>
      </c>
    </row>
    <row r="500" spans="1:17" x14ac:dyDescent="0.3">
      <c r="A500" t="s">
        <v>1122</v>
      </c>
      <c r="B500" t="s">
        <v>1123</v>
      </c>
      <c r="C500" t="s">
        <v>3143</v>
      </c>
      <c r="D500" t="s">
        <v>249</v>
      </c>
      <c r="E500">
        <v>11047.085561280001</v>
      </c>
      <c r="F500">
        <v>2154.8000000000002</v>
      </c>
      <c r="G500">
        <v>8.8213158497909898</v>
      </c>
      <c r="H500">
        <v>-3.0995036840735399</v>
      </c>
      <c r="I500">
        <v>8.2257851156204396</v>
      </c>
      <c r="J500">
        <v>-1.3519204147333299</v>
      </c>
      <c r="K500">
        <v>2151.28971579062</v>
      </c>
      <c r="L500">
        <v>1967.9320816591801</v>
      </c>
      <c r="M500">
        <v>51.848383339777797</v>
      </c>
      <c r="N500">
        <v>0.98141519524698895</v>
      </c>
      <c r="O500">
        <v>7.5877111564878401</v>
      </c>
      <c r="P500">
        <v>48.606896551724098</v>
      </c>
      <c r="Q500">
        <v>-7.1019832507704994E-2</v>
      </c>
    </row>
    <row r="501" spans="1:17" x14ac:dyDescent="0.3">
      <c r="A501" t="s">
        <v>1124</v>
      </c>
      <c r="B501" t="s">
        <v>1125</v>
      </c>
      <c r="C501" t="s">
        <v>3143</v>
      </c>
      <c r="D501" t="s">
        <v>249</v>
      </c>
      <c r="E501">
        <v>10996.746853299999</v>
      </c>
      <c r="F501">
        <v>1071.5</v>
      </c>
      <c r="G501">
        <v>43.472213314257303</v>
      </c>
      <c r="H501">
        <v>16.395119793986701</v>
      </c>
      <c r="I501">
        <v>30.533620572020698</v>
      </c>
      <c r="J501">
        <v>14.763291729883299</v>
      </c>
      <c r="K501">
        <v>953.23237305238297</v>
      </c>
      <c r="L501">
        <v>809.07860133372003</v>
      </c>
      <c r="M501">
        <v>64.924289357036798</v>
      </c>
      <c r="N501">
        <v>1.0459491210015801</v>
      </c>
      <c r="O501">
        <v>6.2669155389640796</v>
      </c>
      <c r="P501">
        <v>84.486914600550904</v>
      </c>
      <c r="Q501">
        <v>6.8135013468912001E-2</v>
      </c>
    </row>
    <row r="502" spans="1:17" x14ac:dyDescent="0.3">
      <c r="A502" t="s">
        <v>1126</v>
      </c>
      <c r="B502" t="s">
        <v>1127</v>
      </c>
      <c r="C502" t="s">
        <v>3153</v>
      </c>
      <c r="D502" t="s">
        <v>472</v>
      </c>
      <c r="E502">
        <v>10984.737293</v>
      </c>
      <c r="F502">
        <v>695</v>
      </c>
      <c r="G502">
        <v>42.669615834737598</v>
      </c>
      <c r="H502">
        <v>-1.01128182012937E-2</v>
      </c>
      <c r="I502">
        <v>24.2853256741287</v>
      </c>
      <c r="J502">
        <v>-0.99993341150571002</v>
      </c>
      <c r="K502">
        <v>712.85263588984196</v>
      </c>
      <c r="L502">
        <v>611.73079528947596</v>
      </c>
      <c r="M502">
        <v>39.005055279174101</v>
      </c>
      <c r="N502">
        <v>0.21723026666850601</v>
      </c>
      <c r="O502">
        <v>20.431654676259001</v>
      </c>
      <c r="P502">
        <v>69.781360693782801</v>
      </c>
      <c r="Q502">
        <v>1.0546403306442E-2</v>
      </c>
    </row>
    <row r="503" spans="1:17" x14ac:dyDescent="0.3">
      <c r="A503" t="s">
        <v>1128</v>
      </c>
      <c r="B503" t="s">
        <v>1129</v>
      </c>
      <c r="C503" t="s">
        <v>3153</v>
      </c>
      <c r="D503" t="s">
        <v>472</v>
      </c>
      <c r="E503">
        <v>10979.07841615</v>
      </c>
      <c r="F503">
        <v>828.25</v>
      </c>
      <c r="G503">
        <v>-33.240805912350503</v>
      </c>
      <c r="H503">
        <v>-10.7660665303474</v>
      </c>
      <c r="I503">
        <v>-8.0629353213179993</v>
      </c>
      <c r="J503">
        <v>-2.6242296814233201</v>
      </c>
      <c r="K503">
        <v>886.27370950559396</v>
      </c>
      <c r="L503">
        <v>888.70053633286705</v>
      </c>
      <c r="M503">
        <v>37.521916822666498</v>
      </c>
      <c r="N503">
        <v>0.22035350247411201</v>
      </c>
      <c r="O503">
        <v>29.308783579837002</v>
      </c>
      <c r="P503">
        <v>8.75845315475018</v>
      </c>
      <c r="Q503">
        <v>-2.9005705592131E-2</v>
      </c>
    </row>
    <row r="504" spans="1:17" x14ac:dyDescent="0.3">
      <c r="A504" t="s">
        <v>1130</v>
      </c>
      <c r="B504" t="s">
        <v>1131</v>
      </c>
      <c r="C504" t="s">
        <v>3139</v>
      </c>
      <c r="D504" t="s">
        <v>392</v>
      </c>
      <c r="E504">
        <v>10960.548852854999</v>
      </c>
      <c r="F504">
        <v>354.45</v>
      </c>
      <c r="G504">
        <v>172.58199903345999</v>
      </c>
      <c r="H504">
        <v>-5.28227832663742</v>
      </c>
      <c r="I504">
        <v>138.14886443054999</v>
      </c>
      <c r="J504">
        <v>-7.9589891157083299</v>
      </c>
      <c r="K504">
        <v>353.21719159027401</v>
      </c>
      <c r="L504">
        <v>246.09988988045501</v>
      </c>
      <c r="M504">
        <v>33.750983717311897</v>
      </c>
      <c r="N504">
        <v>0.47831824489830199</v>
      </c>
      <c r="O504">
        <v>26.661024121878899</v>
      </c>
      <c r="P504">
        <v>228.194444444444</v>
      </c>
      <c r="Q504">
        <v>0.14201413530651699</v>
      </c>
    </row>
    <row r="505" spans="1:17" x14ac:dyDescent="0.3">
      <c r="A505" t="s">
        <v>1132</v>
      </c>
      <c r="B505" t="s">
        <v>1133</v>
      </c>
      <c r="C505" t="s">
        <v>3148</v>
      </c>
      <c r="D505" t="s">
        <v>1134</v>
      </c>
      <c r="E505">
        <v>10800.4026825</v>
      </c>
      <c r="F505">
        <v>1189.95</v>
      </c>
      <c r="G505">
        <v>2.3198619744215598</v>
      </c>
      <c r="H505">
        <v>4.2306151026934602</v>
      </c>
      <c r="I505">
        <v>-16.869838242042299</v>
      </c>
      <c r="J505">
        <v>4.1831839530546704</v>
      </c>
      <c r="K505">
        <v>1155.10769178894</v>
      </c>
      <c r="L505">
        <v>1176.4223065277499</v>
      </c>
      <c r="M505">
        <v>72.303484139432101</v>
      </c>
      <c r="N505">
        <v>0.95673757070238596</v>
      </c>
      <c r="O505">
        <v>26.635572923232001</v>
      </c>
      <c r="P505">
        <v>48.456116274717701</v>
      </c>
    </row>
    <row r="506" spans="1:17" hidden="1" x14ac:dyDescent="0.3">
      <c r="A506" t="s">
        <v>1135</v>
      </c>
      <c r="B506" t="s">
        <v>1136</v>
      </c>
      <c r="C506" t="s">
        <v>3154</v>
      </c>
      <c r="D506" t="s">
        <v>742</v>
      </c>
      <c r="E506">
        <v>10739.054693185</v>
      </c>
      <c r="F506">
        <v>113.41</v>
      </c>
      <c r="G506">
        <v>22.6458791283248</v>
      </c>
      <c r="H506">
        <v>1.4074325592356101</v>
      </c>
      <c r="I506">
        <v>0.126926805330073</v>
      </c>
      <c r="J506">
        <v>-0.85493888229391102</v>
      </c>
      <c r="K506">
        <v>114.954444744029</v>
      </c>
      <c r="L506">
        <v>107.655111820022</v>
      </c>
      <c r="M506">
        <v>54.041415573722702</v>
      </c>
      <c r="N506">
        <v>0.62315787731273797</v>
      </c>
      <c r="O506">
        <v>9.3378008993916009</v>
      </c>
      <c r="P506">
        <v>47.515608740894898</v>
      </c>
      <c r="Q506">
        <v>2.1133606920337E-2</v>
      </c>
    </row>
    <row r="507" spans="1:17" x14ac:dyDescent="0.3">
      <c r="A507" t="s">
        <v>1137</v>
      </c>
      <c r="B507" t="s">
        <v>1138</v>
      </c>
      <c r="C507" t="s">
        <v>3148</v>
      </c>
      <c r="D507" t="s">
        <v>258</v>
      </c>
      <c r="E507">
        <v>10720.8588886</v>
      </c>
      <c r="F507">
        <v>1581.15</v>
      </c>
      <c r="G507">
        <v>158.85458544119001</v>
      </c>
      <c r="H507">
        <v>29.921059295531599</v>
      </c>
      <c r="I507">
        <v>39.7699056488445</v>
      </c>
      <c r="J507">
        <v>-3.98316614424941</v>
      </c>
      <c r="K507">
        <v>1434.8301613973399</v>
      </c>
      <c r="L507">
        <v>1167.1940936303799</v>
      </c>
      <c r="M507">
        <v>67.941143019395994</v>
      </c>
      <c r="N507">
        <v>2.0187206068543402</v>
      </c>
      <c r="O507">
        <v>9.7207728552003196</v>
      </c>
      <c r="P507">
        <v>187.481818181818</v>
      </c>
    </row>
    <row r="508" spans="1:17" x14ac:dyDescent="0.3">
      <c r="A508" t="s">
        <v>1139</v>
      </c>
      <c r="B508" t="s">
        <v>1140</v>
      </c>
      <c r="C508" t="s">
        <v>3142</v>
      </c>
      <c r="D508" t="s">
        <v>48</v>
      </c>
      <c r="E508">
        <v>10641.148248009</v>
      </c>
      <c r="F508">
        <v>189.33</v>
      </c>
      <c r="G508">
        <v>6.1152645345190697</v>
      </c>
      <c r="H508">
        <v>-3.2274969329554901</v>
      </c>
      <c r="I508">
        <v>-25.199528373546599</v>
      </c>
      <c r="J508">
        <v>-4.8106092281205699</v>
      </c>
      <c r="K508">
        <v>201.21522236252</v>
      </c>
      <c r="L508">
        <v>210.086488723358</v>
      </c>
      <c r="M508">
        <v>47.771790832153002</v>
      </c>
      <c r="N508">
        <v>0.65083601450940798</v>
      </c>
      <c r="O508">
        <v>60.513389320234403</v>
      </c>
      <c r="P508">
        <v>36.601731601731601</v>
      </c>
      <c r="Q508">
        <v>0.10883020862148</v>
      </c>
    </row>
    <row r="509" spans="1:17" hidden="1" x14ac:dyDescent="0.3">
      <c r="A509" t="s">
        <v>1141</v>
      </c>
      <c r="B509" t="s">
        <v>1142</v>
      </c>
      <c r="C509" t="s">
        <v>3154</v>
      </c>
      <c r="D509" t="s">
        <v>742</v>
      </c>
      <c r="E509">
        <v>10625.948094249999</v>
      </c>
      <c r="F509">
        <v>532</v>
      </c>
      <c r="G509">
        <v>-6.0120186784016099</v>
      </c>
      <c r="H509">
        <v>3.22077795521002</v>
      </c>
      <c r="I509">
        <v>-0.68732795857228401</v>
      </c>
      <c r="J509">
        <v>-0.91615021038230704</v>
      </c>
      <c r="K509">
        <v>531.06062289868498</v>
      </c>
      <c r="L509">
        <v>510.98061397428</v>
      </c>
      <c r="M509">
        <v>77.9215973242584</v>
      </c>
      <c r="N509">
        <v>0.69701044588043404</v>
      </c>
      <c r="O509">
        <v>5.03383458646615</v>
      </c>
      <c r="P509">
        <v>20.487385061375999</v>
      </c>
      <c r="Q509">
        <v>-1.3416788414562999E-2</v>
      </c>
    </row>
    <row r="510" spans="1:17" x14ac:dyDescent="0.3">
      <c r="A510" t="s">
        <v>1143</v>
      </c>
      <c r="B510" t="s">
        <v>1144</v>
      </c>
      <c r="C510" t="s">
        <v>576</v>
      </c>
      <c r="D510" t="s">
        <v>576</v>
      </c>
      <c r="E510">
        <v>10595.823015734</v>
      </c>
      <c r="F510">
        <v>21.34</v>
      </c>
      <c r="G510">
        <v>-11.067748377333899</v>
      </c>
      <c r="H510">
        <v>-9.4431025983770098</v>
      </c>
      <c r="I510">
        <v>-25.772265879763999</v>
      </c>
      <c r="J510">
        <v>-3.54027305584771</v>
      </c>
      <c r="K510">
        <v>23.958778446440601</v>
      </c>
      <c r="L510">
        <v>25.117561750318401</v>
      </c>
      <c r="M510">
        <v>33.181803684658597</v>
      </c>
      <c r="N510">
        <v>0.28437938196395302</v>
      </c>
      <c r="O510">
        <v>82.989690721649396</v>
      </c>
      <c r="P510">
        <v>14.4235924932975</v>
      </c>
      <c r="Q510">
        <v>3.6014783402099999E-3</v>
      </c>
    </row>
    <row r="511" spans="1:17" x14ac:dyDescent="0.3">
      <c r="A511" t="s">
        <v>1145</v>
      </c>
      <c r="B511" t="s">
        <v>1146</v>
      </c>
      <c r="C511" t="s">
        <v>3149</v>
      </c>
      <c r="D511" t="s">
        <v>448</v>
      </c>
      <c r="E511">
        <v>10588.543095319999</v>
      </c>
      <c r="F511">
        <v>227.32</v>
      </c>
      <c r="G511">
        <v>47.026395090610897</v>
      </c>
      <c r="H511">
        <v>-10.356667525921999</v>
      </c>
      <c r="I511">
        <v>2.6045604238409301</v>
      </c>
      <c r="J511">
        <v>-4.0149562101008298</v>
      </c>
      <c r="K511">
        <v>236.82373596226299</v>
      </c>
      <c r="L511">
        <v>231.44971350998199</v>
      </c>
      <c r="M511">
        <v>58.142255514423098</v>
      </c>
      <c r="N511">
        <v>1.6881951165890201</v>
      </c>
      <c r="O511">
        <v>69.012845328171693</v>
      </c>
      <c r="P511">
        <v>72.866920152091197</v>
      </c>
      <c r="Q511">
        <v>6.9865649969136995E-2</v>
      </c>
    </row>
    <row r="512" spans="1:17" x14ac:dyDescent="0.3">
      <c r="A512" t="s">
        <v>1147</v>
      </c>
      <c r="B512" t="s">
        <v>1148</v>
      </c>
      <c r="C512" t="s">
        <v>3148</v>
      </c>
      <c r="D512" t="s">
        <v>1149</v>
      </c>
      <c r="E512">
        <v>10584.86054152</v>
      </c>
      <c r="F512">
        <v>1123.5999999999999</v>
      </c>
      <c r="G512">
        <v>-15.274581112126199</v>
      </c>
      <c r="H512">
        <v>2.8622272980736101</v>
      </c>
      <c r="I512">
        <v>8.0605475719422994</v>
      </c>
      <c r="J512">
        <v>4.78762434589009</v>
      </c>
      <c r="K512">
        <v>1142.57026640462</v>
      </c>
      <c r="L512">
        <v>1079.1468387897</v>
      </c>
      <c r="M512">
        <v>53.078084575022402</v>
      </c>
      <c r="N512">
        <v>0.76307279434992503</v>
      </c>
      <c r="O512">
        <v>15.6950872196511</v>
      </c>
      <c r="P512">
        <v>38.1701918347269</v>
      </c>
    </row>
    <row r="513" spans="1:17" x14ac:dyDescent="0.3">
      <c r="A513" t="s">
        <v>1150</v>
      </c>
      <c r="B513" t="s">
        <v>1151</v>
      </c>
      <c r="C513" t="s">
        <v>3141</v>
      </c>
      <c r="D513" t="s">
        <v>125</v>
      </c>
      <c r="E513">
        <v>10450.880825585</v>
      </c>
      <c r="F513">
        <v>1702.15</v>
      </c>
      <c r="G513">
        <v>11.249594545156</v>
      </c>
      <c r="H513">
        <v>5.79505263711328E-2</v>
      </c>
      <c r="I513">
        <v>31.582185467000699</v>
      </c>
      <c r="J513">
        <v>-2.9754577297693299</v>
      </c>
      <c r="K513">
        <v>1768.1679356724901</v>
      </c>
      <c r="L513">
        <v>1473.0330631540901</v>
      </c>
      <c r="M513">
        <v>32.507442531274002</v>
      </c>
      <c r="N513">
        <v>0.35101462324279398</v>
      </c>
      <c r="O513">
        <v>29.248303616015001</v>
      </c>
      <c r="P513">
        <v>76.516644197863698</v>
      </c>
      <c r="Q513">
        <v>0.17638703952648599</v>
      </c>
    </row>
    <row r="514" spans="1:17" x14ac:dyDescent="0.3">
      <c r="A514" t="s">
        <v>1152</v>
      </c>
      <c r="B514" t="s">
        <v>1153</v>
      </c>
      <c r="C514" t="s">
        <v>3139</v>
      </c>
      <c r="D514" t="s">
        <v>509</v>
      </c>
      <c r="E514">
        <v>10409.577590000001</v>
      </c>
      <c r="F514">
        <v>522.1</v>
      </c>
      <c r="G514">
        <v>107.844520934953</v>
      </c>
      <c r="H514">
        <v>13.416312249593799</v>
      </c>
      <c r="I514">
        <v>56.024819356866203</v>
      </c>
      <c r="J514">
        <v>-1.09257333138209</v>
      </c>
      <c r="K514">
        <v>476.26600078630901</v>
      </c>
      <c r="L514">
        <v>383.55629927774299</v>
      </c>
      <c r="M514">
        <v>62.271502825992997</v>
      </c>
      <c r="N514">
        <v>1.1117462776961</v>
      </c>
      <c r="O514">
        <v>3.4093085615782299</v>
      </c>
      <c r="P514">
        <v>142.95020939971999</v>
      </c>
      <c r="Q514">
        <v>0.34476287980464598</v>
      </c>
    </row>
    <row r="515" spans="1:17" x14ac:dyDescent="0.3">
      <c r="A515" t="s">
        <v>1154</v>
      </c>
      <c r="B515" t="s">
        <v>1155</v>
      </c>
      <c r="C515" t="s">
        <v>3152</v>
      </c>
      <c r="D515" t="s">
        <v>425</v>
      </c>
      <c r="E515">
        <v>10406.647265469999</v>
      </c>
      <c r="F515">
        <v>1563.7</v>
      </c>
      <c r="G515">
        <v>11.9224597137841</v>
      </c>
      <c r="H515">
        <v>2.6423287871669898</v>
      </c>
      <c r="I515">
        <v>14.156077012899001</v>
      </c>
      <c r="J515">
        <v>19.7351533793634</v>
      </c>
      <c r="K515">
        <v>1707.14467238314</v>
      </c>
      <c r="L515">
        <v>1565.5723698383599</v>
      </c>
      <c r="M515">
        <v>32.955209142271201</v>
      </c>
      <c r="N515">
        <v>0.64381552499805805</v>
      </c>
      <c r="O515">
        <v>52.203108013045899</v>
      </c>
      <c r="P515">
        <v>74.058455459853207</v>
      </c>
      <c r="Q515">
        <v>0.18008117863127299</v>
      </c>
    </row>
    <row r="516" spans="1:17" x14ac:dyDescent="0.3">
      <c r="A516" t="s">
        <v>1156</v>
      </c>
      <c r="B516" t="s">
        <v>1157</v>
      </c>
      <c r="C516" t="s">
        <v>3149</v>
      </c>
      <c r="D516" t="s">
        <v>1158</v>
      </c>
      <c r="E516">
        <v>10403.054331609999</v>
      </c>
      <c r="F516">
        <v>699.95</v>
      </c>
      <c r="G516">
        <v>17.786838942361101</v>
      </c>
      <c r="H516">
        <v>0.94058297582177297</v>
      </c>
      <c r="I516">
        <v>-2.0218558155081099</v>
      </c>
      <c r="J516">
        <v>-2.6951634338688999</v>
      </c>
      <c r="K516">
        <v>730.93461082813201</v>
      </c>
      <c r="L516">
        <v>654.47693983422903</v>
      </c>
      <c r="M516">
        <v>41.878815648203201</v>
      </c>
      <c r="N516">
        <v>0.46511042545723302</v>
      </c>
      <c r="O516">
        <v>25.008929209229201</v>
      </c>
      <c r="P516">
        <v>52.328618063112003</v>
      </c>
      <c r="Q516">
        <v>-5.6591403970526998E-2</v>
      </c>
    </row>
    <row r="517" spans="1:17" hidden="1" x14ac:dyDescent="0.3">
      <c r="A517" t="s">
        <v>1159</v>
      </c>
      <c r="B517" t="s">
        <v>1160</v>
      </c>
      <c r="C517" t="s">
        <v>3154</v>
      </c>
      <c r="D517" t="s">
        <v>472</v>
      </c>
      <c r="E517">
        <v>10385.93777712</v>
      </c>
      <c r="F517">
        <v>2929.35</v>
      </c>
      <c r="G517">
        <v>-21.820230539784799</v>
      </c>
      <c r="H517">
        <v>4.4945005922227104</v>
      </c>
      <c r="I517">
        <v>5.6685008177656204</v>
      </c>
      <c r="J517">
        <v>1.8080856241918499</v>
      </c>
      <c r="K517">
        <v>2960.148496843</v>
      </c>
      <c r="L517">
        <v>2816.3526330244299</v>
      </c>
      <c r="M517">
        <v>43.553516813217897</v>
      </c>
      <c r="N517">
        <v>0.36522314984266702</v>
      </c>
      <c r="O517">
        <v>15.0425862392681</v>
      </c>
      <c r="P517">
        <v>30.367156208277699</v>
      </c>
      <c r="Q517">
        <v>-3.9798344894843997E-2</v>
      </c>
    </row>
    <row r="518" spans="1:17" x14ac:dyDescent="0.3">
      <c r="A518" t="s">
        <v>1161</v>
      </c>
      <c r="B518" t="s">
        <v>1162</v>
      </c>
      <c r="C518" t="s">
        <v>3148</v>
      </c>
      <c r="D518" t="s">
        <v>171</v>
      </c>
      <c r="E518">
        <v>10346.8797952</v>
      </c>
      <c r="F518">
        <v>10227.1</v>
      </c>
      <c r="G518">
        <v>70.595132573341701</v>
      </c>
      <c r="H518">
        <v>-20.016094032206201</v>
      </c>
      <c r="I518">
        <v>-7.9382826952177101</v>
      </c>
      <c r="J518">
        <v>-14.4761595137182</v>
      </c>
      <c r="K518">
        <v>12347.9691079106</v>
      </c>
      <c r="L518">
        <v>10997.5457222799</v>
      </c>
      <c r="M518">
        <v>30.115140852848199</v>
      </c>
      <c r="N518">
        <v>2.4128075531197002</v>
      </c>
      <c r="O518">
        <v>44.713555162264903</v>
      </c>
      <c r="P518">
        <v>106.56635023227599</v>
      </c>
      <c r="Q518">
        <v>0.17894649599804699</v>
      </c>
    </row>
    <row r="519" spans="1:17" hidden="1" x14ac:dyDescent="0.3">
      <c r="A519" t="s">
        <v>1163</v>
      </c>
      <c r="B519" t="s">
        <v>1164</v>
      </c>
      <c r="C519" t="s">
        <v>3154</v>
      </c>
      <c r="D519" t="s">
        <v>246</v>
      </c>
      <c r="E519">
        <v>10341.700807409999</v>
      </c>
      <c r="F519">
        <v>13045.05</v>
      </c>
      <c r="G519">
        <v>44.020955068416299</v>
      </c>
      <c r="H519">
        <v>-3.7997592768839499</v>
      </c>
      <c r="I519">
        <v>19.798272939339501</v>
      </c>
      <c r="J519">
        <v>-1.98591871043422</v>
      </c>
      <c r="K519">
        <v>12998.2932187427</v>
      </c>
      <c r="L519">
        <v>11177.645745174699</v>
      </c>
      <c r="M519">
        <v>39.0088511494315</v>
      </c>
      <c r="N519">
        <v>0.51121334190437395</v>
      </c>
      <c r="O519">
        <v>14.8328293107347</v>
      </c>
      <c r="P519">
        <v>102.405740884406</v>
      </c>
      <c r="Q519">
        <v>0.16737722976567401</v>
      </c>
    </row>
    <row r="520" spans="1:17" x14ac:dyDescent="0.3">
      <c r="A520" t="s">
        <v>1165</v>
      </c>
      <c r="B520" t="s">
        <v>1166</v>
      </c>
      <c r="C520" t="s">
        <v>3153</v>
      </c>
      <c r="D520" t="s">
        <v>472</v>
      </c>
      <c r="E520">
        <v>10315.928625930001</v>
      </c>
      <c r="F520">
        <v>2017.35</v>
      </c>
      <c r="G520">
        <v>-30.403402614145101</v>
      </c>
      <c r="H520">
        <v>-7.5082582192318101</v>
      </c>
      <c r="I520">
        <v>-5.9409911284842396</v>
      </c>
      <c r="J520">
        <v>-3.3956086799515299</v>
      </c>
      <c r="K520">
        <v>2162.5319342154498</v>
      </c>
      <c r="L520">
        <v>2168.2688437249599</v>
      </c>
      <c r="M520">
        <v>28.9593873205826</v>
      </c>
      <c r="N520">
        <v>0.51650695912524902</v>
      </c>
      <c r="O520">
        <v>35.573896448310897</v>
      </c>
      <c r="P520">
        <v>11.579092920353901</v>
      </c>
      <c r="Q520">
        <v>-0.10678817288666501</v>
      </c>
    </row>
    <row r="521" spans="1:17" x14ac:dyDescent="0.3">
      <c r="A521" t="s">
        <v>1167</v>
      </c>
      <c r="B521" t="s">
        <v>1168</v>
      </c>
      <c r="C521" t="s">
        <v>3144</v>
      </c>
      <c r="D521" t="s">
        <v>224</v>
      </c>
      <c r="E521">
        <v>10311.45191564</v>
      </c>
      <c r="F521">
        <v>260.60000000000002</v>
      </c>
      <c r="G521">
        <v>21.7580065577725</v>
      </c>
      <c r="H521">
        <v>-3.08573854468544</v>
      </c>
      <c r="I521">
        <v>48.768539148986903</v>
      </c>
      <c r="J521">
        <v>-5.3651872914960599</v>
      </c>
      <c r="K521">
        <v>271.51827712611902</v>
      </c>
      <c r="L521">
        <v>229.62651762275499</v>
      </c>
      <c r="M521">
        <v>31.9997918035052</v>
      </c>
      <c r="N521">
        <v>0.15123794426699599</v>
      </c>
      <c r="O521">
        <v>34.689178818111998</v>
      </c>
      <c r="P521">
        <v>80.408445829006595</v>
      </c>
      <c r="Q521">
        <v>0.11477374498138999</v>
      </c>
    </row>
    <row r="522" spans="1:17" x14ac:dyDescent="0.3">
      <c r="A522" t="s">
        <v>1169</v>
      </c>
      <c r="B522" t="s">
        <v>1170</v>
      </c>
      <c r="C522" t="s">
        <v>3138</v>
      </c>
      <c r="D522" t="s">
        <v>241</v>
      </c>
      <c r="E522">
        <v>10292.943294999999</v>
      </c>
      <c r="F522">
        <v>744.5</v>
      </c>
      <c r="G522">
        <v>-13.6450067884274</v>
      </c>
      <c r="H522">
        <v>-11.923442162271799</v>
      </c>
      <c r="I522">
        <v>-24.942704312828202</v>
      </c>
      <c r="J522">
        <v>0.93270325347997896</v>
      </c>
      <c r="K522">
        <v>860.80742743299595</v>
      </c>
      <c r="L522">
        <v>909.43019864941698</v>
      </c>
      <c r="M522">
        <v>37.048832045551499</v>
      </c>
      <c r="N522">
        <v>1.42682907385503</v>
      </c>
      <c r="O522">
        <v>61.047683008730601</v>
      </c>
      <c r="P522">
        <v>12.2926093514328</v>
      </c>
      <c r="Q522">
        <v>4.6752915152379997E-3</v>
      </c>
    </row>
    <row r="523" spans="1:17" hidden="1" x14ac:dyDescent="0.3">
      <c r="A523" t="s">
        <v>1171</v>
      </c>
      <c r="B523" t="s">
        <v>1172</v>
      </c>
      <c r="C523" t="s">
        <v>3154</v>
      </c>
      <c r="D523" t="s">
        <v>114</v>
      </c>
      <c r="E523">
        <v>10286.61078193</v>
      </c>
      <c r="F523">
        <v>625.1</v>
      </c>
      <c r="G523">
        <v>4.96457980736567</v>
      </c>
      <c r="H523">
        <v>-4.64416828461514</v>
      </c>
      <c r="I523">
        <v>1.64072202934253</v>
      </c>
      <c r="J523">
        <v>-1.34863352127971</v>
      </c>
      <c r="K523">
        <v>664.50130669389603</v>
      </c>
      <c r="L523">
        <v>645.51891837098594</v>
      </c>
      <c r="M523">
        <v>42.1805420778254</v>
      </c>
      <c r="N523">
        <v>0.548769396731975</v>
      </c>
      <c r="O523">
        <v>32.778755399136102</v>
      </c>
      <c r="P523">
        <v>30.080116533139101</v>
      </c>
      <c r="Q523">
        <v>0.124331338294598</v>
      </c>
    </row>
    <row r="524" spans="1:17" x14ac:dyDescent="0.3">
      <c r="A524" t="s">
        <v>1173</v>
      </c>
      <c r="B524" t="s">
        <v>1174</v>
      </c>
      <c r="C524" t="s">
        <v>3145</v>
      </c>
      <c r="D524" t="s">
        <v>416</v>
      </c>
      <c r="E524">
        <v>10283.971613309999</v>
      </c>
      <c r="F524">
        <v>375.3</v>
      </c>
      <c r="G524">
        <v>-19.298276469931</v>
      </c>
      <c r="H524">
        <v>-1.6279192343287601</v>
      </c>
      <c r="I524">
        <v>-10.825163254219699</v>
      </c>
      <c r="J524">
        <v>-4.8452084692766499</v>
      </c>
      <c r="K524">
        <v>401.75821198364503</v>
      </c>
      <c r="L524">
        <v>401.142595451131</v>
      </c>
      <c r="M524">
        <v>29.5359671930999</v>
      </c>
      <c r="N524">
        <v>0.62956215795497905</v>
      </c>
      <c r="O524">
        <v>47.601918465227797</v>
      </c>
      <c r="P524">
        <v>13.0421686746988</v>
      </c>
      <c r="Q524">
        <v>0.111308153750708</v>
      </c>
    </row>
    <row r="525" spans="1:17" x14ac:dyDescent="0.3">
      <c r="A525" t="s">
        <v>1175</v>
      </c>
      <c r="B525" t="s">
        <v>1176</v>
      </c>
      <c r="C525" t="s">
        <v>3138</v>
      </c>
      <c r="D525" t="s">
        <v>241</v>
      </c>
      <c r="E525">
        <v>10279.534333850001</v>
      </c>
      <c r="F525">
        <v>1889.5</v>
      </c>
      <c r="G525">
        <v>-34.416642101065896</v>
      </c>
      <c r="H525">
        <v>0.84876272363351701</v>
      </c>
      <c r="I525">
        <v>-10.790133078863001</v>
      </c>
      <c r="J525">
        <v>4.6940898724081599</v>
      </c>
      <c r="K525">
        <v>2058.90007277419</v>
      </c>
      <c r="L525">
        <v>2034.66334044681</v>
      </c>
      <c r="M525">
        <v>37.194170702723603</v>
      </c>
      <c r="N525">
        <v>0.82303719591985103</v>
      </c>
      <c r="O525">
        <v>45.427361735908903</v>
      </c>
      <c r="P525">
        <v>18.093749999999901</v>
      </c>
      <c r="Q525">
        <v>2.9386205602574E-2</v>
      </c>
    </row>
    <row r="526" spans="1:17" x14ac:dyDescent="0.3">
      <c r="A526" t="s">
        <v>1177</v>
      </c>
      <c r="B526" t="s">
        <v>1178</v>
      </c>
      <c r="C526" t="s">
        <v>3139</v>
      </c>
      <c r="D526" t="s">
        <v>569</v>
      </c>
      <c r="E526">
        <v>10245.612859235</v>
      </c>
      <c r="F526">
        <v>140.43</v>
      </c>
      <c r="G526">
        <v>-31.986015382522599</v>
      </c>
      <c r="H526">
        <v>-3.2807196395560299</v>
      </c>
      <c r="I526">
        <v>-17.943388874416399</v>
      </c>
      <c r="J526">
        <v>-1.87458833913696</v>
      </c>
      <c r="K526">
        <v>151.114988580964</v>
      </c>
      <c r="L526">
        <v>160.03564329926499</v>
      </c>
      <c r="M526">
        <v>41.145226880177098</v>
      </c>
      <c r="N526">
        <v>0.56317077149795502</v>
      </c>
      <c r="O526">
        <v>49.040360519229097</v>
      </c>
      <c r="P526">
        <v>7.0921985815602904</v>
      </c>
      <c r="Q526">
        <v>-3.0257354037908999E-2</v>
      </c>
    </row>
    <row r="527" spans="1:17" x14ac:dyDescent="0.3">
      <c r="A527" t="s">
        <v>1179</v>
      </c>
      <c r="B527" t="s">
        <v>1180</v>
      </c>
      <c r="C527" t="s">
        <v>3150</v>
      </c>
      <c r="D527" t="s">
        <v>285</v>
      </c>
      <c r="E527">
        <v>10222.767961</v>
      </c>
      <c r="F527">
        <v>1488.65</v>
      </c>
      <c r="G527">
        <v>46.000083163001001</v>
      </c>
      <c r="H527">
        <v>-13.104354408127101</v>
      </c>
      <c r="I527">
        <v>45.552653446012798</v>
      </c>
      <c r="J527">
        <v>1.61383371299033</v>
      </c>
      <c r="K527">
        <v>1582.23002106431</v>
      </c>
      <c r="L527">
        <v>1307.76820771332</v>
      </c>
      <c r="M527">
        <v>34.214665734570602</v>
      </c>
      <c r="N527">
        <v>0.95358947832228602</v>
      </c>
      <c r="O527">
        <v>26.3527357001309</v>
      </c>
      <c r="P527">
        <v>81.542682926829201</v>
      </c>
      <c r="Q527">
        <v>3.6083183336342001E-2</v>
      </c>
    </row>
    <row r="528" spans="1:17" x14ac:dyDescent="0.3">
      <c r="A528" t="s">
        <v>1181</v>
      </c>
      <c r="B528" t="s">
        <v>1182</v>
      </c>
      <c r="C528" t="s">
        <v>3138</v>
      </c>
      <c r="D528" t="s">
        <v>241</v>
      </c>
      <c r="E528">
        <v>10101.971640129999</v>
      </c>
      <c r="F528">
        <v>750.7</v>
      </c>
      <c r="G528">
        <v>-45.3351869278941</v>
      </c>
      <c r="H528">
        <v>-9.4497200521658993</v>
      </c>
      <c r="I528">
        <v>-21.4411878277201</v>
      </c>
      <c r="J528">
        <v>-2.8223847858867499</v>
      </c>
      <c r="K528">
        <v>832.757530742472</v>
      </c>
      <c r="L528">
        <v>906.49640068340796</v>
      </c>
      <c r="M528">
        <v>41.305571632314603</v>
      </c>
      <c r="N528">
        <v>0.81351098409005296</v>
      </c>
      <c r="O528">
        <v>66.244838151059</v>
      </c>
      <c r="P528">
        <v>4.3943818662216696</v>
      </c>
      <c r="Q528">
        <v>-6.6909455997852002E-2</v>
      </c>
    </row>
    <row r="529" spans="1:17" x14ac:dyDescent="0.3">
      <c r="A529" t="s">
        <v>1183</v>
      </c>
      <c r="B529" t="s">
        <v>1184</v>
      </c>
      <c r="C529" t="s">
        <v>3139</v>
      </c>
      <c r="D529" t="s">
        <v>392</v>
      </c>
      <c r="E529">
        <v>10097.610828408</v>
      </c>
      <c r="F529">
        <v>109.84</v>
      </c>
      <c r="G529">
        <v>51.466702551047902</v>
      </c>
      <c r="H529">
        <v>-5.4062774463706296</v>
      </c>
      <c r="I529">
        <v>33.748760783834797</v>
      </c>
      <c r="J529">
        <v>-2.6087716211769298</v>
      </c>
      <c r="K529">
        <v>112.34124896262399</v>
      </c>
      <c r="L529">
        <v>90.454025356321594</v>
      </c>
      <c r="M529">
        <v>46.255747678892</v>
      </c>
      <c r="N529">
        <v>0.38054484320468901</v>
      </c>
      <c r="O529">
        <v>32.4927166788055</v>
      </c>
      <c r="P529">
        <v>84.884699545531006</v>
      </c>
      <c r="Q529">
        <v>0.10541296902654999</v>
      </c>
    </row>
    <row r="530" spans="1:17" x14ac:dyDescent="0.3">
      <c r="A530" t="s">
        <v>1185</v>
      </c>
      <c r="B530" t="s">
        <v>1186</v>
      </c>
      <c r="C530" t="s">
        <v>3151</v>
      </c>
      <c r="D530" t="s">
        <v>521</v>
      </c>
      <c r="E530">
        <v>10087.43618836</v>
      </c>
      <c r="F530">
        <v>314.89999999999998</v>
      </c>
      <c r="G530">
        <v>-4.7025869875888304</v>
      </c>
      <c r="H530">
        <v>-7.8392200569806398</v>
      </c>
      <c r="I530">
        <v>4.9798068139788896</v>
      </c>
      <c r="J530">
        <v>-0.38956118507099102</v>
      </c>
      <c r="K530">
        <v>333.75316202187599</v>
      </c>
      <c r="L530">
        <v>314.472591640811</v>
      </c>
      <c r="M530">
        <v>35.962083795184299</v>
      </c>
      <c r="N530">
        <v>0.62271926857309801</v>
      </c>
      <c r="O530">
        <v>27.342013337567401</v>
      </c>
      <c r="P530">
        <v>21.437661486251901</v>
      </c>
      <c r="Q530">
        <v>1.9465313339841001E-2</v>
      </c>
    </row>
    <row r="531" spans="1:17" hidden="1" x14ac:dyDescent="0.3">
      <c r="A531" t="s">
        <v>1187</v>
      </c>
      <c r="B531" t="s">
        <v>1188</v>
      </c>
      <c r="C531" t="s">
        <v>3154</v>
      </c>
      <c r="D531" t="s">
        <v>1189</v>
      </c>
      <c r="E531">
        <v>10084.949861999999</v>
      </c>
      <c r="F531">
        <v>995.95</v>
      </c>
      <c r="G531">
        <v>5477.2412627310196</v>
      </c>
      <c r="H531">
        <v>11.086286742314201</v>
      </c>
      <c r="I531">
        <v>442.46720081298099</v>
      </c>
      <c r="J531">
        <v>21.493836061360501</v>
      </c>
      <c r="K531">
        <v>683.47560215767101</v>
      </c>
      <c r="L531">
        <v>354.93102104920899</v>
      </c>
      <c r="M531">
        <v>79.633255304154204</v>
      </c>
      <c r="N531">
        <v>2.60424705832602</v>
      </c>
      <c r="O531">
        <v>7.3949495456599097</v>
      </c>
      <c r="P531">
        <v>5501.5185601799703</v>
      </c>
    </row>
    <row r="532" spans="1:17" x14ac:dyDescent="0.3">
      <c r="A532" t="s">
        <v>1190</v>
      </c>
      <c r="B532" t="s">
        <v>1191</v>
      </c>
      <c r="C532" t="s">
        <v>3138</v>
      </c>
      <c r="D532" t="s">
        <v>21</v>
      </c>
      <c r="E532">
        <v>10017.67359756</v>
      </c>
      <c r="F532">
        <v>486.3</v>
      </c>
      <c r="G532">
        <v>-7.8400892602772796</v>
      </c>
      <c r="H532">
        <v>9.3895124116208795</v>
      </c>
      <c r="I532">
        <v>-3.6145965436652698</v>
      </c>
      <c r="J532">
        <v>7.5543552349012897</v>
      </c>
      <c r="K532">
        <v>472.30152757911702</v>
      </c>
      <c r="L532">
        <v>477.76642524190601</v>
      </c>
      <c r="M532">
        <v>65.965763370537999</v>
      </c>
      <c r="N532">
        <v>1.32453826535797</v>
      </c>
      <c r="O532">
        <v>18.239769689492</v>
      </c>
      <c r="P532">
        <v>18.899755501222401</v>
      </c>
      <c r="Q532">
        <v>-7.0359979509036996E-2</v>
      </c>
    </row>
    <row r="533" spans="1:17" x14ac:dyDescent="0.3">
      <c r="A533" t="s">
        <v>1192</v>
      </c>
      <c r="B533" t="s">
        <v>1193</v>
      </c>
      <c r="C533" t="s">
        <v>3142</v>
      </c>
      <c r="D533" t="s">
        <v>941</v>
      </c>
      <c r="E533">
        <v>9995.6015893999993</v>
      </c>
      <c r="F533">
        <v>1359.4</v>
      </c>
      <c r="G533">
        <v>55.098568487578902</v>
      </c>
      <c r="H533">
        <v>6.2186526763203798</v>
      </c>
      <c r="I533">
        <v>26.631158278967401</v>
      </c>
      <c r="J533">
        <v>1.22797809179039</v>
      </c>
      <c r="K533">
        <v>1352.59406565057</v>
      </c>
      <c r="L533">
        <v>1207.4513735768001</v>
      </c>
      <c r="M533">
        <v>54.9503242998125</v>
      </c>
      <c r="N533">
        <v>0.43852768165098499</v>
      </c>
      <c r="O533">
        <v>17.055318522877698</v>
      </c>
      <c r="P533">
        <v>85.406437534097094</v>
      </c>
      <c r="Q533">
        <v>9.4644025474762E-2</v>
      </c>
    </row>
    <row r="534" spans="1:17" x14ac:dyDescent="0.3">
      <c r="A534" t="s">
        <v>1194</v>
      </c>
      <c r="B534" t="s">
        <v>1195</v>
      </c>
      <c r="C534" t="s">
        <v>3148</v>
      </c>
      <c r="D534" t="s">
        <v>246</v>
      </c>
      <c r="E534">
        <v>9994.4385110700005</v>
      </c>
      <c r="F534">
        <v>511.55</v>
      </c>
      <c r="G534">
        <v>-14.573244264306901</v>
      </c>
      <c r="H534">
        <v>-7.3926078271994102</v>
      </c>
      <c r="I534">
        <v>-18.717963892893899</v>
      </c>
      <c r="J534">
        <v>-2.69020233833752</v>
      </c>
      <c r="K534">
        <v>541.97667685408601</v>
      </c>
      <c r="L534">
        <v>546.19145359440495</v>
      </c>
      <c r="M534">
        <v>38.440553919851403</v>
      </c>
      <c r="N534">
        <v>0.32687749240414998</v>
      </c>
      <c r="O534">
        <v>38.676571205160698</v>
      </c>
      <c r="P534">
        <v>10.378681626928399</v>
      </c>
      <c r="Q534">
        <v>-3.033438207339E-3</v>
      </c>
    </row>
    <row r="535" spans="1:17" x14ac:dyDescent="0.3">
      <c r="A535" t="s">
        <v>1196</v>
      </c>
      <c r="B535" t="s">
        <v>1197</v>
      </c>
      <c r="C535" t="s">
        <v>3148</v>
      </c>
      <c r="D535" t="s">
        <v>304</v>
      </c>
      <c r="E535">
        <v>9915.0223158899898</v>
      </c>
      <c r="F535">
        <v>1677.3</v>
      </c>
      <c r="G535">
        <v>123.294658270605</v>
      </c>
      <c r="H535">
        <v>13.5382870170562</v>
      </c>
      <c r="I535">
        <v>23.5338478121446</v>
      </c>
      <c r="J535">
        <v>3.61728812218549</v>
      </c>
      <c r="K535">
        <v>1533.0641641417301</v>
      </c>
      <c r="L535">
        <v>1391.7562784151901</v>
      </c>
      <c r="M535">
        <v>75.054493441706398</v>
      </c>
      <c r="N535">
        <v>2.42962872595866</v>
      </c>
      <c r="O535">
        <v>24.0088237047636</v>
      </c>
      <c r="P535">
        <v>161.09900373599001</v>
      </c>
    </row>
    <row r="536" spans="1:17" x14ac:dyDescent="0.3">
      <c r="A536" t="s">
        <v>1198</v>
      </c>
      <c r="B536" t="s">
        <v>1199</v>
      </c>
      <c r="C536" t="s">
        <v>3150</v>
      </c>
      <c r="D536" t="s">
        <v>285</v>
      </c>
      <c r="E536">
        <v>9901.1697019200001</v>
      </c>
      <c r="F536">
        <v>858.9</v>
      </c>
      <c r="G536">
        <v>-39.901836964645298</v>
      </c>
      <c r="H536">
        <v>-0.69255702320985302</v>
      </c>
      <c r="I536">
        <v>-16.2315784879072</v>
      </c>
      <c r="J536">
        <v>-0.25985059164012098</v>
      </c>
      <c r="K536">
        <v>914.24009647328296</v>
      </c>
      <c r="L536">
        <v>968.01103056845795</v>
      </c>
      <c r="M536">
        <v>40.101157611939797</v>
      </c>
      <c r="N536">
        <v>0.98522079126808004</v>
      </c>
      <c r="O536">
        <v>29.2350681103737</v>
      </c>
      <c r="P536">
        <v>4.7247454733890102</v>
      </c>
      <c r="Q536">
        <v>-4.4102673654945003E-2</v>
      </c>
    </row>
    <row r="537" spans="1:17" hidden="1" x14ac:dyDescent="0.3">
      <c r="A537" t="s">
        <v>1200</v>
      </c>
      <c r="B537" t="s">
        <v>1201</v>
      </c>
      <c r="C537" t="s">
        <v>3154</v>
      </c>
      <c r="D537" t="s">
        <v>108</v>
      </c>
      <c r="E537">
        <v>9892.4402720950002</v>
      </c>
      <c r="F537">
        <v>753.65</v>
      </c>
      <c r="G537">
        <v>83.597478444028198</v>
      </c>
      <c r="H537">
        <v>2.1785326272456298</v>
      </c>
      <c r="I537">
        <v>-25.2377212578699</v>
      </c>
      <c r="J537">
        <v>-4.4702783097671803</v>
      </c>
      <c r="K537">
        <v>823.86124132800705</v>
      </c>
      <c r="L537">
        <v>789.36476618637698</v>
      </c>
      <c r="M537">
        <v>36.1371951090415</v>
      </c>
      <c r="N537">
        <v>1.42672802560738</v>
      </c>
      <c r="O537">
        <v>48.344722351224</v>
      </c>
      <c r="P537">
        <v>119.349987872908</v>
      </c>
      <c r="Q537">
        <v>0.26272262183189299</v>
      </c>
    </row>
    <row r="538" spans="1:17" x14ac:dyDescent="0.3">
      <c r="A538" t="s">
        <v>1202</v>
      </c>
      <c r="B538" t="s">
        <v>1203</v>
      </c>
      <c r="C538" t="s">
        <v>3138</v>
      </c>
      <c r="D538" t="s">
        <v>241</v>
      </c>
      <c r="E538">
        <v>9838.4402905999996</v>
      </c>
      <c r="F538">
        <v>834.7</v>
      </c>
      <c r="G538">
        <v>-1.3374638824154499</v>
      </c>
      <c r="H538">
        <v>14.207817422288599</v>
      </c>
      <c r="I538">
        <v>10.867248856503799</v>
      </c>
      <c r="J538">
        <v>6.3409096953212503</v>
      </c>
      <c r="K538">
        <v>757.05520911568101</v>
      </c>
      <c r="L538">
        <v>728.23898504517501</v>
      </c>
      <c r="M538">
        <v>76.646097357573694</v>
      </c>
      <c r="N538">
        <v>0.93578331946821702</v>
      </c>
      <c r="O538">
        <v>10.4229064334491</v>
      </c>
      <c r="P538">
        <v>31.3350641176933</v>
      </c>
      <c r="Q538">
        <v>9.4642626240451999E-2</v>
      </c>
    </row>
    <row r="539" spans="1:17" x14ac:dyDescent="0.3">
      <c r="A539" t="s">
        <v>1204</v>
      </c>
      <c r="B539" t="s">
        <v>1205</v>
      </c>
      <c r="C539" t="s">
        <v>3139</v>
      </c>
      <c r="D539" t="s">
        <v>24</v>
      </c>
      <c r="E539">
        <v>9837.5446308720002</v>
      </c>
      <c r="F539">
        <v>161.88</v>
      </c>
      <c r="G539">
        <v>-56.813242437491297</v>
      </c>
      <c r="H539">
        <v>-14.6737093100205</v>
      </c>
      <c r="I539">
        <v>-43.371583867828797</v>
      </c>
      <c r="J539">
        <v>-5.7557236229037896</v>
      </c>
      <c r="K539">
        <v>192.69870079530699</v>
      </c>
      <c r="L539">
        <v>221.66478788321399</v>
      </c>
      <c r="M539">
        <v>29.635648415599601</v>
      </c>
      <c r="N539">
        <v>1.0885691691647901</v>
      </c>
      <c r="O539">
        <v>85.754880158141802</v>
      </c>
      <c r="P539">
        <v>2.1969696969696901</v>
      </c>
      <c r="Q539">
        <v>-1.4582148274552001E-2</v>
      </c>
    </row>
    <row r="540" spans="1:17" x14ac:dyDescent="0.3">
      <c r="A540" t="s">
        <v>1206</v>
      </c>
      <c r="B540" t="s">
        <v>1207</v>
      </c>
      <c r="C540" t="s">
        <v>3151</v>
      </c>
      <c r="D540" t="s">
        <v>238</v>
      </c>
      <c r="E540">
        <v>9816.8085935539893</v>
      </c>
      <c r="F540">
        <v>123.98</v>
      </c>
      <c r="G540">
        <v>-17.074530479648001</v>
      </c>
      <c r="H540">
        <v>0.49187957636791602</v>
      </c>
      <c r="I540">
        <v>-21.059253402045702</v>
      </c>
      <c r="J540">
        <v>0.75842381961504701</v>
      </c>
      <c r="K540">
        <v>123.13131864782601</v>
      </c>
      <c r="L540">
        <v>128.68831862613101</v>
      </c>
      <c r="M540">
        <v>70.245887699144603</v>
      </c>
      <c r="N540">
        <v>0.70546109895596598</v>
      </c>
      <c r="O540">
        <v>27.439909662848802</v>
      </c>
      <c r="P540">
        <v>10.8944543828264</v>
      </c>
      <c r="Q540">
        <v>9.4269350350819001E-2</v>
      </c>
    </row>
    <row r="541" spans="1:17" x14ac:dyDescent="0.3">
      <c r="A541" t="s">
        <v>1208</v>
      </c>
      <c r="B541" t="s">
        <v>1209</v>
      </c>
      <c r="C541" t="s">
        <v>3148</v>
      </c>
      <c r="D541" t="s">
        <v>128</v>
      </c>
      <c r="E541">
        <v>9808.4893506600001</v>
      </c>
      <c r="F541">
        <v>550.54999999999995</v>
      </c>
      <c r="G541">
        <v>-21.916044311460102</v>
      </c>
      <c r="H541">
        <v>35.4153211338486</v>
      </c>
      <c r="I541">
        <v>30.826846283893499</v>
      </c>
      <c r="J541">
        <v>8.8676439604414004</v>
      </c>
      <c r="K541">
        <v>459.65190094962497</v>
      </c>
      <c r="L541">
        <v>468.17582045076102</v>
      </c>
      <c r="M541">
        <v>73.873549731015203</v>
      </c>
      <c r="N541">
        <v>4.2240388155346604</v>
      </c>
      <c r="O541">
        <v>28.090091726455299</v>
      </c>
      <c r="P541">
        <v>46.286701208980901</v>
      </c>
      <c r="Q541">
        <v>6.8052932034409E-2</v>
      </c>
    </row>
    <row r="542" spans="1:17" x14ac:dyDescent="0.3">
      <c r="A542" t="s">
        <v>1210</v>
      </c>
      <c r="B542" t="s">
        <v>1211</v>
      </c>
      <c r="C542" t="s">
        <v>3145</v>
      </c>
      <c r="D542" t="s">
        <v>62</v>
      </c>
      <c r="E542">
        <v>9727.90247198</v>
      </c>
      <c r="F542">
        <v>7007.15</v>
      </c>
      <c r="G542">
        <v>40.3682534333525</v>
      </c>
      <c r="H542">
        <v>7.7488498289686696</v>
      </c>
      <c r="I542">
        <v>-29.792002575206201</v>
      </c>
      <c r="J542">
        <v>-6.0157086219764997</v>
      </c>
      <c r="K542">
        <v>7331.3573241509603</v>
      </c>
      <c r="L542">
        <v>7097.0372242872199</v>
      </c>
      <c r="M542">
        <v>54.817253436330397</v>
      </c>
      <c r="N542">
        <v>1.9589323571734401</v>
      </c>
      <c r="O542">
        <v>46.676608892345598</v>
      </c>
      <c r="P542">
        <v>110.235523552355</v>
      </c>
      <c r="Q542">
        <v>0.13145118745937701</v>
      </c>
    </row>
    <row r="543" spans="1:17" hidden="1" x14ac:dyDescent="0.3">
      <c r="A543" t="s">
        <v>1212</v>
      </c>
      <c r="B543" t="s">
        <v>1213</v>
      </c>
      <c r="C543" t="s">
        <v>3154</v>
      </c>
      <c r="D543" t="s">
        <v>91</v>
      </c>
      <c r="E543">
        <v>9726.2162261100002</v>
      </c>
      <c r="F543">
        <v>716.7</v>
      </c>
      <c r="G543">
        <v>-33.933165342560898</v>
      </c>
      <c r="H543">
        <v>-1.05361861095317</v>
      </c>
      <c r="I543">
        <v>-19.1144082831769</v>
      </c>
      <c r="J543">
        <v>-0.85030661356382597</v>
      </c>
      <c r="M543">
        <v>45.635488355866997</v>
      </c>
      <c r="O543">
        <v>18.320078135900602</v>
      </c>
      <c r="P543">
        <v>5.2268389370136497</v>
      </c>
    </row>
    <row r="544" spans="1:17" hidden="1" x14ac:dyDescent="0.3">
      <c r="A544" t="s">
        <v>1214</v>
      </c>
      <c r="B544" t="s">
        <v>1215</v>
      </c>
      <c r="C544" t="s">
        <v>3154</v>
      </c>
      <c r="D544" t="s">
        <v>141</v>
      </c>
      <c r="E544">
        <v>9717.1900299270001</v>
      </c>
      <c r="F544">
        <v>287.14</v>
      </c>
      <c r="G544">
        <v>-8.7930632147177796</v>
      </c>
      <c r="H544">
        <v>1.1238024433661999</v>
      </c>
      <c r="I544">
        <v>4.0400168656594797</v>
      </c>
      <c r="J544">
        <v>-5.16135689396455</v>
      </c>
      <c r="K544">
        <v>286.14699741774302</v>
      </c>
      <c r="L544">
        <v>270.67745944969198</v>
      </c>
      <c r="M544">
        <v>22.227502817667499</v>
      </c>
      <c r="N544">
        <v>1.0109732945776799</v>
      </c>
      <c r="O544">
        <v>4.4612384202827799</v>
      </c>
      <c r="P544">
        <v>23.7139164153382</v>
      </c>
    </row>
    <row r="545" spans="1:17" x14ac:dyDescent="0.3">
      <c r="A545" t="s">
        <v>1216</v>
      </c>
      <c r="B545" t="s">
        <v>1217</v>
      </c>
      <c r="C545" t="s">
        <v>3143</v>
      </c>
      <c r="D545" t="s">
        <v>249</v>
      </c>
      <c r="E545">
        <v>9700.4929549000008</v>
      </c>
      <c r="F545">
        <v>1479.5</v>
      </c>
      <c r="G545">
        <v>20.0148954607861</v>
      </c>
      <c r="H545">
        <v>6.87105946958697</v>
      </c>
      <c r="I545">
        <v>6.5943285754082899</v>
      </c>
      <c r="J545">
        <v>4.78676177829528</v>
      </c>
      <c r="K545">
        <v>1364.8694129299199</v>
      </c>
      <c r="L545">
        <v>1274.66366448904</v>
      </c>
      <c r="M545">
        <v>85.184044179377807</v>
      </c>
      <c r="N545">
        <v>0.88603440517063004</v>
      </c>
      <c r="O545">
        <v>11.7911456573166</v>
      </c>
      <c r="P545">
        <v>49.068010075566697</v>
      </c>
    </row>
    <row r="546" spans="1:17" hidden="1" x14ac:dyDescent="0.3">
      <c r="A546" t="s">
        <v>1218</v>
      </c>
      <c r="B546" t="s">
        <v>1219</v>
      </c>
      <c r="C546" t="s">
        <v>3154</v>
      </c>
      <c r="D546" t="s">
        <v>78</v>
      </c>
      <c r="E546">
        <v>9591.9028099999996</v>
      </c>
      <c r="F546">
        <v>143.84</v>
      </c>
      <c r="G546">
        <v>-16.394600381525301</v>
      </c>
      <c r="H546">
        <v>2.1389004798678699</v>
      </c>
      <c r="I546">
        <v>-3.66271808889132</v>
      </c>
      <c r="J546">
        <v>-1.77262640869544</v>
      </c>
      <c r="K546">
        <v>144.12291785250201</v>
      </c>
      <c r="L546">
        <v>139.45995678848999</v>
      </c>
      <c r="M546">
        <v>19.599037825510401</v>
      </c>
      <c r="N546">
        <v>0.436112013452578</v>
      </c>
      <c r="O546">
        <v>5.7772525027808701</v>
      </c>
      <c r="P546">
        <v>14.1587301587301</v>
      </c>
      <c r="Q546">
        <v>-1.3388827299693999E-2</v>
      </c>
    </row>
    <row r="547" spans="1:17" hidden="1" x14ac:dyDescent="0.3">
      <c r="A547" t="s">
        <v>1220</v>
      </c>
      <c r="B547" t="s">
        <v>1221</v>
      </c>
      <c r="C547" t="s">
        <v>3154</v>
      </c>
      <c r="D547" t="s">
        <v>241</v>
      </c>
      <c r="E547">
        <v>9521.4538484999994</v>
      </c>
      <c r="F547">
        <v>566.5</v>
      </c>
      <c r="G547">
        <v>107.60972670168201</v>
      </c>
      <c r="H547">
        <v>12.7609084155284</v>
      </c>
      <c r="I547">
        <v>140.65183488637001</v>
      </c>
      <c r="J547">
        <v>6.06435501771705</v>
      </c>
      <c r="K547">
        <v>494.40069018940801</v>
      </c>
      <c r="L547">
        <v>393.889350497343</v>
      </c>
      <c r="M547">
        <v>79.376377104172605</v>
      </c>
      <c r="N547">
        <v>1.65884434754933</v>
      </c>
      <c r="O547">
        <v>3.0891438658428898</v>
      </c>
      <c r="P547">
        <v>170.01906577693001</v>
      </c>
      <c r="Q547">
        <v>0.104145670610285</v>
      </c>
    </row>
    <row r="548" spans="1:17" x14ac:dyDescent="0.3">
      <c r="A548" t="s">
        <v>1222</v>
      </c>
      <c r="B548" t="s">
        <v>1223</v>
      </c>
      <c r="C548" t="s">
        <v>3141</v>
      </c>
      <c r="D548" t="s">
        <v>267</v>
      </c>
      <c r="E548">
        <v>9521.2083356000003</v>
      </c>
      <c r="F548">
        <v>713.05</v>
      </c>
      <c r="G548">
        <v>-11.461855632640001</v>
      </c>
      <c r="H548">
        <v>5.0395455661189503</v>
      </c>
      <c r="I548">
        <v>15.0373129495852</v>
      </c>
      <c r="J548">
        <v>1.59329379597439</v>
      </c>
      <c r="K548">
        <v>677.97935922750798</v>
      </c>
      <c r="L548">
        <v>647.92630963199201</v>
      </c>
      <c r="M548">
        <v>66.196564696867398</v>
      </c>
      <c r="N548">
        <v>1.77792875072376</v>
      </c>
      <c r="O548">
        <v>19.907439870976798</v>
      </c>
      <c r="P548">
        <v>29.269398114575701</v>
      </c>
      <c r="Q548">
        <v>6.1419777112774999E-2</v>
      </c>
    </row>
    <row r="549" spans="1:17" x14ac:dyDescent="0.3">
      <c r="A549" t="s">
        <v>1224</v>
      </c>
      <c r="B549" t="s">
        <v>1225</v>
      </c>
      <c r="C549" t="s">
        <v>3151</v>
      </c>
      <c r="D549" t="s">
        <v>967</v>
      </c>
      <c r="E549">
        <v>9518.4582543720007</v>
      </c>
      <c r="F549">
        <v>68.930000000000007</v>
      </c>
      <c r="G549">
        <v>-12.8302481360983</v>
      </c>
      <c r="H549">
        <v>-1.32097232375631</v>
      </c>
      <c r="I549">
        <v>-10.135773818962701</v>
      </c>
      <c r="J549">
        <v>-6.4731477951438503</v>
      </c>
      <c r="K549">
        <v>73.031373825493603</v>
      </c>
      <c r="L549">
        <v>73.794193697456095</v>
      </c>
      <c r="M549">
        <v>44.273904874337397</v>
      </c>
      <c r="N549">
        <v>0.74794957314722399</v>
      </c>
      <c r="O549">
        <v>37.603365733352597</v>
      </c>
      <c r="P549">
        <v>16.4358108108108</v>
      </c>
      <c r="Q549">
        <v>4.2397582171348001E-2</v>
      </c>
    </row>
    <row r="550" spans="1:17" x14ac:dyDescent="0.3">
      <c r="A550" t="s">
        <v>1226</v>
      </c>
      <c r="B550" t="s">
        <v>1227</v>
      </c>
      <c r="C550" t="s">
        <v>3152</v>
      </c>
      <c r="D550" t="s">
        <v>141</v>
      </c>
      <c r="E550">
        <v>9496.6591758699997</v>
      </c>
      <c r="F550">
        <v>400.45</v>
      </c>
      <c r="G550">
        <v>138.57140619397501</v>
      </c>
      <c r="H550">
        <v>11.097025523992899</v>
      </c>
      <c r="I550">
        <v>1.82393842104753</v>
      </c>
      <c r="J550">
        <v>-1.3266505728789599</v>
      </c>
      <c r="K550">
        <v>421.00640336569199</v>
      </c>
      <c r="L550">
        <v>371.81528062813902</v>
      </c>
      <c r="M550">
        <v>37.488011443894003</v>
      </c>
      <c r="N550">
        <v>1.9214933312318401</v>
      </c>
      <c r="O550">
        <v>42.239980022474697</v>
      </c>
      <c r="P550">
        <v>168.48809922896399</v>
      </c>
      <c r="Q550">
        <v>0.111534335553628</v>
      </c>
    </row>
    <row r="551" spans="1:17" x14ac:dyDescent="0.3">
      <c r="A551" t="s">
        <v>1228</v>
      </c>
      <c r="B551" t="s">
        <v>1229</v>
      </c>
      <c r="C551" t="s">
        <v>3151</v>
      </c>
      <c r="D551" t="s">
        <v>120</v>
      </c>
      <c r="E551">
        <v>9495.5978881199899</v>
      </c>
      <c r="F551">
        <v>1116.5999999999999</v>
      </c>
      <c r="G551">
        <v>32.3505605956545</v>
      </c>
      <c r="H551">
        <v>-8.5592779471334293</v>
      </c>
      <c r="I551">
        <v>1.4693356287113499</v>
      </c>
      <c r="J551">
        <v>-2.5500329759198599</v>
      </c>
      <c r="K551">
        <v>1165.15039731964</v>
      </c>
      <c r="L551">
        <v>1064.03901000835</v>
      </c>
      <c r="M551">
        <v>43.950498443945101</v>
      </c>
      <c r="N551">
        <v>0.469712772807726</v>
      </c>
      <c r="O551">
        <v>24.932831810854299</v>
      </c>
      <c r="P551">
        <v>60.431034482758598</v>
      </c>
      <c r="Q551">
        <v>4.3813906494579002E-2</v>
      </c>
    </row>
    <row r="552" spans="1:17" x14ac:dyDescent="0.3">
      <c r="A552" t="s">
        <v>1230</v>
      </c>
      <c r="B552" t="s">
        <v>1231</v>
      </c>
      <c r="C552" t="s">
        <v>3139</v>
      </c>
      <c r="D552" t="s">
        <v>569</v>
      </c>
      <c r="E552">
        <v>9470.6519151600005</v>
      </c>
      <c r="F552">
        <v>1061.3</v>
      </c>
      <c r="G552">
        <v>-12.731761687745401</v>
      </c>
      <c r="H552">
        <v>-8.6942994746236497</v>
      </c>
      <c r="I552">
        <v>24.696433697146698</v>
      </c>
      <c r="J552">
        <v>-8.7576057838498897</v>
      </c>
      <c r="K552">
        <v>1152.78227015433</v>
      </c>
      <c r="L552">
        <v>1041.50044574154</v>
      </c>
      <c r="M552">
        <v>27.728738966669699</v>
      </c>
      <c r="N552">
        <v>0.50710702632761595</v>
      </c>
      <c r="O552">
        <v>30.3401488740224</v>
      </c>
      <c r="P552">
        <v>36.651001094443998</v>
      </c>
      <c r="Q552">
        <v>2.8248116066839999E-2</v>
      </c>
    </row>
    <row r="553" spans="1:17" hidden="1" x14ac:dyDescent="0.3">
      <c r="A553" t="s">
        <v>1232</v>
      </c>
      <c r="B553" t="s">
        <v>1233</v>
      </c>
      <c r="C553" t="s">
        <v>3154</v>
      </c>
      <c r="D553" t="s">
        <v>258</v>
      </c>
      <c r="E553">
        <v>9437.2333285000004</v>
      </c>
      <c r="F553">
        <v>4710.3500000000004</v>
      </c>
      <c r="G553">
        <v>312.84557501549102</v>
      </c>
      <c r="H553">
        <v>-3.8906146978297702</v>
      </c>
      <c r="I553">
        <v>98.793554134825797</v>
      </c>
      <c r="J553">
        <v>1.6174932489134799</v>
      </c>
      <c r="K553">
        <v>4434.7080954229696</v>
      </c>
      <c r="L553">
        <v>3331.41243713124</v>
      </c>
      <c r="M553">
        <v>60.036731421640397</v>
      </c>
      <c r="N553">
        <v>1.07962237676855</v>
      </c>
      <c r="O553">
        <v>8.7987092254291106</v>
      </c>
      <c r="P553">
        <v>407.06173636901798</v>
      </c>
      <c r="Q553">
        <v>0.18312538492529901</v>
      </c>
    </row>
    <row r="554" spans="1:17" x14ac:dyDescent="0.3">
      <c r="A554" t="s">
        <v>1234</v>
      </c>
      <c r="B554" t="s">
        <v>1235</v>
      </c>
      <c r="C554" t="s">
        <v>576</v>
      </c>
      <c r="D554" t="s">
        <v>425</v>
      </c>
      <c r="E554">
        <v>9418.3711068899993</v>
      </c>
      <c r="F554">
        <v>359.85</v>
      </c>
      <c r="G554">
        <v>44.3892129799207</v>
      </c>
      <c r="H554">
        <v>8.3379407809451695</v>
      </c>
      <c r="I554">
        <v>-12.2149246619636</v>
      </c>
      <c r="J554">
        <v>-0.87490951371828596</v>
      </c>
      <c r="K554">
        <v>369.39201252152702</v>
      </c>
      <c r="L554">
        <v>339.23230247429399</v>
      </c>
      <c r="M554">
        <v>45.610847643903099</v>
      </c>
      <c r="N554">
        <v>1.2596650340150799</v>
      </c>
      <c r="O554">
        <v>17.076559677643399</v>
      </c>
      <c r="P554">
        <v>71.643214881946093</v>
      </c>
      <c r="Q554">
        <v>0.131718038566905</v>
      </c>
    </row>
    <row r="555" spans="1:17" x14ac:dyDescent="0.3">
      <c r="A555" t="s">
        <v>1236</v>
      </c>
      <c r="B555" t="s">
        <v>1237</v>
      </c>
      <c r="C555" t="s">
        <v>3137</v>
      </c>
      <c r="D555" t="s">
        <v>18</v>
      </c>
      <c r="E555">
        <v>9398.5430109999998</v>
      </c>
      <c r="F555">
        <v>631.15</v>
      </c>
      <c r="G555">
        <v>-16.581708335395099</v>
      </c>
      <c r="H555">
        <v>-27.244372082017801</v>
      </c>
      <c r="I555">
        <v>-36.615329586867297</v>
      </c>
      <c r="J555">
        <v>-5.3719623592467398</v>
      </c>
      <c r="K555">
        <v>816.00354079632496</v>
      </c>
      <c r="L555">
        <v>850.49056405818897</v>
      </c>
      <c r="M555">
        <v>30.491028548202301</v>
      </c>
      <c r="N555">
        <v>1.96720531392572</v>
      </c>
      <c r="O555">
        <v>102.012199952467</v>
      </c>
      <c r="P555">
        <v>8.9974958984543694</v>
      </c>
      <c r="Q555">
        <v>0.157485047373875</v>
      </c>
    </row>
    <row r="556" spans="1:17" x14ac:dyDescent="0.3">
      <c r="A556" t="s">
        <v>1238</v>
      </c>
      <c r="B556" t="s">
        <v>1239</v>
      </c>
      <c r="C556" t="s">
        <v>3150</v>
      </c>
      <c r="D556" t="s">
        <v>425</v>
      </c>
      <c r="E556">
        <v>9387.9455556600005</v>
      </c>
      <c r="F556">
        <v>307.39999999999998</v>
      </c>
      <c r="G556">
        <v>-7.9700708125539999</v>
      </c>
      <c r="H556">
        <v>-0.485730010911957</v>
      </c>
      <c r="I556">
        <v>16.6284161321711</v>
      </c>
      <c r="J556">
        <v>-1.6821120302602099</v>
      </c>
      <c r="K556">
        <v>303.960106437832</v>
      </c>
      <c r="L556">
        <v>292.62311845212599</v>
      </c>
      <c r="M556">
        <v>58.023589834035697</v>
      </c>
      <c r="N556">
        <v>0.60434285156720102</v>
      </c>
      <c r="O556">
        <v>20.982433311645998</v>
      </c>
      <c r="P556">
        <v>44.319248826291002</v>
      </c>
      <c r="Q556">
        <v>-5.1596837685097E-2</v>
      </c>
    </row>
    <row r="557" spans="1:17" x14ac:dyDescent="0.3">
      <c r="A557" t="s">
        <v>1240</v>
      </c>
      <c r="B557" t="s">
        <v>1241</v>
      </c>
      <c r="C557" t="s">
        <v>3145</v>
      </c>
      <c r="D557" t="s">
        <v>206</v>
      </c>
      <c r="E557">
        <v>9365.7516275950002</v>
      </c>
      <c r="F557">
        <v>1517.45</v>
      </c>
      <c r="G557">
        <v>50.654975304520697</v>
      </c>
      <c r="H557">
        <v>0.86262828817757398</v>
      </c>
      <c r="I557">
        <v>40.6725503846096</v>
      </c>
      <c r="J557">
        <v>-3.0390604571145099</v>
      </c>
      <c r="K557">
        <v>1532.89324073531</v>
      </c>
      <c r="L557">
        <v>1310.6901846813</v>
      </c>
      <c r="M557">
        <v>42.284092540789601</v>
      </c>
      <c r="N557">
        <v>0.56543440545420798</v>
      </c>
      <c r="O557">
        <v>15.8720221424099</v>
      </c>
      <c r="P557">
        <v>84.942108470444794</v>
      </c>
      <c r="Q557">
        <v>6.9562633414728001E-2</v>
      </c>
    </row>
    <row r="558" spans="1:17" hidden="1" x14ac:dyDescent="0.3">
      <c r="A558" t="s">
        <v>1242</v>
      </c>
      <c r="B558" t="s">
        <v>1243</v>
      </c>
      <c r="C558" t="s">
        <v>3154</v>
      </c>
      <c r="D558" t="s">
        <v>258</v>
      </c>
      <c r="E558">
        <v>9345.7181627999998</v>
      </c>
      <c r="F558">
        <v>6071.4</v>
      </c>
      <c r="G558">
        <v>-25.1443070007521</v>
      </c>
      <c r="H558">
        <v>4.34743387330081</v>
      </c>
      <c r="I558">
        <v>-1.58870055799801</v>
      </c>
      <c r="J558">
        <v>-2.5127429648557502</v>
      </c>
      <c r="K558">
        <v>6195.5015624458902</v>
      </c>
      <c r="L558">
        <v>5864.1768932068899</v>
      </c>
      <c r="M558">
        <v>37.908828174343597</v>
      </c>
      <c r="N558">
        <v>0.58930851247368898</v>
      </c>
      <c r="O558">
        <v>15.2781895444213</v>
      </c>
      <c r="P558">
        <v>31.415584415584402</v>
      </c>
      <c r="Q558">
        <v>0.10077115468716601</v>
      </c>
    </row>
    <row r="559" spans="1:17" x14ac:dyDescent="0.3">
      <c r="A559" t="s">
        <v>1244</v>
      </c>
      <c r="B559" t="s">
        <v>1245</v>
      </c>
      <c r="C559" t="s">
        <v>3148</v>
      </c>
      <c r="D559" t="s">
        <v>282</v>
      </c>
      <c r="E559">
        <v>9335.8213669300003</v>
      </c>
      <c r="F559">
        <v>4018.45</v>
      </c>
      <c r="G559">
        <v>158.324059842091</v>
      </c>
      <c r="H559">
        <v>7.0348196283471198</v>
      </c>
      <c r="I559">
        <v>134.72764743894899</v>
      </c>
      <c r="J559">
        <v>-1.3813073892408001</v>
      </c>
      <c r="K559">
        <v>3641.19193480575</v>
      </c>
      <c r="L559">
        <v>2668.8819428253801</v>
      </c>
      <c r="M559">
        <v>54.983162372311597</v>
      </c>
      <c r="N559">
        <v>0.525194608865725</v>
      </c>
      <c r="O559">
        <v>7.3734897783971496</v>
      </c>
      <c r="P559">
        <v>209.70712909441201</v>
      </c>
      <c r="Q559">
        <v>0.15092353543225701</v>
      </c>
    </row>
    <row r="560" spans="1:17" hidden="1" x14ac:dyDescent="0.3">
      <c r="A560" t="s">
        <v>1246</v>
      </c>
      <c r="B560" t="s">
        <v>1247</v>
      </c>
      <c r="C560" t="s">
        <v>3154</v>
      </c>
      <c r="D560" t="s">
        <v>75</v>
      </c>
      <c r="E560">
        <v>9310.5866602599999</v>
      </c>
      <c r="F560">
        <v>184.97</v>
      </c>
      <c r="G560">
        <v>-6.3869214132604997</v>
      </c>
      <c r="H560">
        <v>0.15064137954465401</v>
      </c>
      <c r="I560">
        <v>13.690594097782199</v>
      </c>
      <c r="J560">
        <v>-1.1267031769809099</v>
      </c>
      <c r="K560">
        <v>189.41419935488699</v>
      </c>
      <c r="L560">
        <v>174.13545820693199</v>
      </c>
      <c r="M560">
        <v>26.352662016815</v>
      </c>
      <c r="N560">
        <v>0.11126703856061899</v>
      </c>
      <c r="O560">
        <v>32.994539655079201</v>
      </c>
      <c r="P560">
        <v>30.260563380281599</v>
      </c>
      <c r="Q560">
        <v>3.6165801433508997E-2</v>
      </c>
    </row>
    <row r="561" spans="1:17" x14ac:dyDescent="0.3">
      <c r="A561" t="s">
        <v>1248</v>
      </c>
      <c r="B561" t="s">
        <v>1249</v>
      </c>
      <c r="C561" t="s">
        <v>3157</v>
      </c>
      <c r="D561" t="s">
        <v>1058</v>
      </c>
      <c r="E561">
        <v>9272.1155759499998</v>
      </c>
      <c r="F561">
        <v>482.05</v>
      </c>
      <c r="G561">
        <v>16.714220538763598</v>
      </c>
      <c r="H561">
        <v>-15.228413879478399</v>
      </c>
      <c r="I561">
        <v>3.5395843174174701</v>
      </c>
      <c r="J561">
        <v>-6.79478806006993</v>
      </c>
      <c r="K561">
        <v>530.66845437667303</v>
      </c>
      <c r="L561">
        <v>486.67156793326399</v>
      </c>
      <c r="M561">
        <v>33.7572484761222</v>
      </c>
      <c r="N561">
        <v>0.679029419851234</v>
      </c>
      <c r="O561">
        <v>42.910486464059701</v>
      </c>
      <c r="P561">
        <v>47.936166947982102</v>
      </c>
      <c r="Q561">
        <v>1.3874775858722E-2</v>
      </c>
    </row>
    <row r="562" spans="1:17" x14ac:dyDescent="0.3">
      <c r="A562" t="s">
        <v>1250</v>
      </c>
      <c r="B562" t="s">
        <v>1251</v>
      </c>
      <c r="C562" t="s">
        <v>3142</v>
      </c>
      <c r="D562" t="s">
        <v>48</v>
      </c>
      <c r="E562">
        <v>9268.7990947199996</v>
      </c>
      <c r="F562">
        <v>539.54999999999995</v>
      </c>
      <c r="G562">
        <v>104.394031222376</v>
      </c>
      <c r="H562">
        <v>-5.1584686868401697</v>
      </c>
      <c r="I562">
        <v>38.363377418651098</v>
      </c>
      <c r="J562">
        <v>-2.82545780874606</v>
      </c>
      <c r="K562">
        <v>549.77787183311295</v>
      </c>
      <c r="L562">
        <v>457.03617416832702</v>
      </c>
      <c r="M562">
        <v>37.929413318041497</v>
      </c>
      <c r="N562">
        <v>0.61775563243939802</v>
      </c>
      <c r="O562">
        <v>28.681308497822201</v>
      </c>
      <c r="P562">
        <v>133.318918918918</v>
      </c>
      <c r="Q562">
        <v>0.22158117153638901</v>
      </c>
    </row>
    <row r="563" spans="1:17" x14ac:dyDescent="0.3">
      <c r="A563" t="s">
        <v>1252</v>
      </c>
      <c r="B563" t="s">
        <v>1253</v>
      </c>
      <c r="C563" t="s">
        <v>3152</v>
      </c>
      <c r="D563" t="s">
        <v>141</v>
      </c>
      <c r="E563">
        <v>9232.2016693500009</v>
      </c>
      <c r="F563">
        <v>1107.1500000000001</v>
      </c>
      <c r="G563">
        <v>172.54575885131601</v>
      </c>
      <c r="H563">
        <v>30.078974151715698</v>
      </c>
      <c r="I563">
        <v>28.178207497055599</v>
      </c>
      <c r="J563">
        <v>1.7033380353013301</v>
      </c>
      <c r="K563">
        <v>966.88626446528394</v>
      </c>
      <c r="L563">
        <v>827.26387285870499</v>
      </c>
      <c r="M563">
        <v>58.896387169912799</v>
      </c>
      <c r="N563">
        <v>1.51906315841509</v>
      </c>
      <c r="O563">
        <v>7.9347875174998697</v>
      </c>
      <c r="P563">
        <v>203.28722092863899</v>
      </c>
      <c r="Q563">
        <v>0.14783735329411901</v>
      </c>
    </row>
    <row r="564" spans="1:17" hidden="1" x14ac:dyDescent="0.3">
      <c r="A564" t="s">
        <v>1254</v>
      </c>
      <c r="B564" t="s">
        <v>1255</v>
      </c>
      <c r="C564" t="s">
        <v>3154</v>
      </c>
      <c r="D564" t="s">
        <v>141</v>
      </c>
      <c r="E564">
        <v>9226.9782856999991</v>
      </c>
      <c r="F564">
        <v>732.2</v>
      </c>
      <c r="G564">
        <v>8.0798970557478995</v>
      </c>
      <c r="H564">
        <v>5.5437050262774603</v>
      </c>
      <c r="I564">
        <v>1.57338015027582</v>
      </c>
      <c r="J564">
        <v>-0.27748209732725598</v>
      </c>
      <c r="K564">
        <v>715.11390858023196</v>
      </c>
      <c r="L564">
        <v>684.92003490926697</v>
      </c>
      <c r="M564">
        <v>60.909395305350003</v>
      </c>
      <c r="N564">
        <v>0.61161726837115604</v>
      </c>
      <c r="O564">
        <v>9.40316853318763</v>
      </c>
      <c r="P564">
        <v>37.039116601160401</v>
      </c>
    </row>
    <row r="565" spans="1:17" x14ac:dyDescent="0.3">
      <c r="A565" t="s">
        <v>1256</v>
      </c>
      <c r="B565" t="s">
        <v>1257</v>
      </c>
      <c r="C565" t="s">
        <v>3143</v>
      </c>
      <c r="D565" t="s">
        <v>51</v>
      </c>
      <c r="E565">
        <v>9221.4219929999999</v>
      </c>
      <c r="F565">
        <v>531.6</v>
      </c>
      <c r="G565">
        <v>7.9121840877880096</v>
      </c>
      <c r="H565">
        <v>11.177650965945899</v>
      </c>
      <c r="I565">
        <v>34.353173393740498</v>
      </c>
      <c r="J565">
        <v>12.677083807091501</v>
      </c>
      <c r="K565">
        <v>497.87170915556197</v>
      </c>
      <c r="L565">
        <v>437.02074660033401</v>
      </c>
      <c r="M565">
        <v>62.155195142243201</v>
      </c>
      <c r="N565">
        <v>1.2956119921382001</v>
      </c>
      <c r="O565">
        <v>6.84725357411586</v>
      </c>
      <c r="P565">
        <v>66.3849765258216</v>
      </c>
    </row>
    <row r="566" spans="1:17" hidden="1" x14ac:dyDescent="0.3">
      <c r="A566" t="s">
        <v>1258</v>
      </c>
      <c r="B566" t="s">
        <v>1259</v>
      </c>
      <c r="C566" t="s">
        <v>3154</v>
      </c>
      <c r="D566" t="s">
        <v>227</v>
      </c>
      <c r="E566">
        <v>9203.8625186549998</v>
      </c>
      <c r="F566">
        <v>329.05</v>
      </c>
      <c r="G566">
        <v>-20.7699051872344</v>
      </c>
      <c r="H566">
        <v>2.8096739115879998</v>
      </c>
      <c r="I566">
        <v>-5.9511481278504501</v>
      </c>
      <c r="J566">
        <v>-0.86746822064111795</v>
      </c>
      <c r="K566">
        <v>327.58003688072898</v>
      </c>
      <c r="M566">
        <v>53.711458387740201</v>
      </c>
      <c r="N566">
        <v>0.88963839076284401</v>
      </c>
      <c r="O566">
        <v>13.174289621638</v>
      </c>
      <c r="P566">
        <v>16.663712107782299</v>
      </c>
    </row>
    <row r="567" spans="1:17" x14ac:dyDescent="0.3">
      <c r="A567" t="s">
        <v>1260</v>
      </c>
      <c r="B567" t="s">
        <v>1261</v>
      </c>
      <c r="C567" t="s">
        <v>3140</v>
      </c>
      <c r="D567" t="s">
        <v>21</v>
      </c>
      <c r="E567">
        <v>9201.99816655</v>
      </c>
      <c r="F567">
        <v>1461.5</v>
      </c>
      <c r="G567">
        <v>-30.326410331441</v>
      </c>
      <c r="H567">
        <v>-3.30575581408372</v>
      </c>
      <c r="I567">
        <v>-6.4997520838265199</v>
      </c>
      <c r="J567">
        <v>-5.4293987549168596</v>
      </c>
      <c r="K567">
        <v>1548.7745165921799</v>
      </c>
      <c r="L567">
        <v>1570.9301243053601</v>
      </c>
      <c r="M567">
        <v>23.903379021982701</v>
      </c>
      <c r="N567">
        <v>0.92225989987477996</v>
      </c>
      <c r="O567">
        <v>32.907971262401603</v>
      </c>
      <c r="P567">
        <v>5.4435265683056198</v>
      </c>
      <c r="Q567">
        <v>-6.7073602589483999E-2</v>
      </c>
    </row>
    <row r="568" spans="1:17" x14ac:dyDescent="0.3">
      <c r="A568" t="s">
        <v>1262</v>
      </c>
      <c r="B568" t="s">
        <v>1263</v>
      </c>
      <c r="C568" t="s">
        <v>3148</v>
      </c>
      <c r="D568" t="s">
        <v>387</v>
      </c>
      <c r="E568">
        <v>9177.0114290399997</v>
      </c>
      <c r="F568">
        <v>404.4</v>
      </c>
      <c r="G568">
        <v>114.871135431</v>
      </c>
      <c r="H568">
        <v>8.6541212972261707</v>
      </c>
      <c r="I568">
        <v>43.375926730613401</v>
      </c>
      <c r="J568">
        <v>-5.9587101367712396</v>
      </c>
      <c r="K568">
        <v>403.38246155446097</v>
      </c>
      <c r="L568">
        <v>323.41933898824402</v>
      </c>
      <c r="M568">
        <v>42.161255832778103</v>
      </c>
      <c r="N568">
        <v>0.52238522458098802</v>
      </c>
      <c r="O568">
        <v>17.210682492581601</v>
      </c>
      <c r="P568">
        <v>150.01545595054</v>
      </c>
      <c r="Q568">
        <v>0.1662838361326</v>
      </c>
    </row>
    <row r="569" spans="1:17" x14ac:dyDescent="0.3">
      <c r="A569" t="s">
        <v>1264</v>
      </c>
      <c r="B569" t="s">
        <v>1265</v>
      </c>
      <c r="C569" t="s">
        <v>3138</v>
      </c>
      <c r="D569" t="s">
        <v>21</v>
      </c>
      <c r="E569">
        <v>9122.5948073</v>
      </c>
      <c r="F569">
        <v>2954.9</v>
      </c>
      <c r="G569">
        <v>7.7469189797949296</v>
      </c>
      <c r="H569">
        <v>11.4687362372637</v>
      </c>
      <c r="I569">
        <v>18.047986180584498</v>
      </c>
      <c r="J569">
        <v>0.45231078616637599</v>
      </c>
      <c r="K569">
        <v>2807.1264581949999</v>
      </c>
      <c r="L569">
        <v>2694.6372400987798</v>
      </c>
      <c r="M569">
        <v>63.9345369951725</v>
      </c>
      <c r="N569">
        <v>0.53753282997099205</v>
      </c>
      <c r="O569">
        <v>6.4333818403329897</v>
      </c>
      <c r="P569">
        <v>38.237702042057499</v>
      </c>
      <c r="Q569">
        <v>-2.0561698404699999E-4</v>
      </c>
    </row>
    <row r="570" spans="1:17" x14ac:dyDescent="0.3">
      <c r="A570" t="s">
        <v>1266</v>
      </c>
      <c r="B570" t="s">
        <v>1267</v>
      </c>
      <c r="C570" t="s">
        <v>3151</v>
      </c>
      <c r="D570" t="s">
        <v>867</v>
      </c>
      <c r="E570">
        <v>9118.476117876</v>
      </c>
      <c r="F570">
        <v>195.87</v>
      </c>
      <c r="G570">
        <v>7.7105731709940697</v>
      </c>
      <c r="H570">
        <v>4.7275121104756996</v>
      </c>
      <c r="I570">
        <v>-17.4576009813951</v>
      </c>
      <c r="J570">
        <v>-6.7398926443423907E-2</v>
      </c>
      <c r="K570">
        <v>199.541407195587</v>
      </c>
      <c r="L570">
        <v>194.08793063044399</v>
      </c>
      <c r="M570">
        <v>56.009899339007902</v>
      </c>
      <c r="N570">
        <v>0.60680034358891799</v>
      </c>
      <c r="O570">
        <v>34.783274620922001</v>
      </c>
      <c r="P570">
        <v>45.412026726057903</v>
      </c>
      <c r="Q570">
        <v>0.112155754270164</v>
      </c>
    </row>
    <row r="571" spans="1:17" x14ac:dyDescent="0.3">
      <c r="A571" t="s">
        <v>1268</v>
      </c>
      <c r="B571" t="s">
        <v>1269</v>
      </c>
      <c r="C571" t="s">
        <v>3150</v>
      </c>
      <c r="D571" t="s">
        <v>1270</v>
      </c>
      <c r="E571">
        <v>9090.9021145349998</v>
      </c>
      <c r="F571">
        <v>836.35</v>
      </c>
      <c r="G571">
        <v>-47.917360754400796</v>
      </c>
      <c r="H571">
        <v>-5.4224049038773998</v>
      </c>
      <c r="I571">
        <v>-17.551946982974499</v>
      </c>
      <c r="J571">
        <v>-3.3385003206994401</v>
      </c>
      <c r="K571">
        <v>885.47809871740697</v>
      </c>
      <c r="L571">
        <v>962.74930220269596</v>
      </c>
      <c r="M571">
        <v>40.8227228151706</v>
      </c>
      <c r="N571">
        <v>0.78006499345344604</v>
      </c>
      <c r="O571">
        <v>55.078615412207697</v>
      </c>
      <c r="P571">
        <v>4.1531755915317596</v>
      </c>
      <c r="Q571">
        <v>-0.13596842661816599</v>
      </c>
    </row>
    <row r="572" spans="1:17" x14ac:dyDescent="0.3">
      <c r="A572" t="s">
        <v>1271</v>
      </c>
      <c r="B572" t="s">
        <v>1272</v>
      </c>
      <c r="C572" t="s">
        <v>3153</v>
      </c>
      <c r="D572" t="s">
        <v>282</v>
      </c>
      <c r="E572">
        <v>9079.5259954800003</v>
      </c>
      <c r="F572">
        <v>2104.6</v>
      </c>
      <c r="G572">
        <v>105.821647502668</v>
      </c>
      <c r="H572">
        <v>-3.7138225871318302</v>
      </c>
      <c r="I572">
        <v>58.936402801342503</v>
      </c>
      <c r="J572">
        <v>-2.5072572236389798</v>
      </c>
      <c r="K572">
        <v>2059.33068775324</v>
      </c>
      <c r="L572">
        <v>1650.06004369005</v>
      </c>
      <c r="M572">
        <v>48.770833750098397</v>
      </c>
      <c r="N572">
        <v>0.59335677288541</v>
      </c>
      <c r="O572">
        <v>14.3566473439133</v>
      </c>
      <c r="P572">
        <v>136.977817813309</v>
      </c>
      <c r="Q572">
        <v>0.107786991942059</v>
      </c>
    </row>
    <row r="573" spans="1:17" x14ac:dyDescent="0.3">
      <c r="A573" t="s">
        <v>1273</v>
      </c>
      <c r="B573" t="s">
        <v>1274</v>
      </c>
      <c r="C573" t="s">
        <v>3139</v>
      </c>
      <c r="D573" t="s">
        <v>138</v>
      </c>
      <c r="E573">
        <v>9073.2332280119899</v>
      </c>
      <c r="F573">
        <v>84.36</v>
      </c>
      <c r="G573">
        <v>-27.975927585938301</v>
      </c>
      <c r="H573">
        <v>-1.6995652949170299</v>
      </c>
      <c r="I573">
        <v>-5.6308480818756701</v>
      </c>
      <c r="J573">
        <v>-2.92337760862728</v>
      </c>
      <c r="K573">
        <v>86.044550177379193</v>
      </c>
      <c r="L573">
        <v>85.702336711674604</v>
      </c>
      <c r="M573">
        <v>45.243642658329001</v>
      </c>
      <c r="N573">
        <v>0.37032587420989199</v>
      </c>
      <c r="O573">
        <v>25.426742532005601</v>
      </c>
      <c r="P573">
        <v>16.5193370165745</v>
      </c>
    </row>
    <row r="574" spans="1:17" x14ac:dyDescent="0.3">
      <c r="A574" t="s">
        <v>1275</v>
      </c>
      <c r="B574" t="s">
        <v>1276</v>
      </c>
      <c r="C574" t="s">
        <v>3143</v>
      </c>
      <c r="D574" t="s">
        <v>51</v>
      </c>
      <c r="E574">
        <v>9073.2222012000002</v>
      </c>
      <c r="F574">
        <v>5466</v>
      </c>
      <c r="G574">
        <v>-19.161912833567399</v>
      </c>
      <c r="H574">
        <v>8.3539917830746209</v>
      </c>
      <c r="I574">
        <v>6.3686300454725799</v>
      </c>
      <c r="J574">
        <v>3.1913956375653298</v>
      </c>
      <c r="K574">
        <v>5275.1882646929798</v>
      </c>
      <c r="L574">
        <v>5130.2113084745597</v>
      </c>
      <c r="M574">
        <v>56.059053104801201</v>
      </c>
      <c r="N574">
        <v>2.0938123800235799</v>
      </c>
      <c r="O574">
        <v>6.7197219173069804</v>
      </c>
      <c r="P574">
        <v>17.889378956336</v>
      </c>
      <c r="Q574">
        <v>-2.3982439637607E-2</v>
      </c>
    </row>
    <row r="575" spans="1:17" x14ac:dyDescent="0.3">
      <c r="A575" t="s">
        <v>1277</v>
      </c>
      <c r="B575" t="s">
        <v>1278</v>
      </c>
      <c r="C575" t="s">
        <v>3145</v>
      </c>
      <c r="D575" t="s">
        <v>206</v>
      </c>
      <c r="E575">
        <v>9039.6846321600005</v>
      </c>
      <c r="F575">
        <v>2052.15</v>
      </c>
      <c r="G575">
        <v>69.623586001702293</v>
      </c>
      <c r="H575">
        <v>-4.5150805237962599</v>
      </c>
      <c r="I575">
        <v>-3.1102388841136199</v>
      </c>
      <c r="J575">
        <v>-7.8997881045168201</v>
      </c>
      <c r="K575">
        <v>2095.1834447773599</v>
      </c>
      <c r="L575">
        <v>1893.6150776029201</v>
      </c>
      <c r="M575">
        <v>48.518305120801202</v>
      </c>
      <c r="N575">
        <v>0.40673903531511901</v>
      </c>
      <c r="O575">
        <v>16.901785931827501</v>
      </c>
      <c r="P575">
        <v>106.661631419939</v>
      </c>
      <c r="Q575">
        <v>0.14865435727336401</v>
      </c>
    </row>
    <row r="576" spans="1:17" x14ac:dyDescent="0.3">
      <c r="A576" t="s">
        <v>1279</v>
      </c>
      <c r="B576" t="s">
        <v>1280</v>
      </c>
      <c r="C576" t="s">
        <v>3148</v>
      </c>
      <c r="D576" t="s">
        <v>477</v>
      </c>
      <c r="E576">
        <v>9015.6040751439996</v>
      </c>
      <c r="F576">
        <v>145.84</v>
      </c>
      <c r="G576">
        <v>19.762208723887401</v>
      </c>
      <c r="H576">
        <v>-20.988269791762399</v>
      </c>
      <c r="I576">
        <v>-21.550161848278002</v>
      </c>
      <c r="J576">
        <v>-12.2339738412036</v>
      </c>
      <c r="K576">
        <v>186.88851324087301</v>
      </c>
      <c r="L576">
        <v>175.62650215653201</v>
      </c>
      <c r="M576">
        <v>22.234588382925601</v>
      </c>
      <c r="N576">
        <v>1.1398781441921699</v>
      </c>
      <c r="O576">
        <v>62.232583653318699</v>
      </c>
      <c r="P576">
        <v>49.9640102827763</v>
      </c>
      <c r="Q576">
        <v>0.16888486781568501</v>
      </c>
    </row>
    <row r="577" spans="1:17" hidden="1" x14ac:dyDescent="0.3">
      <c r="A577" t="s">
        <v>1281</v>
      </c>
      <c r="B577" t="s">
        <v>1282</v>
      </c>
      <c r="C577" t="s">
        <v>3154</v>
      </c>
      <c r="D577" t="s">
        <v>448</v>
      </c>
      <c r="E577">
        <v>8985.9226710399998</v>
      </c>
      <c r="F577">
        <v>1173.2</v>
      </c>
      <c r="G577">
        <v>7.0412608675915296</v>
      </c>
      <c r="H577">
        <v>18.4127930848089</v>
      </c>
      <c r="I577">
        <v>23.9581878756279</v>
      </c>
      <c r="J577">
        <v>8.9384954278684994</v>
      </c>
      <c r="K577">
        <v>1083.129240771</v>
      </c>
      <c r="L577">
        <v>973.31551773760202</v>
      </c>
      <c r="M577">
        <v>61.899833593789502</v>
      </c>
      <c r="N577">
        <v>1.64493996008708</v>
      </c>
      <c r="O577">
        <v>6.0688714626662099</v>
      </c>
      <c r="P577">
        <v>54.847224971952699</v>
      </c>
      <c r="Q577">
        <v>6.2618872132454997E-2</v>
      </c>
    </row>
    <row r="578" spans="1:17" x14ac:dyDescent="0.3">
      <c r="A578" t="s">
        <v>1283</v>
      </c>
      <c r="B578" t="s">
        <v>1284</v>
      </c>
      <c r="C578" t="s">
        <v>3153</v>
      </c>
      <c r="D578" t="s">
        <v>403</v>
      </c>
      <c r="E578">
        <v>8936.2438438000008</v>
      </c>
      <c r="F578">
        <v>161.97999999999999</v>
      </c>
      <c r="G578">
        <v>5.4104527512080898</v>
      </c>
      <c r="H578">
        <v>-6.4952668068762902</v>
      </c>
      <c r="I578">
        <v>6.8646193949921503</v>
      </c>
      <c r="J578">
        <v>0.73370852260058494</v>
      </c>
      <c r="K578">
        <v>173.812638257613</v>
      </c>
      <c r="L578">
        <v>170.519175541945</v>
      </c>
      <c r="M578">
        <v>46.636141910474102</v>
      </c>
      <c r="N578">
        <v>0.63795427892072898</v>
      </c>
      <c r="O578">
        <v>51.253241140881499</v>
      </c>
      <c r="P578">
        <v>36.8074324324324</v>
      </c>
      <c r="Q578">
        <v>8.3476493504165999E-2</v>
      </c>
    </row>
    <row r="579" spans="1:17" x14ac:dyDescent="0.3">
      <c r="A579" t="s">
        <v>1285</v>
      </c>
      <c r="B579" t="s">
        <v>1286</v>
      </c>
      <c r="C579" t="s">
        <v>3150</v>
      </c>
      <c r="D579" t="s">
        <v>811</v>
      </c>
      <c r="E579">
        <v>8930.3822020499993</v>
      </c>
      <c r="F579">
        <v>6924.9</v>
      </c>
      <c r="G579">
        <v>-44.900628222326901</v>
      </c>
      <c r="H579">
        <v>-8.0448198379693601</v>
      </c>
      <c r="I579">
        <v>-12.190512184944</v>
      </c>
      <c r="J579">
        <v>-4.1431265679818399</v>
      </c>
      <c r="K579">
        <v>7828.4655353683202</v>
      </c>
      <c r="L579">
        <v>8077.4432451092098</v>
      </c>
      <c r="M579">
        <v>25.425275441652101</v>
      </c>
      <c r="N579">
        <v>0.48846562469094101</v>
      </c>
      <c r="O579">
        <v>55.8138023653771</v>
      </c>
      <c r="P579">
        <v>5.0628110207549399</v>
      </c>
      <c r="Q579">
        <v>1.5695903270210001E-2</v>
      </c>
    </row>
    <row r="580" spans="1:17" hidden="1" x14ac:dyDescent="0.3">
      <c r="A580" t="s">
        <v>1287</v>
      </c>
      <c r="B580" t="s">
        <v>1288</v>
      </c>
      <c r="C580" t="s">
        <v>3154</v>
      </c>
      <c r="D580" t="s">
        <v>1289</v>
      </c>
      <c r="E580">
        <v>8929.2201600000008</v>
      </c>
      <c r="F580">
        <v>4286.3</v>
      </c>
      <c r="G580">
        <v>585.08141169461396</v>
      </c>
      <c r="H580">
        <v>31.312180899303801</v>
      </c>
      <c r="I580">
        <v>121.50923631050701</v>
      </c>
      <c r="J580">
        <v>17.105677970317402</v>
      </c>
      <c r="K580">
        <v>3669.8850477425299</v>
      </c>
      <c r="L580">
        <v>2698.4393255401901</v>
      </c>
      <c r="M580">
        <v>62.560885065373</v>
      </c>
      <c r="N580">
        <v>1.36628291650125</v>
      </c>
      <c r="O580">
        <v>10.8181881809485</v>
      </c>
      <c r="P580">
        <v>620.20499033857004</v>
      </c>
      <c r="Q580">
        <v>0.38788173921032199</v>
      </c>
    </row>
    <row r="581" spans="1:17" x14ac:dyDescent="0.3">
      <c r="A581" t="s">
        <v>1290</v>
      </c>
      <c r="B581" t="s">
        <v>1291</v>
      </c>
      <c r="C581" t="s">
        <v>3141</v>
      </c>
      <c r="D581" t="s">
        <v>987</v>
      </c>
      <c r="E581">
        <v>8914.1151693240008</v>
      </c>
      <c r="F581">
        <v>41.88</v>
      </c>
      <c r="G581">
        <v>-41.510499029979599</v>
      </c>
      <c r="H581">
        <v>-8.3000898366876203</v>
      </c>
      <c r="I581">
        <v>-8.0541820360570693</v>
      </c>
      <c r="J581">
        <v>-2.1307341965325901</v>
      </c>
      <c r="K581">
        <v>45.244734046062597</v>
      </c>
      <c r="L581">
        <v>46.4126482332424</v>
      </c>
      <c r="M581">
        <v>39.840446895516202</v>
      </c>
      <c r="N581">
        <v>0.440909428013049</v>
      </c>
      <c r="O581">
        <v>34.909264565424998</v>
      </c>
      <c r="P581">
        <v>14.582763337893301</v>
      </c>
      <c r="Q581">
        <v>4.9340355077772999E-2</v>
      </c>
    </row>
    <row r="582" spans="1:17" x14ac:dyDescent="0.3">
      <c r="A582" t="s">
        <v>1292</v>
      </c>
      <c r="B582" t="s">
        <v>1293</v>
      </c>
      <c r="C582" t="s">
        <v>3153</v>
      </c>
      <c r="D582" t="s">
        <v>403</v>
      </c>
      <c r="E582">
        <v>8912.6871273649995</v>
      </c>
      <c r="F582">
        <v>606.54999999999995</v>
      </c>
      <c r="G582">
        <v>-34.358092052761897</v>
      </c>
      <c r="H582">
        <v>-1.0556814085824699</v>
      </c>
      <c r="I582">
        <v>-15.9417349624943</v>
      </c>
      <c r="J582">
        <v>-2.1754663951820898</v>
      </c>
      <c r="K582">
        <v>642.65035235936398</v>
      </c>
      <c r="L582">
        <v>661.38428702487204</v>
      </c>
      <c r="M582">
        <v>38.0677960942499</v>
      </c>
      <c r="N582">
        <v>0.62610711363638705</v>
      </c>
      <c r="O582">
        <v>34.350012365015203</v>
      </c>
      <c r="P582">
        <v>2.89228159457166</v>
      </c>
      <c r="Q582">
        <v>4.3499140040348001E-2</v>
      </c>
    </row>
    <row r="583" spans="1:17" hidden="1" x14ac:dyDescent="0.3">
      <c r="A583" t="s">
        <v>1294</v>
      </c>
      <c r="B583" t="s">
        <v>1295</v>
      </c>
      <c r="C583" t="s">
        <v>3154</v>
      </c>
      <c r="D583" t="s">
        <v>141</v>
      </c>
      <c r="E583">
        <v>8887.7999999999993</v>
      </c>
      <c r="F583">
        <v>4443.8999999999996</v>
      </c>
      <c r="G583">
        <v>-28.5242269899992</v>
      </c>
      <c r="H583">
        <v>1.1052038842501</v>
      </c>
      <c r="I583">
        <v>-14.5013831853542</v>
      </c>
      <c r="J583">
        <v>-3.2097881009147602</v>
      </c>
      <c r="K583">
        <v>4537.3109642588897</v>
      </c>
      <c r="L583">
        <v>4686.1837550399696</v>
      </c>
      <c r="M583">
        <v>47.712100488535299</v>
      </c>
      <c r="N583">
        <v>0.52705519804223699</v>
      </c>
      <c r="O583">
        <v>56.934224442494198</v>
      </c>
      <c r="P583">
        <v>5.7756620053555299</v>
      </c>
      <c r="Q583">
        <v>-7.9475621770506003E-2</v>
      </c>
    </row>
    <row r="584" spans="1:17" x14ac:dyDescent="0.3">
      <c r="A584" t="s">
        <v>1296</v>
      </c>
      <c r="B584" t="s">
        <v>1297</v>
      </c>
      <c r="C584" t="s">
        <v>3152</v>
      </c>
      <c r="D584" t="s">
        <v>141</v>
      </c>
      <c r="E584">
        <v>8841.6033622199993</v>
      </c>
      <c r="F584">
        <v>164.2</v>
      </c>
      <c r="G584">
        <v>-38.533172122581199</v>
      </c>
      <c r="H584">
        <v>-10.0855700800224</v>
      </c>
      <c r="I584">
        <v>-27.338010257034799</v>
      </c>
      <c r="J584">
        <v>0.31683779320156602</v>
      </c>
      <c r="K584">
        <v>179.320427691807</v>
      </c>
      <c r="L584">
        <v>191.172097638103</v>
      </c>
      <c r="M584">
        <v>43.293684701991602</v>
      </c>
      <c r="N584">
        <v>0.73934379369984005</v>
      </c>
      <c r="O584">
        <v>73.507917174177805</v>
      </c>
      <c r="P584">
        <v>5.1755060210094603</v>
      </c>
      <c r="Q584">
        <v>0.122809821905072</v>
      </c>
    </row>
    <row r="585" spans="1:17" x14ac:dyDescent="0.3">
      <c r="A585" t="s">
        <v>1298</v>
      </c>
      <c r="B585" t="s">
        <v>1299</v>
      </c>
      <c r="C585" t="s">
        <v>3149</v>
      </c>
      <c r="D585" t="s">
        <v>88</v>
      </c>
      <c r="E585">
        <v>8833.8974754299998</v>
      </c>
      <c r="F585">
        <v>182.73</v>
      </c>
      <c r="G585">
        <v>7.6967659516243403</v>
      </c>
      <c r="H585">
        <v>-10.0074757620421</v>
      </c>
      <c r="I585">
        <v>-17.542041395604201</v>
      </c>
      <c r="J585">
        <v>-9.2284164477699608</v>
      </c>
      <c r="K585">
        <v>206.855012841335</v>
      </c>
      <c r="L585">
        <v>200.36071849735501</v>
      </c>
      <c r="M585">
        <v>22.4754084749786</v>
      </c>
      <c r="N585">
        <v>0.51423322072183897</v>
      </c>
      <c r="O585">
        <v>37.191484704208399</v>
      </c>
      <c r="P585">
        <v>35.757800891530401</v>
      </c>
      <c r="Q585">
        <v>6.5817902266929004E-2</v>
      </c>
    </row>
    <row r="586" spans="1:17" x14ac:dyDescent="0.3">
      <c r="A586" t="s">
        <v>1300</v>
      </c>
      <c r="B586" t="s">
        <v>1301</v>
      </c>
      <c r="C586" t="s">
        <v>3147</v>
      </c>
      <c r="D586" t="s">
        <v>75</v>
      </c>
      <c r="E586">
        <v>8775.1443173850002</v>
      </c>
      <c r="F586">
        <v>1139.55</v>
      </c>
      <c r="G586">
        <v>-35.613613340801798</v>
      </c>
      <c r="H586">
        <v>-4.3082181784598097</v>
      </c>
      <c r="I586">
        <v>-29.281941501226299</v>
      </c>
      <c r="J586">
        <v>-5.2576553987930499</v>
      </c>
      <c r="K586">
        <v>1236.23793290713</v>
      </c>
      <c r="L586">
        <v>1351.74304504564</v>
      </c>
      <c r="M586">
        <v>37.946095954564399</v>
      </c>
      <c r="N586">
        <v>0.492310244494997</v>
      </c>
      <c r="O586">
        <v>58.132596200254397</v>
      </c>
      <c r="P586">
        <v>3.5954545454545301</v>
      </c>
      <c r="Q586">
        <v>-4.5071898611796002E-2</v>
      </c>
    </row>
    <row r="587" spans="1:17" x14ac:dyDescent="0.3">
      <c r="A587" t="s">
        <v>1302</v>
      </c>
      <c r="B587" t="s">
        <v>1303</v>
      </c>
      <c r="C587" t="s">
        <v>3150</v>
      </c>
      <c r="D587" t="s">
        <v>91</v>
      </c>
      <c r="E587">
        <v>8755.8223794400001</v>
      </c>
      <c r="F587">
        <v>1126.55</v>
      </c>
      <c r="G587">
        <v>41.085667680077798</v>
      </c>
      <c r="H587">
        <v>-17.106047741591599</v>
      </c>
      <c r="I587">
        <v>25.062923578429999</v>
      </c>
      <c r="J587">
        <v>-8.4622431729437508</v>
      </c>
      <c r="K587">
        <v>1236.7638854331001</v>
      </c>
      <c r="L587">
        <v>1024.2366471068201</v>
      </c>
      <c r="M587">
        <v>29.440881329616801</v>
      </c>
      <c r="N587">
        <v>1.49707238006011</v>
      </c>
      <c r="O587">
        <v>37.0556122675425</v>
      </c>
      <c r="P587">
        <v>69.227880426618498</v>
      </c>
    </row>
    <row r="588" spans="1:17" x14ac:dyDescent="0.3">
      <c r="A588" t="s">
        <v>1304</v>
      </c>
      <c r="B588" t="s">
        <v>1305</v>
      </c>
      <c r="C588" t="s">
        <v>3143</v>
      </c>
      <c r="D588" t="s">
        <v>51</v>
      </c>
      <c r="E588">
        <v>8742.5071752000003</v>
      </c>
      <c r="F588">
        <v>894</v>
      </c>
      <c r="G588">
        <v>104.908983653939</v>
      </c>
      <c r="H588">
        <v>2.5972133157408099</v>
      </c>
      <c r="I588">
        <v>69.735686910492106</v>
      </c>
      <c r="J588">
        <v>1.24471590967282</v>
      </c>
      <c r="K588">
        <v>813.68909168814605</v>
      </c>
      <c r="L588">
        <v>645.04566791575201</v>
      </c>
      <c r="M588">
        <v>72.4810195120982</v>
      </c>
      <c r="N588">
        <v>0.54207112222299703</v>
      </c>
      <c r="O588">
        <v>7.3266219239373598</v>
      </c>
      <c r="P588">
        <v>185.48618872744601</v>
      </c>
      <c r="Q588">
        <v>4.0512710107E-2</v>
      </c>
    </row>
    <row r="589" spans="1:17" hidden="1" x14ac:dyDescent="0.3">
      <c r="A589" t="s">
        <v>1306</v>
      </c>
      <c r="B589" t="s">
        <v>1307</v>
      </c>
      <c r="C589" t="s">
        <v>3154</v>
      </c>
      <c r="D589" t="s">
        <v>21</v>
      </c>
      <c r="E589">
        <v>8713.0106340000002</v>
      </c>
      <c r="F589">
        <v>1578</v>
      </c>
      <c r="G589">
        <v>56.956192846212701</v>
      </c>
      <c r="H589">
        <v>0.24104086167455799</v>
      </c>
      <c r="I589">
        <v>18.151996779629101</v>
      </c>
      <c r="J589">
        <v>-6.4675503310638298</v>
      </c>
      <c r="K589">
        <v>1659.2376420650901</v>
      </c>
      <c r="L589">
        <v>1418.9694929028001</v>
      </c>
      <c r="M589">
        <v>38.655976155258898</v>
      </c>
      <c r="N589">
        <v>0.56694507579902498</v>
      </c>
      <c r="O589">
        <v>26.2198986058301</v>
      </c>
      <c r="P589">
        <v>85.647058823529406</v>
      </c>
      <c r="Q589">
        <v>0.246086068922589</v>
      </c>
    </row>
    <row r="590" spans="1:17" x14ac:dyDescent="0.3">
      <c r="A590" t="s">
        <v>1308</v>
      </c>
      <c r="B590" t="s">
        <v>1309</v>
      </c>
      <c r="C590" t="s">
        <v>3153</v>
      </c>
      <c r="D590" t="s">
        <v>403</v>
      </c>
      <c r="E590">
        <v>8707.2590033329998</v>
      </c>
      <c r="F590">
        <v>106.81</v>
      </c>
      <c r="G590">
        <v>43.267800590263597</v>
      </c>
      <c r="H590">
        <v>26.169033355774701</v>
      </c>
      <c r="I590">
        <v>55.626467338407203</v>
      </c>
      <c r="J590">
        <v>6.1006179124420497</v>
      </c>
      <c r="K590">
        <v>93.301203023425899</v>
      </c>
      <c r="L590">
        <v>82.222503519693007</v>
      </c>
      <c r="M590">
        <v>60.341126516090398</v>
      </c>
      <c r="N590">
        <v>2.3827746692849598</v>
      </c>
      <c r="O590">
        <v>11.927722123396601</v>
      </c>
      <c r="P590">
        <v>72.413236481032996</v>
      </c>
      <c r="Q590">
        <v>0.10357873133210201</v>
      </c>
    </row>
    <row r="591" spans="1:17" x14ac:dyDescent="0.3">
      <c r="A591" t="s">
        <v>1310</v>
      </c>
      <c r="B591" t="s">
        <v>1311</v>
      </c>
      <c r="C591" t="s">
        <v>3147</v>
      </c>
      <c r="D591" t="s">
        <v>75</v>
      </c>
      <c r="E591">
        <v>8704.0547820199899</v>
      </c>
      <c r="F591">
        <v>739.7</v>
      </c>
      <c r="G591">
        <v>-30.668084591447499</v>
      </c>
      <c r="H591">
        <v>-3.57510637501864</v>
      </c>
      <c r="I591">
        <v>-12.084749828125201</v>
      </c>
      <c r="J591">
        <v>-9.0431293464542399</v>
      </c>
      <c r="K591">
        <v>795.68903654653502</v>
      </c>
      <c r="L591">
        <v>807.04735960425205</v>
      </c>
      <c r="M591">
        <v>25.024062640381899</v>
      </c>
      <c r="N591">
        <v>0.99534779840251497</v>
      </c>
      <c r="O591">
        <v>35.176422874138098</v>
      </c>
      <c r="P591">
        <v>4.2932675361297301</v>
      </c>
      <c r="Q591">
        <v>1.161424776798E-2</v>
      </c>
    </row>
    <row r="592" spans="1:17" hidden="1" x14ac:dyDescent="0.3">
      <c r="A592" t="s">
        <v>1312</v>
      </c>
      <c r="B592" t="s">
        <v>1313</v>
      </c>
      <c r="C592" t="s">
        <v>3154</v>
      </c>
      <c r="D592" t="s">
        <v>246</v>
      </c>
      <c r="E592">
        <v>8702.4000848399992</v>
      </c>
      <c r="F592">
        <v>1651.4</v>
      </c>
      <c r="G592">
        <v>1804.92831002768</v>
      </c>
      <c r="H592">
        <v>12.542861956608499</v>
      </c>
      <c r="I592">
        <v>68.984379271137598</v>
      </c>
      <c r="J592">
        <v>-0.16562990443867601</v>
      </c>
      <c r="K592">
        <v>1535.0068463011901</v>
      </c>
      <c r="L592">
        <v>1049.90781201963</v>
      </c>
      <c r="M592">
        <v>55.105941096666399</v>
      </c>
      <c r="N592">
        <v>0.51212019282441501</v>
      </c>
      <c r="O592">
        <v>15.050865931936499</v>
      </c>
    </row>
    <row r="593" spans="1:17" x14ac:dyDescent="0.3">
      <c r="A593" t="s">
        <v>1314</v>
      </c>
      <c r="B593" t="s">
        <v>1315</v>
      </c>
      <c r="C593" t="s">
        <v>3141</v>
      </c>
      <c r="D593" t="s">
        <v>987</v>
      </c>
      <c r="E593">
        <v>8671.6430023199991</v>
      </c>
      <c r="F593">
        <v>396.15</v>
      </c>
      <c r="G593">
        <v>-15.054799516776599</v>
      </c>
      <c r="H593">
        <v>-3.8889772613588498</v>
      </c>
      <c r="I593">
        <v>4.9530119570024</v>
      </c>
      <c r="J593">
        <v>-3.8046992100349701</v>
      </c>
      <c r="K593">
        <v>427.10258068484302</v>
      </c>
      <c r="L593">
        <v>396.523564244017</v>
      </c>
      <c r="M593">
        <v>37.290954178433701</v>
      </c>
      <c r="N593">
        <v>0.28964268549239702</v>
      </c>
      <c r="O593">
        <v>30.758551053893701</v>
      </c>
      <c r="P593">
        <v>48.093457943925202</v>
      </c>
      <c r="Q593">
        <v>7.7634842229722001E-2</v>
      </c>
    </row>
    <row r="594" spans="1:17" x14ac:dyDescent="0.3">
      <c r="A594" t="s">
        <v>1316</v>
      </c>
      <c r="B594" t="s">
        <v>1317</v>
      </c>
      <c r="C594" t="s">
        <v>3142</v>
      </c>
      <c r="D594" t="s">
        <v>48</v>
      </c>
      <c r="E594">
        <v>8649.7432468200004</v>
      </c>
      <c r="F594">
        <v>2735.85</v>
      </c>
      <c r="G594">
        <v>15.132623822927499</v>
      </c>
      <c r="H594">
        <v>-5.3445964263002796</v>
      </c>
      <c r="I594">
        <v>4.9260235371817203</v>
      </c>
      <c r="J594">
        <v>-9.0090922426739599</v>
      </c>
      <c r="K594">
        <v>3030.1018156346599</v>
      </c>
      <c r="L594">
        <v>2754.4611359043201</v>
      </c>
      <c r="M594">
        <v>29.0895385475701</v>
      </c>
      <c r="N594">
        <v>0.28405097478125002</v>
      </c>
      <c r="O594">
        <v>36.155125463749798</v>
      </c>
      <c r="P594">
        <v>43.142666544584003</v>
      </c>
      <c r="Q594">
        <v>0.19636590422387801</v>
      </c>
    </row>
    <row r="595" spans="1:17" hidden="1" x14ac:dyDescent="0.3">
      <c r="A595" t="s">
        <v>1318</v>
      </c>
      <c r="B595" t="s">
        <v>1319</v>
      </c>
      <c r="C595" t="s">
        <v>3154</v>
      </c>
      <c r="D595" t="s">
        <v>742</v>
      </c>
      <c r="E595">
        <v>8642.3479203879997</v>
      </c>
      <c r="F595">
        <v>532.75</v>
      </c>
      <c r="G595">
        <v>-5.73659015695935</v>
      </c>
      <c r="H595">
        <v>3.2983797911110599</v>
      </c>
      <c r="I595">
        <v>-0.50948212661782499</v>
      </c>
      <c r="J595">
        <v>0.88197699351189995</v>
      </c>
      <c r="K595">
        <v>531.51518629975897</v>
      </c>
      <c r="L595">
        <v>511.47205324994798</v>
      </c>
      <c r="M595">
        <v>73.886051750125603</v>
      </c>
      <c r="N595">
        <v>0.80220617438075403</v>
      </c>
      <c r="O595">
        <v>5.2970436414828601</v>
      </c>
      <c r="P595">
        <v>20.865284268796199</v>
      </c>
      <c r="Q595">
        <v>-1.0545973830429E-2</v>
      </c>
    </row>
    <row r="596" spans="1:17" x14ac:dyDescent="0.3">
      <c r="A596" t="s">
        <v>1320</v>
      </c>
      <c r="B596" t="s">
        <v>1321</v>
      </c>
      <c r="C596" t="s">
        <v>3145</v>
      </c>
      <c r="D596" t="s">
        <v>206</v>
      </c>
      <c r="E596">
        <v>8576.6888130000007</v>
      </c>
      <c r="F596">
        <v>435.05</v>
      </c>
      <c r="G596">
        <v>16.0161562756529</v>
      </c>
      <c r="H596">
        <v>12.9150053782824</v>
      </c>
      <c r="I596">
        <v>37.617186452893101</v>
      </c>
      <c r="J596">
        <v>-1.5070182655439199</v>
      </c>
      <c r="K596">
        <v>427.278230100109</v>
      </c>
      <c r="L596">
        <v>365.31697861120199</v>
      </c>
      <c r="M596">
        <v>48.963952154674203</v>
      </c>
      <c r="N596">
        <v>1.0102112891191699</v>
      </c>
      <c r="O596">
        <v>11.550396506148701</v>
      </c>
      <c r="P596">
        <v>81.195335276967896</v>
      </c>
    </row>
    <row r="597" spans="1:17" hidden="1" x14ac:dyDescent="0.3">
      <c r="A597" t="s">
        <v>1322</v>
      </c>
      <c r="B597" t="s">
        <v>1323</v>
      </c>
      <c r="C597" t="s">
        <v>3154</v>
      </c>
      <c r="D597" t="s">
        <v>258</v>
      </c>
      <c r="E597">
        <v>8538.2138192399998</v>
      </c>
      <c r="F597">
        <v>70.91</v>
      </c>
      <c r="G597">
        <v>5.12051277002608</v>
      </c>
      <c r="H597">
        <v>-9.9977901683954808</v>
      </c>
      <c r="I597">
        <v>24.460250922991001</v>
      </c>
      <c r="J597">
        <v>-6.5614112555712598</v>
      </c>
      <c r="K597">
        <v>76.781711772866302</v>
      </c>
      <c r="L597">
        <v>69.500561324779994</v>
      </c>
      <c r="M597">
        <v>43.483872322726697</v>
      </c>
      <c r="N597">
        <v>0.44532371196235598</v>
      </c>
      <c r="O597">
        <v>48.075024679170703</v>
      </c>
      <c r="P597">
        <v>72.740560292326407</v>
      </c>
      <c r="Q597">
        <v>8.7625137664509994E-2</v>
      </c>
    </row>
    <row r="598" spans="1:17" x14ac:dyDescent="0.3">
      <c r="A598" t="s">
        <v>1324</v>
      </c>
      <c r="B598" t="s">
        <v>1325</v>
      </c>
      <c r="C598" t="s">
        <v>3148</v>
      </c>
      <c r="D598" t="s">
        <v>258</v>
      </c>
      <c r="E598">
        <v>8519.0371252059995</v>
      </c>
      <c r="F598">
        <v>73.31</v>
      </c>
      <c r="G598">
        <v>37.190618099155301</v>
      </c>
      <c r="H598">
        <v>-4.0512903761760501</v>
      </c>
      <c r="I598">
        <v>12.7247929437653</v>
      </c>
      <c r="J598">
        <v>0.95062492267352805</v>
      </c>
      <c r="K598">
        <v>76.395383493289998</v>
      </c>
      <c r="L598">
        <v>67.935158203619096</v>
      </c>
      <c r="M598">
        <v>43.335468049049602</v>
      </c>
      <c r="N598">
        <v>0.62984703602050995</v>
      </c>
      <c r="O598">
        <v>27.404174055381201</v>
      </c>
      <c r="P598">
        <v>85.126262626262601</v>
      </c>
      <c r="Q598">
        <v>0.165717330220223</v>
      </c>
    </row>
    <row r="599" spans="1:17" x14ac:dyDescent="0.3">
      <c r="A599" t="s">
        <v>1326</v>
      </c>
      <c r="B599" t="s">
        <v>1327</v>
      </c>
      <c r="C599" t="s">
        <v>3149</v>
      </c>
      <c r="D599" t="s">
        <v>241</v>
      </c>
      <c r="E599">
        <v>8505.8908717499999</v>
      </c>
      <c r="F599">
        <v>517.5</v>
      </c>
      <c r="G599">
        <v>11.6029703730251</v>
      </c>
      <c r="H599">
        <v>-8.3785701600426599</v>
      </c>
      <c r="I599">
        <v>21.853309394750699</v>
      </c>
      <c r="J599">
        <v>-4.4656736698480399</v>
      </c>
      <c r="K599">
        <v>553.04185099728602</v>
      </c>
      <c r="L599">
        <v>493.28033522112599</v>
      </c>
      <c r="M599">
        <v>36.113713991470497</v>
      </c>
      <c r="N599">
        <v>1.3226514238949301</v>
      </c>
      <c r="O599">
        <v>19.130434782608599</v>
      </c>
      <c r="P599">
        <v>45.733596170092902</v>
      </c>
      <c r="Q599">
        <v>0.10951125846354499</v>
      </c>
    </row>
    <row r="600" spans="1:17" hidden="1" x14ac:dyDescent="0.3">
      <c r="A600" t="s">
        <v>1328</v>
      </c>
      <c r="B600" t="s">
        <v>1329</v>
      </c>
      <c r="C600" t="s">
        <v>3154</v>
      </c>
      <c r="D600" t="s">
        <v>141</v>
      </c>
      <c r="E600">
        <v>8478.9035265599996</v>
      </c>
      <c r="F600">
        <v>526.79999999999995</v>
      </c>
      <c r="G600">
        <v>58.8937734828977</v>
      </c>
      <c r="H600">
        <v>-10.1083989506328</v>
      </c>
      <c r="I600">
        <v>44.329227819452498</v>
      </c>
      <c r="J600">
        <v>-6.9923441484937703</v>
      </c>
      <c r="K600">
        <v>576.22930923839499</v>
      </c>
      <c r="L600">
        <v>461.78324773630499</v>
      </c>
      <c r="M600">
        <v>28.314343942798899</v>
      </c>
      <c r="N600">
        <v>0.51557446025754305</v>
      </c>
      <c r="O600">
        <v>32.640470766894403</v>
      </c>
      <c r="P600">
        <v>115.020408163265</v>
      </c>
    </row>
    <row r="601" spans="1:17" x14ac:dyDescent="0.3">
      <c r="A601" t="s">
        <v>1330</v>
      </c>
      <c r="B601" t="s">
        <v>1331</v>
      </c>
      <c r="C601" t="s">
        <v>3153</v>
      </c>
      <c r="D601" t="s">
        <v>282</v>
      </c>
      <c r="E601">
        <v>8477.0131997600001</v>
      </c>
      <c r="F601">
        <v>686.8</v>
      </c>
      <c r="G601">
        <v>3.28585262534218</v>
      </c>
      <c r="H601">
        <v>4.0076251261526101</v>
      </c>
      <c r="I601">
        <v>-1.1219207823434501</v>
      </c>
      <c r="J601">
        <v>4.9671570597662003</v>
      </c>
      <c r="K601">
        <v>678.13642397036301</v>
      </c>
      <c r="L601">
        <v>672.37578698550897</v>
      </c>
      <c r="M601">
        <v>66.382344236990406</v>
      </c>
      <c r="N601">
        <v>1.8090364263332599</v>
      </c>
      <c r="O601">
        <v>21.971461852067499</v>
      </c>
      <c r="P601">
        <v>33.100775193798398</v>
      </c>
    </row>
    <row r="602" spans="1:17" x14ac:dyDescent="0.3">
      <c r="A602" t="s">
        <v>1332</v>
      </c>
      <c r="B602" t="s">
        <v>1333</v>
      </c>
      <c r="C602" t="s">
        <v>3148</v>
      </c>
      <c r="D602" t="s">
        <v>786</v>
      </c>
      <c r="E602">
        <v>8445.1318470000006</v>
      </c>
      <c r="F602">
        <v>211.41</v>
      </c>
      <c r="G602">
        <v>37.536709439681701</v>
      </c>
      <c r="H602">
        <v>19.048745097050201</v>
      </c>
      <c r="I602">
        <v>16.081839657937898</v>
      </c>
      <c r="J602">
        <v>-1.9761334158061199</v>
      </c>
      <c r="K602">
        <v>215.86420674131</v>
      </c>
      <c r="L602">
        <v>204.22481937702301</v>
      </c>
      <c r="M602">
        <v>45.231886828088598</v>
      </c>
      <c r="N602">
        <v>1.23675070535108</v>
      </c>
      <c r="O602">
        <v>40.244075493117599</v>
      </c>
      <c r="P602">
        <v>63.756777691711797</v>
      </c>
      <c r="Q602">
        <v>0.183322426802521</v>
      </c>
    </row>
    <row r="603" spans="1:17" hidden="1" x14ac:dyDescent="0.3">
      <c r="A603" t="s">
        <v>1334</v>
      </c>
      <c r="B603" t="s">
        <v>1335</v>
      </c>
      <c r="C603" t="s">
        <v>3154</v>
      </c>
      <c r="D603" t="s">
        <v>48</v>
      </c>
      <c r="E603">
        <v>8417.1765290000003</v>
      </c>
      <c r="F603">
        <v>769.1</v>
      </c>
      <c r="G603">
        <v>195.05008473913099</v>
      </c>
      <c r="H603">
        <v>9.4219653992865204</v>
      </c>
      <c r="I603">
        <v>144.873470192442</v>
      </c>
      <c r="J603">
        <v>4.498055583308</v>
      </c>
      <c r="K603">
        <v>735.21942280244298</v>
      </c>
      <c r="L603">
        <v>510.86841507582</v>
      </c>
      <c r="M603">
        <v>51.1056442883581</v>
      </c>
      <c r="N603">
        <v>0.45278529678865098</v>
      </c>
      <c r="O603">
        <v>15.323104927837701</v>
      </c>
      <c r="P603">
        <v>397.63830475574201</v>
      </c>
    </row>
    <row r="604" spans="1:17" hidden="1" x14ac:dyDescent="0.3">
      <c r="A604" t="s">
        <v>1336</v>
      </c>
      <c r="B604" t="s">
        <v>1337</v>
      </c>
      <c r="C604" t="s">
        <v>3154</v>
      </c>
      <c r="D604" t="s">
        <v>105</v>
      </c>
      <c r="E604">
        <v>8405.4843097499997</v>
      </c>
      <c r="F604">
        <v>2619.3000000000002</v>
      </c>
      <c r="G604">
        <v>-37.405997513625401</v>
      </c>
      <c r="H604">
        <v>3.42248300728957</v>
      </c>
      <c r="I604">
        <v>-4.6634854774873098</v>
      </c>
      <c r="J604">
        <v>-3.1252714702331801</v>
      </c>
      <c r="K604">
        <v>2631.1521148951902</v>
      </c>
      <c r="L604">
        <v>2676.7172258256801</v>
      </c>
      <c r="M604">
        <v>57.297710815838997</v>
      </c>
      <c r="N604">
        <v>0.82922753738433097</v>
      </c>
      <c r="O604">
        <v>18.275875233840999</v>
      </c>
      <c r="P604">
        <v>11.507024265644899</v>
      </c>
      <c r="Q604">
        <v>9.8799168663660005E-3</v>
      </c>
    </row>
    <row r="605" spans="1:17" hidden="1" x14ac:dyDescent="0.3">
      <c r="A605" t="s">
        <v>1338</v>
      </c>
      <c r="B605" t="s">
        <v>1339</v>
      </c>
      <c r="C605" t="s">
        <v>3154</v>
      </c>
      <c r="D605" t="s">
        <v>742</v>
      </c>
      <c r="E605">
        <v>8375.5088797930002</v>
      </c>
      <c r="F605">
        <v>255.2</v>
      </c>
      <c r="G605">
        <v>1.22523363671172</v>
      </c>
      <c r="H605">
        <v>8.1079931440215497E-2</v>
      </c>
      <c r="I605">
        <v>0.29073927327121202</v>
      </c>
      <c r="J605">
        <v>-0.83053439997261602</v>
      </c>
      <c r="K605">
        <v>260.614591517718</v>
      </c>
      <c r="L605">
        <v>247.58012758521099</v>
      </c>
      <c r="M605">
        <v>59.785019392106697</v>
      </c>
      <c r="N605">
        <v>1.1097634515933501</v>
      </c>
      <c r="O605">
        <v>8.6402821316614293</v>
      </c>
      <c r="P605">
        <v>26.399207528479401</v>
      </c>
      <c r="Q605">
        <v>1.1816369177710001E-3</v>
      </c>
    </row>
    <row r="606" spans="1:17" x14ac:dyDescent="0.3">
      <c r="A606" t="s">
        <v>1340</v>
      </c>
      <c r="B606" t="s">
        <v>1341</v>
      </c>
      <c r="C606" t="s">
        <v>3143</v>
      </c>
      <c r="D606" t="s">
        <v>51</v>
      </c>
      <c r="E606">
        <v>8370.8804688599994</v>
      </c>
      <c r="F606">
        <v>514.15</v>
      </c>
      <c r="G606">
        <v>8.5093761047669805</v>
      </c>
      <c r="H606">
        <v>-1.62030668736144</v>
      </c>
      <c r="I606">
        <v>8.1690047946003794</v>
      </c>
      <c r="J606">
        <v>-6.7909895185818003</v>
      </c>
      <c r="K606">
        <v>532.62131000548095</v>
      </c>
      <c r="L606">
        <v>486.54425944283003</v>
      </c>
      <c r="M606">
        <v>36.376698076965901</v>
      </c>
      <c r="N606">
        <v>0.16428636397257201</v>
      </c>
      <c r="O606">
        <v>28.143537878051099</v>
      </c>
      <c r="P606">
        <v>35.946589106292897</v>
      </c>
      <c r="Q606">
        <v>6.6760060416998002E-2</v>
      </c>
    </row>
    <row r="607" spans="1:17" hidden="1" x14ac:dyDescent="0.3">
      <c r="A607" t="s">
        <v>1342</v>
      </c>
      <c r="B607" t="s">
        <v>1343</v>
      </c>
      <c r="C607" t="s">
        <v>3154</v>
      </c>
      <c r="D607" t="s">
        <v>1344</v>
      </c>
      <c r="E607">
        <v>8369.7008711939998</v>
      </c>
      <c r="F607">
        <v>1230.3900000000001</v>
      </c>
      <c r="K607">
        <v>1221.0284065276701</v>
      </c>
      <c r="L607">
        <v>1201.49851616978</v>
      </c>
      <c r="M607">
        <v>68.273684852772604</v>
      </c>
      <c r="N607">
        <v>1</v>
      </c>
      <c r="Q607">
        <v>-6.1080809493942997E-2</v>
      </c>
    </row>
    <row r="608" spans="1:17" x14ac:dyDescent="0.3">
      <c r="A608" t="s">
        <v>1345</v>
      </c>
      <c r="B608" t="s">
        <v>1346</v>
      </c>
      <c r="C608" t="s">
        <v>3142</v>
      </c>
      <c r="D608" t="s">
        <v>48</v>
      </c>
      <c r="E608">
        <v>8358.1949857500003</v>
      </c>
      <c r="F608">
        <v>1282.5</v>
      </c>
      <c r="G608">
        <v>19.474470384956401</v>
      </c>
      <c r="H608">
        <v>-11.9832085961473</v>
      </c>
      <c r="I608">
        <v>-1.82110858092342</v>
      </c>
      <c r="J608">
        <v>-10.6546161700011</v>
      </c>
      <c r="K608">
        <v>1434.73804794936</v>
      </c>
      <c r="L608">
        <v>1357.0216702108</v>
      </c>
      <c r="M608">
        <v>36.1802402414055</v>
      </c>
      <c r="N608">
        <v>0.81428593862646104</v>
      </c>
      <c r="O608">
        <v>46.580896686159797</v>
      </c>
      <c r="P608">
        <v>59.296981741398497</v>
      </c>
      <c r="Q608">
        <v>7.3643328863985003E-2</v>
      </c>
    </row>
    <row r="609" spans="1:17" x14ac:dyDescent="0.3">
      <c r="A609" t="s">
        <v>1347</v>
      </c>
      <c r="B609" t="s">
        <v>1348</v>
      </c>
      <c r="C609" t="s">
        <v>3148</v>
      </c>
      <c r="D609" t="s">
        <v>246</v>
      </c>
      <c r="E609">
        <v>8301.8933405999996</v>
      </c>
      <c r="F609">
        <v>430.2</v>
      </c>
      <c r="G609">
        <v>12.0517683388537</v>
      </c>
      <c r="H609">
        <v>-78.972931675703606</v>
      </c>
      <c r="I609">
        <v>-19.4434751066754</v>
      </c>
      <c r="J609">
        <v>-3.3599206994006101</v>
      </c>
      <c r="K609">
        <v>446.09129420482901</v>
      </c>
      <c r="L609">
        <v>419.06342908723002</v>
      </c>
      <c r="M609">
        <v>41.601622327714601</v>
      </c>
      <c r="N609">
        <v>0.164250002924855</v>
      </c>
      <c r="O609">
        <v>27.522082752208199</v>
      </c>
      <c r="P609">
        <v>38.416988416988403</v>
      </c>
      <c r="Q609">
        <v>1.6003959086610001E-3</v>
      </c>
    </row>
    <row r="610" spans="1:17" x14ac:dyDescent="0.3">
      <c r="A610" t="s">
        <v>1349</v>
      </c>
      <c r="B610" t="s">
        <v>1350</v>
      </c>
      <c r="C610" t="s">
        <v>3148</v>
      </c>
      <c r="D610" t="s">
        <v>477</v>
      </c>
      <c r="E610">
        <v>8275.1238072600008</v>
      </c>
      <c r="F610">
        <v>617.54999999999995</v>
      </c>
      <c r="G610">
        <v>-47.734164082566203</v>
      </c>
      <c r="H610">
        <v>4.8305504484068003</v>
      </c>
      <c r="I610">
        <v>-32.216514123151399</v>
      </c>
      <c r="J610">
        <v>-1.3269928470516199</v>
      </c>
      <c r="K610">
        <v>629.58306428298397</v>
      </c>
      <c r="L610">
        <v>688.06723942487304</v>
      </c>
      <c r="M610">
        <v>45.379208448279897</v>
      </c>
      <c r="N610">
        <v>1.05571972385421</v>
      </c>
      <c r="O610">
        <v>77.637438264108098</v>
      </c>
      <c r="P610">
        <v>9.0114739629302694</v>
      </c>
      <c r="Q610">
        <v>0.104958714570572</v>
      </c>
    </row>
    <row r="611" spans="1:17" x14ac:dyDescent="0.3">
      <c r="A611" t="s">
        <v>1351</v>
      </c>
      <c r="B611" t="s">
        <v>1352</v>
      </c>
      <c r="C611" t="s">
        <v>3142</v>
      </c>
      <c r="D611" t="s">
        <v>48</v>
      </c>
      <c r="E611">
        <v>8254.1476338749999</v>
      </c>
      <c r="F611">
        <v>321.75</v>
      </c>
      <c r="G611">
        <v>-25.002382299306799</v>
      </c>
      <c r="H611">
        <v>-25.636070254621401</v>
      </c>
      <c r="I611">
        <v>-33.912637595484803</v>
      </c>
      <c r="J611">
        <v>-3.3902901879676999</v>
      </c>
      <c r="K611">
        <v>391.649347292573</v>
      </c>
      <c r="L611">
        <v>424.11239864828298</v>
      </c>
      <c r="M611">
        <v>39.957326528897198</v>
      </c>
      <c r="N611">
        <v>0.66550004027190801</v>
      </c>
      <c r="O611">
        <v>78.648018648018606</v>
      </c>
      <c r="P611">
        <v>7.6086956521738998</v>
      </c>
      <c r="Q611">
        <v>-7.1060735210349999E-3</v>
      </c>
    </row>
    <row r="612" spans="1:17" hidden="1" x14ac:dyDescent="0.3">
      <c r="A612" t="s">
        <v>1353</v>
      </c>
      <c r="B612" t="s">
        <v>1354</v>
      </c>
      <c r="C612" t="s">
        <v>3154</v>
      </c>
      <c r="D612" t="s">
        <v>241</v>
      </c>
      <c r="E612">
        <v>8214.7082618700006</v>
      </c>
      <c r="F612">
        <v>4865.3</v>
      </c>
      <c r="G612">
        <v>814.06407188566698</v>
      </c>
      <c r="H612">
        <v>64.082335941451106</v>
      </c>
      <c r="I612">
        <v>337.45277178606199</v>
      </c>
      <c r="J612">
        <v>17.096882411509601</v>
      </c>
      <c r="K612">
        <v>3561.1564274841198</v>
      </c>
      <c r="L612">
        <v>2155.6764608831099</v>
      </c>
      <c r="M612">
        <v>62.443732302566801</v>
      </c>
      <c r="N612">
        <v>1.1432733120937899</v>
      </c>
      <c r="O612">
        <v>12.7916058619201</v>
      </c>
      <c r="P612">
        <v>867.25646123260401</v>
      </c>
      <c r="Q612">
        <v>0.32132406223832899</v>
      </c>
    </row>
    <row r="613" spans="1:17" x14ac:dyDescent="0.3">
      <c r="A613" t="s">
        <v>1355</v>
      </c>
      <c r="B613" t="s">
        <v>1356</v>
      </c>
      <c r="C613" t="s">
        <v>3139</v>
      </c>
      <c r="D613" t="s">
        <v>509</v>
      </c>
      <c r="E613">
        <v>8206.8439150609993</v>
      </c>
      <c r="F613">
        <v>248.47</v>
      </c>
      <c r="G613">
        <v>-13.4521413383364</v>
      </c>
      <c r="H613">
        <v>-6.24778978242683</v>
      </c>
      <c r="I613">
        <v>4.0239898684817996</v>
      </c>
      <c r="J613">
        <v>-1.51553286289947</v>
      </c>
      <c r="K613">
        <v>261.41107068025002</v>
      </c>
      <c r="L613">
        <v>244.32165278728999</v>
      </c>
      <c r="M613">
        <v>38.957373810080497</v>
      </c>
      <c r="N613">
        <v>0.61130656378500403</v>
      </c>
      <c r="O613">
        <v>19.773010826256701</v>
      </c>
      <c r="P613">
        <v>23.249007936507901</v>
      </c>
      <c r="Q613">
        <v>3.4994535494644E-2</v>
      </c>
    </row>
    <row r="614" spans="1:17" x14ac:dyDescent="0.3">
      <c r="A614" t="s">
        <v>1357</v>
      </c>
      <c r="B614" t="s">
        <v>1358</v>
      </c>
      <c r="C614" t="s">
        <v>3145</v>
      </c>
      <c r="D614" t="s">
        <v>206</v>
      </c>
      <c r="E614">
        <v>8115.2496359999996</v>
      </c>
      <c r="F614">
        <v>531.15</v>
      </c>
      <c r="G614">
        <v>-12.0190284010813</v>
      </c>
      <c r="H614">
        <v>-7.3086438707360104</v>
      </c>
      <c r="I614">
        <v>-4.7571802476401404</v>
      </c>
      <c r="J614">
        <v>-1.1480155743243501</v>
      </c>
      <c r="K614">
        <v>553.80754564554297</v>
      </c>
      <c r="L614">
        <v>550.245326708829</v>
      </c>
      <c r="M614">
        <v>50.009146002143503</v>
      </c>
      <c r="N614">
        <v>0.31257439322525599</v>
      </c>
      <c r="O614">
        <v>33.258025040007503</v>
      </c>
      <c r="P614">
        <v>22.667436489607301</v>
      </c>
      <c r="Q614">
        <v>5.6159122590148998E-2</v>
      </c>
    </row>
    <row r="615" spans="1:17" x14ac:dyDescent="0.3">
      <c r="A615" t="s">
        <v>1359</v>
      </c>
      <c r="B615" t="s">
        <v>1360</v>
      </c>
      <c r="C615" t="s">
        <v>3141</v>
      </c>
      <c r="D615" t="s">
        <v>362</v>
      </c>
      <c r="E615">
        <v>8107.9774412999996</v>
      </c>
      <c r="F615">
        <v>595.1</v>
      </c>
      <c r="G615">
        <v>24.441932839689699</v>
      </c>
      <c r="H615">
        <v>-1.0610186457820401</v>
      </c>
      <c r="I615">
        <v>7.2735113954457402</v>
      </c>
      <c r="J615">
        <v>-2.6243377221045501</v>
      </c>
      <c r="K615">
        <v>614.02987149185299</v>
      </c>
      <c r="L615">
        <v>582.36516847348798</v>
      </c>
      <c r="M615">
        <v>54.369099880248598</v>
      </c>
      <c r="N615">
        <v>0.23574931225082499</v>
      </c>
      <c r="O615">
        <v>33.254915140312498</v>
      </c>
      <c r="P615">
        <v>53.951623334626802</v>
      </c>
      <c r="Q615">
        <v>-9.6370169267660007E-3</v>
      </c>
    </row>
    <row r="616" spans="1:17" x14ac:dyDescent="0.3">
      <c r="A616" t="s">
        <v>1361</v>
      </c>
      <c r="B616" t="s">
        <v>1362</v>
      </c>
      <c r="C616" t="s">
        <v>3153</v>
      </c>
      <c r="D616" t="s">
        <v>472</v>
      </c>
      <c r="E616">
        <v>8104.7443723799997</v>
      </c>
      <c r="F616">
        <v>737.65</v>
      </c>
      <c r="G616">
        <v>-44.496851850855499</v>
      </c>
      <c r="H616">
        <v>3.2897228435644301</v>
      </c>
      <c r="I616">
        <v>-15.8956281622721</v>
      </c>
      <c r="J616">
        <v>-0.73711756725780897</v>
      </c>
      <c r="K616">
        <v>740.69963319095496</v>
      </c>
      <c r="L616">
        <v>801.32041318834194</v>
      </c>
      <c r="M616">
        <v>63.620536552214801</v>
      </c>
      <c r="N616">
        <v>1.2529980390340101</v>
      </c>
      <c r="O616">
        <v>49.976276011658598</v>
      </c>
      <c r="P616">
        <v>9.6388228299643295</v>
      </c>
      <c r="Q616">
        <v>-3.9822263432627E-2</v>
      </c>
    </row>
    <row r="617" spans="1:17" x14ac:dyDescent="0.3">
      <c r="A617" t="s">
        <v>1363</v>
      </c>
      <c r="B617" t="s">
        <v>1364</v>
      </c>
      <c r="C617" t="s">
        <v>3149</v>
      </c>
      <c r="D617" t="s">
        <v>448</v>
      </c>
      <c r="E617">
        <v>8088.8489847689998</v>
      </c>
      <c r="F617">
        <v>183.57</v>
      </c>
      <c r="G617">
        <v>-38.456820590607002</v>
      </c>
      <c r="H617">
        <v>-0.35702275386190302</v>
      </c>
      <c r="I617">
        <v>-0.676318167345767</v>
      </c>
      <c r="J617">
        <v>-2.1097284158122198</v>
      </c>
      <c r="K617">
        <v>189.70680593553899</v>
      </c>
      <c r="L617">
        <v>191.81058493085499</v>
      </c>
      <c r="M617">
        <v>42.893910276250502</v>
      </c>
      <c r="N617">
        <v>0.26820385974012501</v>
      </c>
      <c r="O617">
        <v>18.5269924279566</v>
      </c>
      <c r="P617">
        <v>26.6</v>
      </c>
    </row>
    <row r="618" spans="1:17" x14ac:dyDescent="0.3">
      <c r="A618" t="s">
        <v>1365</v>
      </c>
      <c r="B618" t="s">
        <v>1366</v>
      </c>
      <c r="C618" t="s">
        <v>3151</v>
      </c>
      <c r="D618" t="s">
        <v>120</v>
      </c>
      <c r="E618">
        <v>8063.5741264649996</v>
      </c>
      <c r="F618">
        <v>674.95</v>
      </c>
      <c r="G618">
        <v>-41.308643484600402</v>
      </c>
      <c r="H618">
        <v>6.1553855927150796</v>
      </c>
      <c r="I618">
        <v>-12.830050768952299</v>
      </c>
      <c r="J618">
        <v>-0.71841545079748703</v>
      </c>
      <c r="K618">
        <v>671.73247517310995</v>
      </c>
      <c r="L618">
        <v>691.55124981377605</v>
      </c>
      <c r="M618">
        <v>54.035084327815198</v>
      </c>
      <c r="N618">
        <v>0.25201952420009199</v>
      </c>
      <c r="O618">
        <v>25.787095340395499</v>
      </c>
      <c r="P618">
        <v>12.7547611092549</v>
      </c>
      <c r="Q618">
        <v>-9.1494407853697002E-2</v>
      </c>
    </row>
    <row r="619" spans="1:17" x14ac:dyDescent="0.3">
      <c r="A619" t="s">
        <v>1367</v>
      </c>
      <c r="B619" t="s">
        <v>1368</v>
      </c>
      <c r="C619" t="s">
        <v>3148</v>
      </c>
      <c r="D619" t="s">
        <v>1369</v>
      </c>
      <c r="E619">
        <v>8050.8351536199998</v>
      </c>
      <c r="F619">
        <v>252.7</v>
      </c>
      <c r="G619">
        <v>6.1821759635415203</v>
      </c>
      <c r="H619">
        <v>0.20963785977348101</v>
      </c>
      <c r="I619">
        <v>24.742203104855701</v>
      </c>
      <c r="J619">
        <v>-4.1231489935367103</v>
      </c>
      <c r="K619">
        <v>257.354720089078</v>
      </c>
      <c r="L619">
        <v>226.54023334466501</v>
      </c>
      <c r="M619">
        <v>35.099589020957801</v>
      </c>
      <c r="N619">
        <v>0.36427071665264799</v>
      </c>
      <c r="O619">
        <v>10.8428967154729</v>
      </c>
      <c r="P619">
        <v>48.997641509433898</v>
      </c>
      <c r="Q619">
        <v>1.0428970308766E-2</v>
      </c>
    </row>
    <row r="620" spans="1:17" x14ac:dyDescent="0.3">
      <c r="A620" t="s">
        <v>1370</v>
      </c>
      <c r="B620" t="s">
        <v>1371</v>
      </c>
      <c r="C620" t="s">
        <v>3139</v>
      </c>
      <c r="D620" t="s">
        <v>24</v>
      </c>
      <c r="E620">
        <v>8019.1711304669998</v>
      </c>
      <c r="F620">
        <v>212.33</v>
      </c>
      <c r="G620">
        <v>-27.5217722723742</v>
      </c>
      <c r="H620">
        <v>-2.6903855482772601</v>
      </c>
      <c r="I620">
        <v>-12.988753928868199</v>
      </c>
      <c r="J620">
        <v>-2.7447035952674499</v>
      </c>
      <c r="K620">
        <v>221.11960892001599</v>
      </c>
      <c r="L620">
        <v>222.552030427034</v>
      </c>
      <c r="M620">
        <v>40.336110254639003</v>
      </c>
      <c r="N620">
        <v>0.434512467474788</v>
      </c>
      <c r="O620">
        <v>34.955022841802801</v>
      </c>
      <c r="P620">
        <v>10.5885416666666</v>
      </c>
      <c r="Q620">
        <v>0.117526921714474</v>
      </c>
    </row>
    <row r="621" spans="1:17" x14ac:dyDescent="0.3">
      <c r="A621" t="s">
        <v>1372</v>
      </c>
      <c r="B621" t="s">
        <v>1373</v>
      </c>
      <c r="C621" t="s">
        <v>3143</v>
      </c>
      <c r="D621" t="s">
        <v>51</v>
      </c>
      <c r="E621">
        <v>8000.435730145</v>
      </c>
      <c r="F621">
        <v>1954.45</v>
      </c>
      <c r="G621">
        <v>54.203137234395697</v>
      </c>
      <c r="H621">
        <v>23.881444225592698</v>
      </c>
      <c r="I621">
        <v>49.310752867946199</v>
      </c>
      <c r="J621">
        <v>2.1408374331479401</v>
      </c>
      <c r="K621">
        <v>1685.7784236912401</v>
      </c>
      <c r="L621">
        <v>1406.3517321721799</v>
      </c>
      <c r="M621">
        <v>58.052121584100099</v>
      </c>
      <c r="N621">
        <v>1.98490014449091</v>
      </c>
      <c r="O621">
        <v>8.9820665660415901</v>
      </c>
      <c r="P621">
        <v>94.579122903081199</v>
      </c>
      <c r="Q621">
        <v>8.2286973675069E-2</v>
      </c>
    </row>
    <row r="622" spans="1:17" x14ac:dyDescent="0.3">
      <c r="A622" t="s">
        <v>1374</v>
      </c>
      <c r="B622" t="s">
        <v>1375</v>
      </c>
      <c r="C622" t="s">
        <v>3142</v>
      </c>
      <c r="D622" t="s">
        <v>48</v>
      </c>
      <c r="E622">
        <v>7977.2194289999998</v>
      </c>
      <c r="F622">
        <v>283.64999999999998</v>
      </c>
      <c r="G622">
        <v>-18.140721209475799</v>
      </c>
      <c r="H622">
        <v>-7.3757288598035897</v>
      </c>
      <c r="I622">
        <v>5.9636366195876498</v>
      </c>
      <c r="J622">
        <v>-2.8127536152388299</v>
      </c>
      <c r="K622">
        <v>314.18304174963299</v>
      </c>
      <c r="L622">
        <v>311.01232849120998</v>
      </c>
      <c r="M622">
        <v>36.134761331176598</v>
      </c>
      <c r="N622">
        <v>0.58885295992815101</v>
      </c>
      <c r="O622">
        <v>46.448087431693999</v>
      </c>
      <c r="P622">
        <v>19.809926082365301</v>
      </c>
      <c r="Q622">
        <v>-2.0786853620933E-2</v>
      </c>
    </row>
    <row r="623" spans="1:17" x14ac:dyDescent="0.3">
      <c r="A623" t="s">
        <v>1376</v>
      </c>
      <c r="B623" t="s">
        <v>1377</v>
      </c>
      <c r="C623" t="s">
        <v>3158</v>
      </c>
      <c r="D623" t="s">
        <v>1378</v>
      </c>
      <c r="E623">
        <v>7949.29754925</v>
      </c>
      <c r="F623">
        <v>646.65</v>
      </c>
      <c r="G623">
        <v>-9.3683680842252297</v>
      </c>
      <c r="H623">
        <v>7.6446782963109596</v>
      </c>
      <c r="I623">
        <v>17.136996023900998</v>
      </c>
      <c r="J623">
        <v>-3.4825550393481701</v>
      </c>
      <c r="K623">
        <v>659.80028990511505</v>
      </c>
      <c r="L623">
        <v>603.22535888185496</v>
      </c>
      <c r="M623">
        <v>37.459244757985701</v>
      </c>
      <c r="N623">
        <v>0.705316226797572</v>
      </c>
      <c r="O623">
        <v>18.827804840330899</v>
      </c>
      <c r="P623">
        <v>58.901584961297402</v>
      </c>
      <c r="Q623">
        <v>0.13764350979071399</v>
      </c>
    </row>
    <row r="624" spans="1:17" hidden="1" x14ac:dyDescent="0.3">
      <c r="A624" t="s">
        <v>1379</v>
      </c>
      <c r="B624" t="s">
        <v>1380</v>
      </c>
      <c r="C624" t="s">
        <v>3154</v>
      </c>
      <c r="D624" t="s">
        <v>576</v>
      </c>
      <c r="E624">
        <v>7926.7747866299997</v>
      </c>
      <c r="F624">
        <v>3992.7</v>
      </c>
      <c r="G624">
        <v>3.4175934121657501</v>
      </c>
      <c r="H624">
        <v>4.3879616454676302</v>
      </c>
      <c r="I624">
        <v>15.977754987507399</v>
      </c>
      <c r="J624">
        <v>0.59782236519342202</v>
      </c>
      <c r="K624">
        <v>3968.3410678006198</v>
      </c>
      <c r="L624">
        <v>3715.4393373212902</v>
      </c>
      <c r="M624">
        <v>47.199869024703702</v>
      </c>
      <c r="N624">
        <v>0.62026779025969703</v>
      </c>
      <c r="O624">
        <v>12.154682295188699</v>
      </c>
      <c r="P624">
        <v>28.244495479146199</v>
      </c>
      <c r="Q624">
        <v>-1.0132588168843999E-2</v>
      </c>
    </row>
    <row r="625" spans="1:17" x14ac:dyDescent="0.3">
      <c r="A625" t="s">
        <v>1381</v>
      </c>
      <c r="B625" t="s">
        <v>1382</v>
      </c>
      <c r="C625" t="s">
        <v>3153</v>
      </c>
      <c r="D625" t="s">
        <v>403</v>
      </c>
      <c r="E625">
        <v>7924.5226391100005</v>
      </c>
      <c r="F625">
        <v>198.87</v>
      </c>
      <c r="G625">
        <v>-15.8717373508326</v>
      </c>
      <c r="H625">
        <v>-0.78740729704669898</v>
      </c>
      <c r="I625">
        <v>-19.614402146965698</v>
      </c>
      <c r="J625">
        <v>-2.4868279330936698</v>
      </c>
      <c r="K625">
        <v>214.071484607331</v>
      </c>
      <c r="L625">
        <v>220.70693969189401</v>
      </c>
      <c r="M625">
        <v>37.594373648184401</v>
      </c>
      <c r="N625">
        <v>0.71606085957993404</v>
      </c>
      <c r="O625">
        <v>62.040528988786598</v>
      </c>
      <c r="P625">
        <v>10.9765625</v>
      </c>
      <c r="Q625">
        <v>6.1921124812283998E-2</v>
      </c>
    </row>
    <row r="626" spans="1:17" x14ac:dyDescent="0.3">
      <c r="A626" t="s">
        <v>1383</v>
      </c>
      <c r="B626" t="s">
        <v>1384</v>
      </c>
      <c r="C626" t="s">
        <v>3147</v>
      </c>
      <c r="D626" t="s">
        <v>75</v>
      </c>
      <c r="E626">
        <v>7879.9014098320004</v>
      </c>
      <c r="F626">
        <v>194.96</v>
      </c>
      <c r="G626">
        <v>-1.8918611652106501</v>
      </c>
      <c r="H626">
        <v>-0.78346694187351795</v>
      </c>
      <c r="I626">
        <v>-20.170699766714701</v>
      </c>
      <c r="J626">
        <v>-3.9380576440960402</v>
      </c>
      <c r="K626">
        <v>207.17983320578699</v>
      </c>
      <c r="L626">
        <v>203.59367977942799</v>
      </c>
      <c r="M626">
        <v>33.4690423710178</v>
      </c>
      <c r="N626">
        <v>0.86035273185910799</v>
      </c>
      <c r="O626">
        <v>31.3089864587607</v>
      </c>
      <c r="P626">
        <v>26.146878032998998</v>
      </c>
      <c r="Q626">
        <v>8.7888328359281995E-2</v>
      </c>
    </row>
    <row r="627" spans="1:17" x14ac:dyDescent="0.3">
      <c r="A627" t="s">
        <v>1385</v>
      </c>
      <c r="B627" t="s">
        <v>1386</v>
      </c>
      <c r="C627" t="s">
        <v>3152</v>
      </c>
      <c r="D627" t="s">
        <v>141</v>
      </c>
      <c r="E627">
        <v>7806.2612685100003</v>
      </c>
      <c r="F627">
        <v>532.9</v>
      </c>
      <c r="G627">
        <v>-6.0521171938216796</v>
      </c>
      <c r="H627">
        <v>-0.58603661731013601</v>
      </c>
      <c r="I627">
        <v>20.295538013159</v>
      </c>
      <c r="J627">
        <v>-3.5898532737611402</v>
      </c>
      <c r="K627">
        <v>563.38684914316195</v>
      </c>
      <c r="L627">
        <v>524.64962155144201</v>
      </c>
      <c r="M627">
        <v>33.893894640393498</v>
      </c>
      <c r="N627">
        <v>0.22051906138527699</v>
      </c>
      <c r="O627">
        <v>31.169074873334502</v>
      </c>
      <c r="P627">
        <v>40.218392316800397</v>
      </c>
      <c r="Q627">
        <v>5.1714314112520001E-3</v>
      </c>
    </row>
    <row r="628" spans="1:17" x14ac:dyDescent="0.3">
      <c r="A628" t="s">
        <v>1387</v>
      </c>
      <c r="B628" t="s">
        <v>1388</v>
      </c>
      <c r="C628" t="s">
        <v>3151</v>
      </c>
      <c r="D628" t="s">
        <v>576</v>
      </c>
      <c r="E628">
        <v>7784.9688869250003</v>
      </c>
      <c r="F628">
        <v>584.25</v>
      </c>
      <c r="G628">
        <v>24.500395446387898</v>
      </c>
      <c r="H628">
        <v>2.04556950996218</v>
      </c>
      <c r="I628">
        <v>19.046903358369899</v>
      </c>
      <c r="J628">
        <v>1.7412176472052501</v>
      </c>
      <c r="K628">
        <v>570.63215712290901</v>
      </c>
      <c r="L628">
        <v>506.29681156124201</v>
      </c>
      <c r="M628">
        <v>56.235002073912803</v>
      </c>
      <c r="N628">
        <v>0.50485510045843196</v>
      </c>
      <c r="O628">
        <v>9.4908001711596199</v>
      </c>
      <c r="P628">
        <v>53.306218840199399</v>
      </c>
      <c r="Q628">
        <v>7.1994412303473004E-2</v>
      </c>
    </row>
    <row r="629" spans="1:17" hidden="1" x14ac:dyDescent="0.3">
      <c r="A629" t="s">
        <v>1389</v>
      </c>
      <c r="B629" t="s">
        <v>1390</v>
      </c>
      <c r="C629" t="s">
        <v>3154</v>
      </c>
      <c r="D629" t="s">
        <v>57</v>
      </c>
      <c r="E629">
        <v>7770.2694287800005</v>
      </c>
      <c r="F629">
        <v>108.7</v>
      </c>
      <c r="G629">
        <v>169.90402866742099</v>
      </c>
      <c r="H629">
        <v>-16.119180031791</v>
      </c>
      <c r="I629">
        <v>62.535130496507897</v>
      </c>
      <c r="J629">
        <v>-7.0829404105206901</v>
      </c>
      <c r="K629">
        <v>124.899264435641</v>
      </c>
      <c r="L629">
        <v>95.817132335503501</v>
      </c>
      <c r="M629">
        <v>28.2635809539637</v>
      </c>
      <c r="N629">
        <v>0.59319171429176698</v>
      </c>
      <c r="O629">
        <v>55.703771849125999</v>
      </c>
      <c r="P629">
        <v>202.78551532033401</v>
      </c>
      <c r="Q629">
        <v>9.8311647434473001E-2</v>
      </c>
    </row>
    <row r="630" spans="1:17" x14ac:dyDescent="0.3">
      <c r="A630" t="s">
        <v>1391</v>
      </c>
      <c r="B630" t="s">
        <v>1392</v>
      </c>
      <c r="C630" t="s">
        <v>3152</v>
      </c>
      <c r="D630" t="s">
        <v>141</v>
      </c>
      <c r="E630">
        <v>7758.2613023369904</v>
      </c>
      <c r="F630">
        <v>122.01</v>
      </c>
      <c r="G630">
        <v>26.725177798572702</v>
      </c>
      <c r="H630">
        <v>2.00671809667416</v>
      </c>
      <c r="I630">
        <v>-5.66441023218814</v>
      </c>
      <c r="J630">
        <v>8.2306410413372202</v>
      </c>
      <c r="K630">
        <v>122.10090248592201</v>
      </c>
      <c r="L630">
        <v>120.856580493397</v>
      </c>
      <c r="M630">
        <v>62.255801799730698</v>
      </c>
      <c r="N630">
        <v>0.98199498863722301</v>
      </c>
      <c r="O630">
        <v>34.7102696500287</v>
      </c>
      <c r="P630">
        <v>55.823754789272002</v>
      </c>
      <c r="Q630">
        <v>-2.4751549360741001E-2</v>
      </c>
    </row>
    <row r="631" spans="1:17" x14ac:dyDescent="0.3">
      <c r="A631" t="s">
        <v>1393</v>
      </c>
      <c r="B631" t="s">
        <v>1394</v>
      </c>
      <c r="C631" t="s">
        <v>3153</v>
      </c>
      <c r="D631" t="s">
        <v>477</v>
      </c>
      <c r="E631">
        <v>7737.8825515600001</v>
      </c>
      <c r="F631">
        <v>489.4</v>
      </c>
      <c r="G631">
        <v>-15.6665562150416</v>
      </c>
      <c r="H631">
        <v>-0.33251824302300198</v>
      </c>
      <c r="I631">
        <v>-4.5383988953027901</v>
      </c>
      <c r="J631">
        <v>-0.11598564266233</v>
      </c>
      <c r="K631">
        <v>489.19764544386101</v>
      </c>
      <c r="L631">
        <v>493.66843752014398</v>
      </c>
      <c r="M631">
        <v>62.901265322365397</v>
      </c>
      <c r="N631">
        <v>1.77620455458786</v>
      </c>
      <c r="O631">
        <v>29.525950143032201</v>
      </c>
      <c r="P631">
        <v>21.499503475670199</v>
      </c>
      <c r="Q631">
        <v>-3.5742250034E-2</v>
      </c>
    </row>
    <row r="632" spans="1:17" x14ac:dyDescent="0.3">
      <c r="A632" t="s">
        <v>1395</v>
      </c>
      <c r="B632" t="s">
        <v>1396</v>
      </c>
      <c r="C632" t="s">
        <v>3152</v>
      </c>
      <c r="D632" t="s">
        <v>141</v>
      </c>
      <c r="E632">
        <v>7702.9392663250001</v>
      </c>
      <c r="F632">
        <v>496.75</v>
      </c>
      <c r="G632">
        <v>-28.6565082285477</v>
      </c>
      <c r="H632">
        <v>6.96132976466291</v>
      </c>
      <c r="I632">
        <v>-27.3035747069416</v>
      </c>
      <c r="J632">
        <v>1.4796473895759401</v>
      </c>
      <c r="K632">
        <v>523.07275093565795</v>
      </c>
      <c r="L632">
        <v>553.61866499671703</v>
      </c>
      <c r="M632">
        <v>46.319856762766399</v>
      </c>
      <c r="N632">
        <v>1.1922869420594699</v>
      </c>
      <c r="O632">
        <v>36.648213387015502</v>
      </c>
      <c r="P632">
        <v>4.7885244172555597</v>
      </c>
      <c r="Q632">
        <v>8.4848614638791994E-2</v>
      </c>
    </row>
    <row r="633" spans="1:17" x14ac:dyDescent="0.3">
      <c r="A633" t="s">
        <v>1397</v>
      </c>
      <c r="B633" t="s">
        <v>1398</v>
      </c>
      <c r="C633" t="s">
        <v>3139</v>
      </c>
      <c r="D633" t="s">
        <v>21</v>
      </c>
      <c r="E633">
        <v>7694.5992662839999</v>
      </c>
      <c r="F633">
        <v>27.71</v>
      </c>
      <c r="G633">
        <v>20.022403072995399</v>
      </c>
      <c r="H633">
        <v>1.6903687636448601</v>
      </c>
      <c r="I633">
        <v>-18.166893120580799</v>
      </c>
      <c r="J633">
        <v>-3.7364656040127699</v>
      </c>
      <c r="K633">
        <v>28.5232882965791</v>
      </c>
      <c r="L633">
        <v>28.104349723900501</v>
      </c>
      <c r="M633">
        <v>42.062468842698699</v>
      </c>
      <c r="N633">
        <v>0.47060695970379701</v>
      </c>
      <c r="O633">
        <v>46.166702620315299</v>
      </c>
      <c r="P633">
        <v>46.850452803901</v>
      </c>
      <c r="Q633">
        <v>3.5299629907641003E-2</v>
      </c>
    </row>
    <row r="634" spans="1:17" hidden="1" x14ac:dyDescent="0.3">
      <c r="A634" t="s">
        <v>1399</v>
      </c>
      <c r="B634" t="s">
        <v>1400</v>
      </c>
      <c r="C634" t="s">
        <v>3154</v>
      </c>
      <c r="D634" t="s">
        <v>1401</v>
      </c>
      <c r="E634">
        <v>7671.0444593399998</v>
      </c>
      <c r="F634">
        <v>1892.2</v>
      </c>
      <c r="G634">
        <v>90.014888281512299</v>
      </c>
      <c r="H634">
        <v>3.7340368026866901</v>
      </c>
      <c r="I634">
        <v>56.030352386363397</v>
      </c>
      <c r="J634">
        <v>-0.175951180384955</v>
      </c>
      <c r="K634">
        <v>1895.66977721238</v>
      </c>
      <c r="L634">
        <v>1555.55969742911</v>
      </c>
      <c r="M634">
        <v>45.754764244690001</v>
      </c>
      <c r="N634">
        <v>0.48072628580195598</v>
      </c>
      <c r="O634">
        <v>17.587992812599001</v>
      </c>
      <c r="P634">
        <v>144.15483870967699</v>
      </c>
    </row>
    <row r="635" spans="1:17" hidden="1" x14ac:dyDescent="0.3">
      <c r="A635" t="s">
        <v>1402</v>
      </c>
      <c r="B635" t="s">
        <v>1403</v>
      </c>
      <c r="C635" t="s">
        <v>3154</v>
      </c>
      <c r="D635" t="s">
        <v>168</v>
      </c>
      <c r="E635">
        <v>7655.5087040190001</v>
      </c>
      <c r="F635">
        <v>59.73</v>
      </c>
      <c r="G635">
        <v>33.155491164648403</v>
      </c>
      <c r="H635">
        <v>-6.5373228429645298</v>
      </c>
      <c r="I635">
        <v>-2.7025082179862201</v>
      </c>
      <c r="J635">
        <v>-3.3140293181192599</v>
      </c>
      <c r="K635">
        <v>61.457254605210103</v>
      </c>
      <c r="L635">
        <v>58.485503250973899</v>
      </c>
      <c r="M635">
        <v>45.357587952417298</v>
      </c>
      <c r="N635">
        <v>0.42025342224616602</v>
      </c>
      <c r="O635">
        <v>33.768625481332599</v>
      </c>
      <c r="P635">
        <v>60.091128383811203</v>
      </c>
      <c r="Q635">
        <v>-2.0741642226935E-2</v>
      </c>
    </row>
    <row r="636" spans="1:17" hidden="1" x14ac:dyDescent="0.3">
      <c r="A636" t="s">
        <v>1404</v>
      </c>
      <c r="B636" t="s">
        <v>1405</v>
      </c>
      <c r="C636" t="s">
        <v>3154</v>
      </c>
      <c r="D636" t="s">
        <v>114</v>
      </c>
      <c r="E636">
        <v>7566.5704352000002</v>
      </c>
      <c r="F636">
        <v>313.60000000000002</v>
      </c>
      <c r="G636">
        <v>199.18840652216701</v>
      </c>
      <c r="H636">
        <v>-8.6023930887836197</v>
      </c>
      <c r="I636">
        <v>3.1042736807837699</v>
      </c>
      <c r="J636">
        <v>-3.7473236520981699</v>
      </c>
      <c r="K636">
        <v>344.44096117850103</v>
      </c>
      <c r="L636">
        <v>293.08782185050097</v>
      </c>
      <c r="M636">
        <v>27.8424929037187</v>
      </c>
      <c r="N636">
        <v>0.40300762719153699</v>
      </c>
      <c r="O636">
        <v>27.34375</v>
      </c>
      <c r="P636">
        <v>230.97625329815301</v>
      </c>
      <c r="Q636">
        <v>0.15135001967289999</v>
      </c>
    </row>
    <row r="637" spans="1:17" hidden="1" x14ac:dyDescent="0.3">
      <c r="A637" t="s">
        <v>1406</v>
      </c>
      <c r="B637" t="s">
        <v>1407</v>
      </c>
      <c r="C637" t="s">
        <v>3154</v>
      </c>
      <c r="D637" t="s">
        <v>91</v>
      </c>
      <c r="E637">
        <v>7495.3732951319998</v>
      </c>
      <c r="F637">
        <v>149.99</v>
      </c>
      <c r="G637">
        <v>377.36149853767</v>
      </c>
      <c r="H637">
        <v>2.0489892625662698</v>
      </c>
      <c r="I637">
        <v>196.33146980411101</v>
      </c>
      <c r="J637">
        <v>-4.7043966932054504</v>
      </c>
      <c r="K637">
        <v>145.81219836238</v>
      </c>
      <c r="L637">
        <v>97.189384392076704</v>
      </c>
      <c r="M637">
        <v>40.7269979451792</v>
      </c>
      <c r="N637">
        <v>0.22906267050996601</v>
      </c>
      <c r="O637">
        <v>24.7216481098739</v>
      </c>
      <c r="P637">
        <v>441.48014440433201</v>
      </c>
      <c r="Q637">
        <v>0.14219692399443501</v>
      </c>
    </row>
    <row r="638" spans="1:17" hidden="1" x14ac:dyDescent="0.3">
      <c r="A638" t="s">
        <v>1408</v>
      </c>
      <c r="B638" t="s">
        <v>1409</v>
      </c>
      <c r="C638" t="s">
        <v>3154</v>
      </c>
      <c r="D638" t="s">
        <v>576</v>
      </c>
      <c r="E638">
        <v>7474.3655625000001</v>
      </c>
      <c r="F638">
        <v>531.25</v>
      </c>
      <c r="G638">
        <v>-34.939031241939396</v>
      </c>
      <c r="H638">
        <v>5.3780487872237703</v>
      </c>
      <c r="I638">
        <v>11.472486243712201</v>
      </c>
      <c r="J638">
        <v>-5.3522457113552298</v>
      </c>
      <c r="K638">
        <v>528.93978528884804</v>
      </c>
      <c r="L638">
        <v>514.57328119301303</v>
      </c>
      <c r="M638">
        <v>49.057397518261702</v>
      </c>
      <c r="N638">
        <v>0.78031935124150398</v>
      </c>
      <c r="O638">
        <v>25.364705882352901</v>
      </c>
      <c r="P638">
        <v>34.595895616924203</v>
      </c>
      <c r="Q638">
        <v>5.8309087637600003E-2</v>
      </c>
    </row>
    <row r="639" spans="1:17" x14ac:dyDescent="0.3">
      <c r="A639" t="s">
        <v>1410</v>
      </c>
      <c r="B639" t="s">
        <v>1411</v>
      </c>
      <c r="C639" t="s">
        <v>3150</v>
      </c>
      <c r="D639" t="s">
        <v>91</v>
      </c>
      <c r="E639">
        <v>7459.7428641349998</v>
      </c>
      <c r="F639">
        <v>252.65</v>
      </c>
      <c r="G639">
        <v>-67.406166329087</v>
      </c>
      <c r="H639">
        <v>-3.3773481903911202</v>
      </c>
      <c r="I639">
        <v>-24.391200322227899</v>
      </c>
      <c r="J639">
        <v>-1.7515355299784401</v>
      </c>
      <c r="K639">
        <v>273.06259132958701</v>
      </c>
      <c r="L639">
        <v>314.89663796418199</v>
      </c>
      <c r="M639">
        <v>40.867755204154399</v>
      </c>
      <c r="N639">
        <v>0.61284179025864205</v>
      </c>
      <c r="O639">
        <v>76.212151197308501</v>
      </c>
      <c r="P639">
        <v>7.32795242141035</v>
      </c>
      <c r="Q639">
        <v>-0.120992884602064</v>
      </c>
    </row>
    <row r="640" spans="1:17" x14ac:dyDescent="0.3">
      <c r="A640" t="s">
        <v>1412</v>
      </c>
      <c r="B640" t="s">
        <v>1413</v>
      </c>
      <c r="C640" t="s">
        <v>3151</v>
      </c>
      <c r="D640" t="s">
        <v>238</v>
      </c>
      <c r="E640">
        <v>7454.5817560599999</v>
      </c>
      <c r="F640">
        <v>369.8</v>
      </c>
      <c r="G640">
        <v>-32.674622195050603</v>
      </c>
      <c r="H640">
        <v>-3.0366082142175101</v>
      </c>
      <c r="I640">
        <v>-18.486830672470798</v>
      </c>
      <c r="J640">
        <v>-3.4079273896383602</v>
      </c>
      <c r="K640">
        <v>389.56904956724202</v>
      </c>
      <c r="L640">
        <v>401.87031871661401</v>
      </c>
      <c r="M640">
        <v>42.292259812420802</v>
      </c>
      <c r="N640">
        <v>0.45028477922924398</v>
      </c>
      <c r="O640">
        <v>36.560302866414197</v>
      </c>
      <c r="P640">
        <v>6.3407620416966202</v>
      </c>
      <c r="Q640">
        <v>4.3125855544382002E-2</v>
      </c>
    </row>
    <row r="641" spans="1:17" x14ac:dyDescent="0.3">
      <c r="A641" t="s">
        <v>1414</v>
      </c>
      <c r="B641" t="s">
        <v>1415</v>
      </c>
      <c r="C641" t="s">
        <v>3148</v>
      </c>
      <c r="D641" t="s">
        <v>1051</v>
      </c>
      <c r="E641">
        <v>7452.7084029600001</v>
      </c>
      <c r="F641">
        <v>784.95</v>
      </c>
      <c r="G641">
        <v>25.952367622818301</v>
      </c>
      <c r="H641">
        <v>-6.6386154338510099</v>
      </c>
      <c r="I641">
        <v>3.5326788417548798</v>
      </c>
      <c r="J641">
        <v>-3.0702681635073201</v>
      </c>
      <c r="K641">
        <v>819.39979697521198</v>
      </c>
      <c r="L641">
        <v>766.58459179460897</v>
      </c>
      <c r="M641">
        <v>50.186960572284697</v>
      </c>
      <c r="N641">
        <v>0.54647838969713403</v>
      </c>
      <c r="O641">
        <v>34.913051786738002</v>
      </c>
      <c r="P641">
        <v>53.881591844736299</v>
      </c>
      <c r="Q641">
        <v>0.118237227573978</v>
      </c>
    </row>
    <row r="642" spans="1:17" x14ac:dyDescent="0.3">
      <c r="A642" t="s">
        <v>1416</v>
      </c>
      <c r="B642" t="s">
        <v>1417</v>
      </c>
      <c r="C642" t="s">
        <v>3138</v>
      </c>
      <c r="D642" t="s">
        <v>21</v>
      </c>
      <c r="E642">
        <v>7439.3896983449904</v>
      </c>
      <c r="F642">
        <v>898.35</v>
      </c>
      <c r="G642">
        <v>59.509527428298298</v>
      </c>
      <c r="H642">
        <v>-4.6528557551099601</v>
      </c>
      <c r="I642">
        <v>9.9552572975249394</v>
      </c>
      <c r="J642">
        <v>-6.1514198483015496</v>
      </c>
      <c r="K642">
        <v>883.94480322389802</v>
      </c>
      <c r="L642">
        <v>771.54230527613504</v>
      </c>
      <c r="M642">
        <v>50.680079308646803</v>
      </c>
      <c r="N642">
        <v>0.54044077943529101</v>
      </c>
      <c r="O642">
        <v>10.530416875382601</v>
      </c>
      <c r="P642">
        <v>116.46987951807201</v>
      </c>
      <c r="Q642">
        <v>0.12867052766245601</v>
      </c>
    </row>
    <row r="643" spans="1:17" hidden="1" x14ac:dyDescent="0.3">
      <c r="A643" t="s">
        <v>1418</v>
      </c>
      <c r="B643" t="s">
        <v>1419</v>
      </c>
      <c r="C643" t="s">
        <v>3151</v>
      </c>
      <c r="D643" t="s">
        <v>238</v>
      </c>
      <c r="E643">
        <v>7426.0170660000003</v>
      </c>
      <c r="F643">
        <v>333.75</v>
      </c>
      <c r="G643">
        <v>-41.1515191176942</v>
      </c>
      <c r="H643">
        <v>-5.2767844142778602</v>
      </c>
      <c r="I643">
        <v>-37.069428579568999</v>
      </c>
      <c r="J643">
        <v>2.2787802785928002</v>
      </c>
      <c r="K643">
        <v>365.89652989126103</v>
      </c>
      <c r="M643">
        <v>37.7140215030281</v>
      </c>
      <c r="N643">
        <v>0.97598271267308501</v>
      </c>
      <c r="O643">
        <v>61.273408239700302</v>
      </c>
      <c r="P643">
        <v>9.0686274509803795</v>
      </c>
    </row>
    <row r="644" spans="1:17" x14ac:dyDescent="0.3">
      <c r="A644" t="s">
        <v>1420</v>
      </c>
      <c r="B644" t="s">
        <v>1421</v>
      </c>
      <c r="C644" t="s">
        <v>3148</v>
      </c>
      <c r="D644" t="s">
        <v>114</v>
      </c>
      <c r="E644">
        <v>7421.1475406399904</v>
      </c>
      <c r="F644">
        <v>682.8</v>
      </c>
      <c r="G644">
        <v>8.1381005923550607</v>
      </c>
      <c r="H644">
        <v>2.8027398630449398</v>
      </c>
      <c r="I644">
        <v>13.060749041617999</v>
      </c>
      <c r="J644">
        <v>2.8515785815197998</v>
      </c>
      <c r="K644">
        <v>668.79217697046704</v>
      </c>
      <c r="L644">
        <v>623.74109777185595</v>
      </c>
      <c r="M644">
        <v>56.665354530328003</v>
      </c>
      <c r="N644">
        <v>0.61542109714859095</v>
      </c>
      <c r="O644">
        <v>23.264499121265299</v>
      </c>
      <c r="P644">
        <v>46.037856913699002</v>
      </c>
      <c r="Q644">
        <v>8.2087341471408004E-2</v>
      </c>
    </row>
    <row r="645" spans="1:17" x14ac:dyDescent="0.3">
      <c r="A645" t="s">
        <v>1422</v>
      </c>
      <c r="B645" t="s">
        <v>1423</v>
      </c>
      <c r="C645" t="s">
        <v>3139</v>
      </c>
      <c r="D645" t="s">
        <v>24</v>
      </c>
      <c r="E645">
        <v>7383.5454243459999</v>
      </c>
      <c r="F645">
        <v>64.819999999999993</v>
      </c>
      <c r="G645">
        <v>-57.4525551809107</v>
      </c>
      <c r="H645">
        <v>-4.5826806158309701</v>
      </c>
      <c r="I645">
        <v>-38.771517488804598</v>
      </c>
      <c r="J645">
        <v>-3.87815123323908</v>
      </c>
      <c r="K645">
        <v>74.716629450932402</v>
      </c>
      <c r="L645">
        <v>85.260084828358401</v>
      </c>
      <c r="M645">
        <v>24.772762146442599</v>
      </c>
      <c r="N645">
        <v>0.68672660198401403</v>
      </c>
      <c r="O645">
        <v>79.728478864547995</v>
      </c>
      <c r="P645">
        <v>1.0444271239282701</v>
      </c>
      <c r="Q645">
        <v>-7.8334635308320005E-3</v>
      </c>
    </row>
    <row r="646" spans="1:17" x14ac:dyDescent="0.3">
      <c r="A646" t="s">
        <v>1424</v>
      </c>
      <c r="B646" t="s">
        <v>1425</v>
      </c>
      <c r="C646" t="s">
        <v>3143</v>
      </c>
      <c r="D646" t="s">
        <v>51</v>
      </c>
      <c r="E646">
        <v>7367.9643833500004</v>
      </c>
      <c r="F646">
        <v>1452.7</v>
      </c>
      <c r="G646">
        <v>143.79799319507799</v>
      </c>
      <c r="H646">
        <v>11.163420489861601</v>
      </c>
      <c r="I646">
        <v>33.685766650881298</v>
      </c>
      <c r="J646">
        <v>1.7364670505592901</v>
      </c>
      <c r="K646">
        <v>1377.51505382649</v>
      </c>
      <c r="L646">
        <v>1180.31134694445</v>
      </c>
      <c r="M646">
        <v>57.363996126479201</v>
      </c>
      <c r="N646">
        <v>0.80000492385344701</v>
      </c>
      <c r="O646">
        <v>9.4513664211468296</v>
      </c>
      <c r="P646">
        <v>178.829174664107</v>
      </c>
      <c r="Q646">
        <v>0.13216353725503099</v>
      </c>
    </row>
    <row r="647" spans="1:17" hidden="1" x14ac:dyDescent="0.3">
      <c r="A647" t="s">
        <v>1426</v>
      </c>
      <c r="B647" t="s">
        <v>1427</v>
      </c>
      <c r="C647" t="s">
        <v>3154</v>
      </c>
      <c r="D647" t="s">
        <v>472</v>
      </c>
      <c r="E647">
        <v>7356.48410745</v>
      </c>
      <c r="F647">
        <v>1883.25</v>
      </c>
      <c r="G647">
        <v>20.649402308637701</v>
      </c>
      <c r="H647">
        <v>22.388840902128202</v>
      </c>
      <c r="I647">
        <v>57.340981332233497</v>
      </c>
      <c r="J647">
        <v>7.54403882872663</v>
      </c>
      <c r="K647">
        <v>1653.0751703559899</v>
      </c>
      <c r="L647">
        <v>1429.3920622353</v>
      </c>
      <c r="M647">
        <v>63.494696664687297</v>
      </c>
      <c r="N647">
        <v>1.4793556497732201</v>
      </c>
      <c r="O647">
        <v>7.1020841630160501</v>
      </c>
      <c r="P647">
        <v>93.153846153846104</v>
      </c>
      <c r="Q647">
        <v>1.0450953754449E-2</v>
      </c>
    </row>
    <row r="648" spans="1:17" x14ac:dyDescent="0.3">
      <c r="A648" t="s">
        <v>1428</v>
      </c>
      <c r="B648" t="s">
        <v>1429</v>
      </c>
      <c r="C648" t="s">
        <v>3151</v>
      </c>
      <c r="D648" t="s">
        <v>102</v>
      </c>
      <c r="E648">
        <v>7330.1480534800003</v>
      </c>
      <c r="F648">
        <v>3702.65</v>
      </c>
      <c r="G648">
        <v>95.7583584714164</v>
      </c>
      <c r="H648">
        <v>-2.1672374233934599</v>
      </c>
      <c r="I648">
        <v>61.604060673032997</v>
      </c>
      <c r="J648">
        <v>-2.5490865052912302</v>
      </c>
      <c r="K648">
        <v>4061.1514476718298</v>
      </c>
      <c r="L648">
        <v>3211.4297649694099</v>
      </c>
      <c r="M648">
        <v>20.2526223599152</v>
      </c>
      <c r="N648">
        <v>1.05764418449941</v>
      </c>
      <c r="O648">
        <v>22.0747302607591</v>
      </c>
      <c r="P648">
        <v>122.45486497041</v>
      </c>
      <c r="Q648">
        <v>-2.0469562730745999E-2</v>
      </c>
    </row>
    <row r="649" spans="1:17" x14ac:dyDescent="0.3">
      <c r="A649" t="s">
        <v>1430</v>
      </c>
      <c r="B649" t="s">
        <v>1431</v>
      </c>
      <c r="C649" t="s">
        <v>3153</v>
      </c>
      <c r="D649" t="s">
        <v>403</v>
      </c>
      <c r="E649">
        <v>7300.2091801799997</v>
      </c>
      <c r="F649">
        <v>1619.45</v>
      </c>
      <c r="G649">
        <v>70.707953288511106</v>
      </c>
      <c r="H649">
        <v>9.8542184855984107</v>
      </c>
      <c r="I649">
        <v>16.328868830207501</v>
      </c>
      <c r="J649">
        <v>1.3376170255598401</v>
      </c>
      <c r="K649">
        <v>1560.90899497756</v>
      </c>
      <c r="L649">
        <v>1431.6268000351399</v>
      </c>
      <c r="M649">
        <v>69.201483348264802</v>
      </c>
      <c r="N649">
        <v>1.2740923660627701</v>
      </c>
      <c r="O649">
        <v>18.916916236993998</v>
      </c>
      <c r="P649">
        <v>96.416009702850204</v>
      </c>
      <c r="Q649">
        <v>9.0448363321125005E-2</v>
      </c>
    </row>
    <row r="650" spans="1:17" x14ac:dyDescent="0.3">
      <c r="A650" t="s">
        <v>1432</v>
      </c>
      <c r="B650" t="s">
        <v>1433</v>
      </c>
      <c r="C650" t="s">
        <v>3137</v>
      </c>
      <c r="D650" t="s">
        <v>131</v>
      </c>
      <c r="E650">
        <v>7291.5722100000003</v>
      </c>
      <c r="F650">
        <v>439.15</v>
      </c>
      <c r="G650">
        <v>52.615052589650197</v>
      </c>
      <c r="H650">
        <v>-1.55600739314116</v>
      </c>
      <c r="I650">
        <v>-18.537215337808099</v>
      </c>
      <c r="J650">
        <v>-2.258335733075</v>
      </c>
      <c r="K650">
        <v>468.01013730405401</v>
      </c>
      <c r="L650">
        <v>462.906416066948</v>
      </c>
      <c r="M650">
        <v>50.943138256044101</v>
      </c>
      <c r="N650">
        <v>0.650826403925022</v>
      </c>
      <c r="O650">
        <v>44.551975407036302</v>
      </c>
      <c r="P650">
        <v>80.720164609053398</v>
      </c>
    </row>
    <row r="651" spans="1:17" x14ac:dyDescent="0.3">
      <c r="A651" t="s">
        <v>1434</v>
      </c>
      <c r="B651" t="s">
        <v>1435</v>
      </c>
      <c r="C651" t="s">
        <v>3156</v>
      </c>
      <c r="D651" t="s">
        <v>1436</v>
      </c>
      <c r="E651">
        <v>7271.5956162000002</v>
      </c>
      <c r="F651">
        <v>429.25</v>
      </c>
      <c r="G651">
        <v>-11.3019059500705</v>
      </c>
      <c r="H651">
        <v>-9.8122118843820694</v>
      </c>
      <c r="I651">
        <v>11.5421643320669</v>
      </c>
      <c r="J651">
        <v>-6.1505937545710703</v>
      </c>
      <c r="K651">
        <v>466.76222359038297</v>
      </c>
      <c r="L651">
        <v>445.63982586861403</v>
      </c>
      <c r="M651">
        <v>24.094029234945101</v>
      </c>
      <c r="N651">
        <v>0.62126838982612798</v>
      </c>
      <c r="O651">
        <v>48.806057076295801</v>
      </c>
      <c r="P651">
        <v>34.518959573801297</v>
      </c>
      <c r="Q651">
        <v>8.1103578364582998E-2</v>
      </c>
    </row>
    <row r="652" spans="1:17" x14ac:dyDescent="0.3">
      <c r="A652" t="s">
        <v>1437</v>
      </c>
      <c r="B652" t="s">
        <v>1438</v>
      </c>
      <c r="C652" t="s">
        <v>3153</v>
      </c>
      <c r="D652" t="s">
        <v>472</v>
      </c>
      <c r="E652">
        <v>7259.8050787499997</v>
      </c>
      <c r="F652">
        <v>262.5</v>
      </c>
      <c r="G652">
        <v>-29.099632474332701</v>
      </c>
      <c r="H652">
        <v>-1.7981259991102501</v>
      </c>
      <c r="I652">
        <v>3.1299219737174502</v>
      </c>
      <c r="J652">
        <v>-3.4338179240304298</v>
      </c>
      <c r="K652">
        <v>274.786192825733</v>
      </c>
      <c r="L652">
        <v>270.10444519064703</v>
      </c>
      <c r="M652">
        <v>42.027894430774602</v>
      </c>
      <c r="N652">
        <v>0.54731975299009505</v>
      </c>
      <c r="O652">
        <v>24</v>
      </c>
      <c r="P652">
        <v>19.318181818181799</v>
      </c>
      <c r="Q652">
        <v>-8.4277088362316996E-2</v>
      </c>
    </row>
    <row r="653" spans="1:17" hidden="1" x14ac:dyDescent="0.3">
      <c r="A653" t="s">
        <v>1439</v>
      </c>
      <c r="B653" t="s">
        <v>1440</v>
      </c>
      <c r="C653" t="s">
        <v>3154</v>
      </c>
      <c r="D653" t="s">
        <v>211</v>
      </c>
      <c r="E653">
        <v>7251.93622125</v>
      </c>
      <c r="F653">
        <v>6549.65</v>
      </c>
      <c r="G653">
        <v>154.543928152886</v>
      </c>
      <c r="H653">
        <v>24.9214935486978</v>
      </c>
      <c r="I653">
        <v>61.4011515248149</v>
      </c>
      <c r="J653">
        <v>-3.4682428470516098</v>
      </c>
      <c r="K653">
        <v>5894.0424716814896</v>
      </c>
      <c r="L653">
        <v>4668.0866853880998</v>
      </c>
      <c r="M653">
        <v>57.193387418502297</v>
      </c>
      <c r="N653">
        <v>0.47095803718103701</v>
      </c>
      <c r="O653">
        <v>25.311276175062801</v>
      </c>
      <c r="P653">
        <v>180.98026598026499</v>
      </c>
      <c r="Q653">
        <v>0.15488500632582999</v>
      </c>
    </row>
    <row r="654" spans="1:17" x14ac:dyDescent="0.3">
      <c r="A654" t="s">
        <v>1441</v>
      </c>
      <c r="B654" t="s">
        <v>1442</v>
      </c>
      <c r="C654" t="s">
        <v>3139</v>
      </c>
      <c r="D654" t="s">
        <v>569</v>
      </c>
      <c r="E654">
        <v>7211.0245962600002</v>
      </c>
      <c r="F654">
        <v>671.4</v>
      </c>
      <c r="G654">
        <v>-1.0167870762698199</v>
      </c>
      <c r="H654">
        <v>-0.91681567629965399</v>
      </c>
      <c r="I654">
        <v>5.8725598423310004</v>
      </c>
      <c r="J654">
        <v>-0.77904919535422101</v>
      </c>
      <c r="K654">
        <v>712.16053246037802</v>
      </c>
      <c r="L654">
        <v>659.74715629850198</v>
      </c>
      <c r="M654">
        <v>34.338704946069598</v>
      </c>
      <c r="N654">
        <v>0.37675591781576701</v>
      </c>
      <c r="O654">
        <v>19.005064045278498</v>
      </c>
      <c r="P654">
        <v>29.326784166425799</v>
      </c>
    </row>
    <row r="655" spans="1:17" hidden="1" x14ac:dyDescent="0.3">
      <c r="A655" t="s">
        <v>1443</v>
      </c>
      <c r="B655" t="s">
        <v>1444</v>
      </c>
      <c r="C655" t="s">
        <v>3154</v>
      </c>
      <c r="D655" t="s">
        <v>392</v>
      </c>
      <c r="E655">
        <v>7172.484735</v>
      </c>
      <c r="F655">
        <v>325</v>
      </c>
      <c r="G655">
        <v>74.135400963746307</v>
      </c>
      <c r="H655">
        <v>0.48503132785595399</v>
      </c>
      <c r="I655">
        <v>25.676594745567101</v>
      </c>
      <c r="J655">
        <v>-5.2540035903733298</v>
      </c>
      <c r="K655">
        <v>340.146475331418</v>
      </c>
      <c r="L655">
        <v>280.604097761898</v>
      </c>
      <c r="M655">
        <v>35.968076707497197</v>
      </c>
      <c r="N655">
        <v>0.38239421067239399</v>
      </c>
      <c r="O655">
        <v>33.230769230769198</v>
      </c>
      <c r="P655">
        <v>127.910238429172</v>
      </c>
      <c r="Q655">
        <v>0.15136751532246701</v>
      </c>
    </row>
    <row r="656" spans="1:17" hidden="1" x14ac:dyDescent="0.3">
      <c r="A656" t="s">
        <v>1445</v>
      </c>
      <c r="B656" t="s">
        <v>1446</v>
      </c>
      <c r="C656" t="s">
        <v>3154</v>
      </c>
      <c r="D656" t="s">
        <v>57</v>
      </c>
      <c r="E656">
        <v>7158.3511113799996</v>
      </c>
      <c r="F656">
        <v>13.33</v>
      </c>
      <c r="G656">
        <v>25.497983449924298</v>
      </c>
      <c r="H656">
        <v>-12.999336856876701</v>
      </c>
      <c r="I656">
        <v>9.5593167532891599</v>
      </c>
      <c r="J656">
        <v>-6.5541887929975697</v>
      </c>
      <c r="K656">
        <v>14.9315655498905</v>
      </c>
      <c r="L656">
        <v>13.6020226602454</v>
      </c>
      <c r="M656">
        <v>31.9256796780261</v>
      </c>
      <c r="N656">
        <v>0.73958050515868401</v>
      </c>
      <c r="O656">
        <v>58.289572393098197</v>
      </c>
      <c r="P656">
        <v>68.734177215189803</v>
      </c>
      <c r="Q656">
        <v>0.11746880512897</v>
      </c>
    </row>
    <row r="657" spans="1:17" hidden="1" x14ac:dyDescent="0.3">
      <c r="A657" t="s">
        <v>1447</v>
      </c>
      <c r="B657" t="s">
        <v>1448</v>
      </c>
      <c r="C657" t="s">
        <v>3154</v>
      </c>
      <c r="D657" t="s">
        <v>403</v>
      </c>
      <c r="E657">
        <v>7154.034151025</v>
      </c>
      <c r="F657">
        <v>792.95</v>
      </c>
      <c r="G657">
        <v>70.583465070469501</v>
      </c>
      <c r="H657">
        <v>45.070427058519698</v>
      </c>
      <c r="I657">
        <v>95.279388864240403</v>
      </c>
      <c r="J657">
        <v>10.4166124474666</v>
      </c>
      <c r="K657">
        <v>636.24223089778002</v>
      </c>
      <c r="L657">
        <v>520.86149505070296</v>
      </c>
      <c r="M657">
        <v>67.681894027205701</v>
      </c>
      <c r="N657">
        <v>2.79070434933152</v>
      </c>
      <c r="O657">
        <v>4.8615927864304096</v>
      </c>
      <c r="P657">
        <v>149.31614526017901</v>
      </c>
      <c r="Q657">
        <v>8.3372875859217002E-2</v>
      </c>
    </row>
    <row r="658" spans="1:17" x14ac:dyDescent="0.3">
      <c r="A658" t="s">
        <v>1449</v>
      </c>
      <c r="B658" t="s">
        <v>1450</v>
      </c>
      <c r="C658" t="s">
        <v>3149</v>
      </c>
      <c r="D658" t="s">
        <v>141</v>
      </c>
      <c r="E658">
        <v>7153.7997388000003</v>
      </c>
      <c r="F658">
        <v>1015.3</v>
      </c>
      <c r="G658">
        <v>4.0873273693044903</v>
      </c>
      <c r="H658">
        <v>8.0024580893293198</v>
      </c>
      <c r="I658">
        <v>12.8004758064702</v>
      </c>
      <c r="J658">
        <v>1.11448905916652</v>
      </c>
      <c r="K658">
        <v>954.28206351402696</v>
      </c>
      <c r="L658">
        <v>894.06678896520998</v>
      </c>
      <c r="M658">
        <v>70.402317935393199</v>
      </c>
      <c r="N658">
        <v>1.06899918333931</v>
      </c>
      <c r="O658">
        <v>4.2795232936078103</v>
      </c>
      <c r="P658">
        <v>35.626502805236399</v>
      </c>
      <c r="Q658">
        <v>4.9423003288885999E-2</v>
      </c>
    </row>
    <row r="659" spans="1:17" x14ac:dyDescent="0.3">
      <c r="A659" t="s">
        <v>1451</v>
      </c>
      <c r="B659" t="s">
        <v>1452</v>
      </c>
      <c r="C659" t="s">
        <v>3141</v>
      </c>
      <c r="D659" t="s">
        <v>125</v>
      </c>
      <c r="E659">
        <v>7150.9568398149904</v>
      </c>
      <c r="F659">
        <v>1185.3499999999999</v>
      </c>
      <c r="G659">
        <v>33.056124372125701</v>
      </c>
      <c r="H659">
        <v>4.23410557671746</v>
      </c>
      <c r="I659">
        <v>15.6311599059153</v>
      </c>
      <c r="J659">
        <v>-2.8182996191521799</v>
      </c>
      <c r="K659">
        <v>1209.5745144544401</v>
      </c>
      <c r="L659">
        <v>1072.29149945725</v>
      </c>
      <c r="M659">
        <v>44.321765875952302</v>
      </c>
      <c r="N659">
        <v>1.5002857495161499</v>
      </c>
      <c r="O659">
        <v>13.5613953684565</v>
      </c>
      <c r="P659">
        <v>59.750673854447399</v>
      </c>
      <c r="Q659">
        <v>8.4129312128367995E-2</v>
      </c>
    </row>
    <row r="660" spans="1:17" x14ac:dyDescent="0.3">
      <c r="A660" t="s">
        <v>1453</v>
      </c>
      <c r="B660" t="s">
        <v>1454</v>
      </c>
      <c r="C660" t="s">
        <v>3150</v>
      </c>
      <c r="D660" t="s">
        <v>91</v>
      </c>
      <c r="E660">
        <v>7103.0005364500003</v>
      </c>
      <c r="F660">
        <v>2901.5</v>
      </c>
      <c r="G660">
        <v>30.854095071164501</v>
      </c>
      <c r="H660">
        <v>-5.5199597174696402</v>
      </c>
      <c r="I660">
        <v>16.009017068649101</v>
      </c>
      <c r="J660">
        <v>-5.1023406548087804</v>
      </c>
      <c r="K660">
        <v>3026.0580013457902</v>
      </c>
      <c r="L660">
        <v>2751.6228549418001</v>
      </c>
      <c r="M660">
        <v>50.416447735086898</v>
      </c>
      <c r="N660">
        <v>0.52042164469403196</v>
      </c>
      <c r="O660">
        <v>21.487161812855401</v>
      </c>
      <c r="P660">
        <v>62.731351654514803</v>
      </c>
      <c r="Q660">
        <v>0.16256593570559599</v>
      </c>
    </row>
    <row r="661" spans="1:17" hidden="1" x14ac:dyDescent="0.3">
      <c r="A661" t="s">
        <v>1455</v>
      </c>
      <c r="B661" t="s">
        <v>1456</v>
      </c>
      <c r="C661" t="s">
        <v>3154</v>
      </c>
      <c r="D661" t="s">
        <v>102</v>
      </c>
      <c r="E661">
        <v>7099.5368460050004</v>
      </c>
      <c r="F661">
        <v>645.35</v>
      </c>
      <c r="G661">
        <v>-26.37832900235</v>
      </c>
      <c r="H661">
        <v>-15.566353702398301</v>
      </c>
      <c r="I661">
        <v>-19.8452653774177</v>
      </c>
      <c r="J661">
        <v>-6.6735501756568096</v>
      </c>
      <c r="K661">
        <v>736.74312925713798</v>
      </c>
      <c r="L661">
        <v>750.33373681057299</v>
      </c>
      <c r="M661">
        <v>29.5977230983931</v>
      </c>
      <c r="N661">
        <v>0.71372289865055205</v>
      </c>
      <c r="O661">
        <v>46.184241109475401</v>
      </c>
      <c r="P661">
        <v>2.54230555334868</v>
      </c>
      <c r="Q661">
        <v>6.5969150349795003E-2</v>
      </c>
    </row>
    <row r="662" spans="1:17" x14ac:dyDescent="0.3">
      <c r="A662" t="s">
        <v>1457</v>
      </c>
      <c r="B662" t="s">
        <v>1458</v>
      </c>
      <c r="C662" t="s">
        <v>3142</v>
      </c>
      <c r="D662" t="s">
        <v>48</v>
      </c>
      <c r="E662">
        <v>7089.9639437899996</v>
      </c>
      <c r="F662">
        <v>484.9</v>
      </c>
      <c r="G662">
        <v>4.7712720786594103</v>
      </c>
      <c r="H662">
        <v>-2.3876149672379499</v>
      </c>
      <c r="I662">
        <v>-0.40647696890004398</v>
      </c>
      <c r="J662">
        <v>-3.6831756761888399</v>
      </c>
      <c r="K662">
        <v>506.46004578477698</v>
      </c>
      <c r="L662">
        <v>474.31475850607001</v>
      </c>
      <c r="M662">
        <v>42.818166833590801</v>
      </c>
      <c r="N662">
        <v>0.27217120874050998</v>
      </c>
      <c r="O662">
        <v>21.262115900185599</v>
      </c>
      <c r="P662">
        <v>42.136889931115299</v>
      </c>
      <c r="Q662">
        <v>-2.0755988170901001E-2</v>
      </c>
    </row>
    <row r="663" spans="1:17" x14ac:dyDescent="0.3">
      <c r="A663" t="s">
        <v>1459</v>
      </c>
      <c r="B663" t="s">
        <v>1460</v>
      </c>
      <c r="C663" t="s">
        <v>3150</v>
      </c>
      <c r="D663" t="s">
        <v>111</v>
      </c>
      <c r="E663">
        <v>7079.2319808049997</v>
      </c>
      <c r="F663">
        <v>1486.15</v>
      </c>
      <c r="G663">
        <v>-27.168698389882401</v>
      </c>
      <c r="H663">
        <v>8.1373175132650797</v>
      </c>
      <c r="I663">
        <v>-0.99231406398319599</v>
      </c>
      <c r="J663">
        <v>-9.3724013629715799</v>
      </c>
      <c r="K663">
        <v>1546.7133989690001</v>
      </c>
      <c r="L663">
        <v>1468.0561267323901</v>
      </c>
      <c r="M663">
        <v>28.061237589458901</v>
      </c>
      <c r="N663">
        <v>0.40142095884020801</v>
      </c>
      <c r="O663">
        <v>15.7554755576489</v>
      </c>
      <c r="P663">
        <v>18.8919999999999</v>
      </c>
      <c r="Q663">
        <v>-9.6702477948526003E-2</v>
      </c>
    </row>
    <row r="664" spans="1:17" x14ac:dyDescent="0.3">
      <c r="A664" t="s">
        <v>1461</v>
      </c>
      <c r="B664" t="s">
        <v>1462</v>
      </c>
      <c r="C664" t="s">
        <v>3153</v>
      </c>
      <c r="D664" t="s">
        <v>160</v>
      </c>
      <c r="E664">
        <v>7059.1026824999999</v>
      </c>
      <c r="F664">
        <v>1019.7</v>
      </c>
      <c r="G664">
        <v>89.250081883055103</v>
      </c>
      <c r="H664">
        <v>3.2223227003714099</v>
      </c>
      <c r="I664">
        <v>32.097647574616097</v>
      </c>
      <c r="J664">
        <v>-4.5498556275765196</v>
      </c>
      <c r="K664">
        <v>1012.7914999516501</v>
      </c>
      <c r="L664">
        <v>854.73554068797603</v>
      </c>
      <c r="M664">
        <v>51.264488663569999</v>
      </c>
      <c r="N664">
        <v>0.72598694741032399</v>
      </c>
      <c r="O664">
        <v>21.060115720309899</v>
      </c>
      <c r="P664">
        <v>127.307177886758</v>
      </c>
      <c r="Q664">
        <v>6.2526429254320004E-2</v>
      </c>
    </row>
    <row r="665" spans="1:17" x14ac:dyDescent="0.3">
      <c r="A665" t="s">
        <v>1463</v>
      </c>
      <c r="B665" t="s">
        <v>1464</v>
      </c>
      <c r="C665" t="s">
        <v>3150</v>
      </c>
      <c r="D665" t="s">
        <v>1465</v>
      </c>
      <c r="E665">
        <v>7037.1325188800001</v>
      </c>
      <c r="F665">
        <v>263.95</v>
      </c>
      <c r="G665">
        <v>-48.0682603477538</v>
      </c>
      <c r="H665">
        <v>-1.05832469463589</v>
      </c>
      <c r="I665">
        <v>-14.0491783798083</v>
      </c>
      <c r="J665">
        <v>-1.77490951371827</v>
      </c>
      <c r="K665">
        <v>273.22133733152202</v>
      </c>
      <c r="L665">
        <v>280.365477289301</v>
      </c>
      <c r="M665">
        <v>40.176791914071501</v>
      </c>
      <c r="N665">
        <v>0.62675523912908604</v>
      </c>
      <c r="O665">
        <v>36.294752794089803</v>
      </c>
      <c r="P665">
        <v>5.5588882223555203</v>
      </c>
      <c r="Q665">
        <v>8.3277039689438004E-2</v>
      </c>
    </row>
    <row r="666" spans="1:17" x14ac:dyDescent="0.3">
      <c r="A666" t="s">
        <v>1466</v>
      </c>
      <c r="B666" t="s">
        <v>1467</v>
      </c>
      <c r="C666" t="s">
        <v>3151</v>
      </c>
      <c r="D666" t="s">
        <v>285</v>
      </c>
      <c r="E666">
        <v>7037.0548569800003</v>
      </c>
      <c r="F666">
        <v>182.9</v>
      </c>
      <c r="G666">
        <v>-25.705483921600901</v>
      </c>
      <c r="H666">
        <v>-10.948487134119601</v>
      </c>
      <c r="I666">
        <v>-22.487546571213201</v>
      </c>
      <c r="J666">
        <v>-11.744758041869099</v>
      </c>
      <c r="K666">
        <v>205.149333536223</v>
      </c>
      <c r="L666">
        <v>204.604426394406</v>
      </c>
      <c r="M666">
        <v>31.3581753341618</v>
      </c>
      <c r="N666">
        <v>0.407503904576</v>
      </c>
      <c r="O666">
        <v>43.2476763258611</v>
      </c>
      <c r="P666">
        <v>8.4173088322466008</v>
      </c>
      <c r="Q666">
        <v>0.10118596419707999</v>
      </c>
    </row>
    <row r="667" spans="1:17" x14ac:dyDescent="0.3">
      <c r="A667" t="s">
        <v>1468</v>
      </c>
      <c r="B667" t="s">
        <v>1469</v>
      </c>
      <c r="C667" t="s">
        <v>576</v>
      </c>
      <c r="D667" t="s">
        <v>576</v>
      </c>
      <c r="E667">
        <v>7014.0944510999998</v>
      </c>
      <c r="F667">
        <v>354.15</v>
      </c>
      <c r="G667">
        <v>-4.8539287084360998</v>
      </c>
      <c r="H667">
        <v>1.9312312064597399</v>
      </c>
      <c r="I667">
        <v>-10.850716360610701</v>
      </c>
      <c r="J667">
        <v>-10.760527111010999</v>
      </c>
      <c r="K667">
        <v>380.24742428715899</v>
      </c>
      <c r="L667">
        <v>358.76092455989601</v>
      </c>
      <c r="M667">
        <v>35.536577278863803</v>
      </c>
      <c r="N667">
        <v>0.76260642942677104</v>
      </c>
      <c r="O667">
        <v>27.248341098404602</v>
      </c>
      <c r="P667">
        <v>38.6376981796829</v>
      </c>
      <c r="Q667">
        <v>3.3202938184038001E-2</v>
      </c>
    </row>
    <row r="668" spans="1:17" hidden="1" x14ac:dyDescent="0.3">
      <c r="A668" t="s">
        <v>1470</v>
      </c>
      <c r="B668" t="s">
        <v>1471</v>
      </c>
      <c r="C668" t="s">
        <v>3154</v>
      </c>
      <c r="D668" t="s">
        <v>24</v>
      </c>
      <c r="E668">
        <v>6999.9260240699996</v>
      </c>
      <c r="F668">
        <v>442.05</v>
      </c>
      <c r="G668">
        <v>-41.1383092977389</v>
      </c>
      <c r="H668">
        <v>0.342694991565268</v>
      </c>
      <c r="I668">
        <v>-14.5369170268881</v>
      </c>
      <c r="J668">
        <v>-2.9810114466746298</v>
      </c>
      <c r="K668">
        <v>451.86932645057499</v>
      </c>
      <c r="L668">
        <v>469.57491209400803</v>
      </c>
      <c r="M668">
        <v>49.547186014439497</v>
      </c>
      <c r="N668">
        <v>0.83014023715152296</v>
      </c>
      <c r="O668">
        <v>23.345775364777701</v>
      </c>
      <c r="P668">
        <v>5.7282946663477601</v>
      </c>
      <c r="Q668">
        <v>-0.11905888770277399</v>
      </c>
    </row>
    <row r="669" spans="1:17" hidden="1" x14ac:dyDescent="0.3">
      <c r="A669" t="s">
        <v>1472</v>
      </c>
      <c r="B669" t="s">
        <v>1473</v>
      </c>
      <c r="C669" t="s">
        <v>3154</v>
      </c>
      <c r="D669" t="s">
        <v>1474</v>
      </c>
      <c r="E669">
        <v>6985.9440807600004</v>
      </c>
      <c r="F669">
        <v>547.6</v>
      </c>
      <c r="G669">
        <v>-27.296867093864702</v>
      </c>
      <c r="H669">
        <v>11.040262803566399</v>
      </c>
      <c r="I669">
        <v>-7.4846111530689097</v>
      </c>
      <c r="J669">
        <v>4.29880631780635</v>
      </c>
      <c r="K669">
        <v>536.13587657662799</v>
      </c>
      <c r="L669">
        <v>539.63424766458104</v>
      </c>
      <c r="M669">
        <v>55.1693625620088</v>
      </c>
      <c r="N669">
        <v>1.17322530463206</v>
      </c>
      <c r="O669">
        <v>20.891161431701899</v>
      </c>
      <c r="P669">
        <v>27.0533642691415</v>
      </c>
      <c r="Q669">
        <v>6.7843577109036005E-2</v>
      </c>
    </row>
    <row r="670" spans="1:17" x14ac:dyDescent="0.3">
      <c r="A670" t="s">
        <v>1475</v>
      </c>
      <c r="B670" t="s">
        <v>1476</v>
      </c>
      <c r="C670" t="s">
        <v>3147</v>
      </c>
      <c r="D670" t="s">
        <v>75</v>
      </c>
      <c r="E670">
        <v>6953.2457144</v>
      </c>
      <c r="F670">
        <v>339.4</v>
      </c>
      <c r="G670">
        <v>32.164278951140098</v>
      </c>
      <c r="H670">
        <v>17.927752304940999</v>
      </c>
      <c r="I670">
        <v>51.776614004731201</v>
      </c>
      <c r="J670">
        <v>-2.60329163109123</v>
      </c>
      <c r="K670">
        <v>320.93770729288298</v>
      </c>
      <c r="L670">
        <v>277.99672550530698</v>
      </c>
      <c r="M670">
        <v>53.383243991418702</v>
      </c>
      <c r="N670">
        <v>0.38406735880342302</v>
      </c>
      <c r="O670">
        <v>11.667648791985799</v>
      </c>
      <c r="P670">
        <v>86.483516483516397</v>
      </c>
      <c r="Q670">
        <v>8.1680026427709995E-2</v>
      </c>
    </row>
    <row r="671" spans="1:17" hidden="1" x14ac:dyDescent="0.3">
      <c r="A671" t="s">
        <v>1477</v>
      </c>
      <c r="B671" t="s">
        <v>1478</v>
      </c>
      <c r="C671" t="s">
        <v>3154</v>
      </c>
      <c r="D671" t="s">
        <v>987</v>
      </c>
      <c r="E671">
        <v>6941.9559188000003</v>
      </c>
      <c r="F671">
        <v>735.85</v>
      </c>
      <c r="G671">
        <v>184.22660632821601</v>
      </c>
      <c r="H671">
        <v>8.6650814698398406</v>
      </c>
      <c r="I671">
        <v>5.0795559603424998</v>
      </c>
      <c r="J671">
        <v>3.1725790707566</v>
      </c>
      <c r="K671">
        <v>728.24485565488101</v>
      </c>
      <c r="L671">
        <v>623.35237059284702</v>
      </c>
      <c r="M671">
        <v>56.5119283237904</v>
      </c>
      <c r="N671">
        <v>0.56037987487076002</v>
      </c>
      <c r="O671">
        <v>23.761636203030498</v>
      </c>
      <c r="P671">
        <v>250.40476190476099</v>
      </c>
      <c r="Q671">
        <v>0.23467137762108001</v>
      </c>
    </row>
    <row r="672" spans="1:17" x14ac:dyDescent="0.3">
      <c r="A672" t="s">
        <v>1479</v>
      </c>
      <c r="B672" t="s">
        <v>1480</v>
      </c>
      <c r="C672" t="s">
        <v>3139</v>
      </c>
      <c r="D672" t="s">
        <v>24</v>
      </c>
      <c r="E672">
        <v>6925.6024069599998</v>
      </c>
      <c r="F672">
        <v>35.799999999999997</v>
      </c>
      <c r="G672">
        <v>-62.339581185976201</v>
      </c>
      <c r="H672">
        <v>-4.9445683957825901</v>
      </c>
      <c r="I672">
        <v>-41.007297559740003</v>
      </c>
      <c r="J672">
        <v>-4.96721720602598</v>
      </c>
      <c r="K672">
        <v>39.8561170279892</v>
      </c>
      <c r="L672">
        <v>44.794391204998199</v>
      </c>
      <c r="M672">
        <v>28.674311421030499</v>
      </c>
      <c r="N672">
        <v>0.70077265553508505</v>
      </c>
      <c r="O672">
        <v>75.977653631284895</v>
      </c>
      <c r="P672">
        <v>3.91872278664728</v>
      </c>
      <c r="Q672">
        <v>7.1310869183416004E-2</v>
      </c>
    </row>
    <row r="673" spans="1:17" x14ac:dyDescent="0.3">
      <c r="A673" t="s">
        <v>1481</v>
      </c>
      <c r="B673" t="s">
        <v>1482</v>
      </c>
      <c r="C673" t="s">
        <v>3142</v>
      </c>
      <c r="D673" t="s">
        <v>48</v>
      </c>
      <c r="E673">
        <v>6912.4463163999999</v>
      </c>
      <c r="F673">
        <v>1031.9000000000001</v>
      </c>
      <c r="G673">
        <v>25.773596836346801</v>
      </c>
      <c r="H673">
        <v>-2.4436537054840701</v>
      </c>
      <c r="I673">
        <v>-16.824221075415601</v>
      </c>
      <c r="J673">
        <v>-1.7046102477668299</v>
      </c>
      <c r="K673">
        <v>1125.03024278929</v>
      </c>
      <c r="L673">
        <v>1112.71814005439</v>
      </c>
      <c r="M673">
        <v>34.4609004114347</v>
      </c>
      <c r="N673">
        <v>0.40626897161219</v>
      </c>
      <c r="O673">
        <v>49.476693478050102</v>
      </c>
      <c r="P673">
        <v>53.442379182156103</v>
      </c>
      <c r="Q673">
        <v>0.10138728920831699</v>
      </c>
    </row>
    <row r="674" spans="1:17" x14ac:dyDescent="0.3">
      <c r="A674" t="s">
        <v>1483</v>
      </c>
      <c r="B674" t="s">
        <v>1484</v>
      </c>
      <c r="C674" t="s">
        <v>3145</v>
      </c>
      <c r="D674" t="s">
        <v>206</v>
      </c>
      <c r="E674">
        <v>6893.2193716499996</v>
      </c>
      <c r="F674">
        <v>502.9</v>
      </c>
      <c r="G674">
        <v>11.0563946931362</v>
      </c>
      <c r="H674">
        <v>4.91658711590095</v>
      </c>
      <c r="I674">
        <v>14.0737612562192</v>
      </c>
      <c r="J674">
        <v>-1.8656818948534899</v>
      </c>
      <c r="K674">
        <v>513.16178869581699</v>
      </c>
      <c r="L674">
        <v>479.94491428149098</v>
      </c>
      <c r="M674">
        <v>42.099155510395498</v>
      </c>
      <c r="N674">
        <v>0.21350152681550999</v>
      </c>
      <c r="O674">
        <v>27.1823424139988</v>
      </c>
      <c r="P674">
        <v>40.631991051454101</v>
      </c>
      <c r="Q674">
        <v>-1.613169098347E-3</v>
      </c>
    </row>
    <row r="675" spans="1:17" x14ac:dyDescent="0.3">
      <c r="A675" t="s">
        <v>1485</v>
      </c>
      <c r="B675" t="s">
        <v>1486</v>
      </c>
      <c r="C675" t="s">
        <v>3157</v>
      </c>
      <c r="D675" t="s">
        <v>1487</v>
      </c>
      <c r="E675">
        <v>6878.7971868000004</v>
      </c>
      <c r="F675">
        <v>898.7</v>
      </c>
      <c r="G675">
        <v>-15.5416652650439</v>
      </c>
      <c r="H675">
        <v>1.43345669020075</v>
      </c>
      <c r="I675">
        <v>38.573085372250397</v>
      </c>
      <c r="J675">
        <v>-2.7931968201761501</v>
      </c>
      <c r="K675">
        <v>932.34254405540696</v>
      </c>
      <c r="L675">
        <v>863.30821114026401</v>
      </c>
      <c r="M675">
        <v>38.7428603205298</v>
      </c>
      <c r="N675">
        <v>0.34554903523922698</v>
      </c>
      <c r="O675">
        <v>24.2906420385</v>
      </c>
      <c r="P675">
        <v>51.935756551141097</v>
      </c>
      <c r="Q675">
        <v>-3.1127474162914E-2</v>
      </c>
    </row>
    <row r="676" spans="1:17" x14ac:dyDescent="0.3">
      <c r="A676" t="s">
        <v>1488</v>
      </c>
      <c r="B676" t="s">
        <v>1489</v>
      </c>
      <c r="C676" t="s">
        <v>3142</v>
      </c>
      <c r="D676" t="s">
        <v>48</v>
      </c>
      <c r="E676">
        <v>6873.9432193849998</v>
      </c>
      <c r="F676">
        <v>184.69</v>
      </c>
      <c r="G676">
        <v>5.3297200949076204</v>
      </c>
      <c r="H676">
        <v>2.8581954683579398</v>
      </c>
      <c r="I676">
        <v>-18.298619362914401</v>
      </c>
      <c r="J676">
        <v>-3.26726804325153</v>
      </c>
      <c r="K676">
        <v>189.87064910286199</v>
      </c>
      <c r="L676">
        <v>189.88323190285601</v>
      </c>
      <c r="M676">
        <v>37.795538866214102</v>
      </c>
      <c r="N676">
        <v>0.70714527267636995</v>
      </c>
      <c r="O676">
        <v>34.982944393307697</v>
      </c>
      <c r="P676">
        <v>31.498754004983901</v>
      </c>
      <c r="Q676">
        <v>7.0878721093787997E-2</v>
      </c>
    </row>
    <row r="677" spans="1:17" hidden="1" x14ac:dyDescent="0.3">
      <c r="A677" t="s">
        <v>1490</v>
      </c>
      <c r="B677" t="s">
        <v>1491</v>
      </c>
      <c r="C677" t="s">
        <v>3154</v>
      </c>
      <c r="D677" t="s">
        <v>224</v>
      </c>
      <c r="E677">
        <v>6849.12982345</v>
      </c>
      <c r="F677">
        <v>571.75</v>
      </c>
      <c r="G677">
        <v>121.15463734778901</v>
      </c>
      <c r="H677">
        <v>9.8317837245850708</v>
      </c>
      <c r="I677">
        <v>72.049396118368506</v>
      </c>
      <c r="J677">
        <v>2.6361366082581901</v>
      </c>
      <c r="K677">
        <v>502.81577928189699</v>
      </c>
      <c r="L677">
        <v>389.97061338782697</v>
      </c>
      <c r="M677">
        <v>60.6840859086563</v>
      </c>
      <c r="N677">
        <v>0.79832532088945396</v>
      </c>
      <c r="O677">
        <v>8.2466112811543297</v>
      </c>
      <c r="P677">
        <v>176.05304175605099</v>
      </c>
      <c r="Q677">
        <v>0.19377347697910699</v>
      </c>
    </row>
    <row r="678" spans="1:17" hidden="1" x14ac:dyDescent="0.3">
      <c r="A678" t="s">
        <v>1492</v>
      </c>
      <c r="B678" t="s">
        <v>1493</v>
      </c>
      <c r="C678" t="s">
        <v>3154</v>
      </c>
      <c r="D678" t="s">
        <v>258</v>
      </c>
      <c r="E678">
        <v>6819.6280895999998</v>
      </c>
      <c r="F678">
        <v>3102.9</v>
      </c>
      <c r="G678">
        <v>10.787015781509099</v>
      </c>
      <c r="H678">
        <v>2.9895471326541299</v>
      </c>
      <c r="I678">
        <v>8.6684225874949199</v>
      </c>
      <c r="J678">
        <v>4.4000904862817096</v>
      </c>
      <c r="K678">
        <v>3097.57307815684</v>
      </c>
      <c r="L678">
        <v>2977.9777834377201</v>
      </c>
      <c r="M678">
        <v>57.2175027860822</v>
      </c>
      <c r="N678">
        <v>0.81149269690752601</v>
      </c>
      <c r="O678">
        <v>25.3665925424602</v>
      </c>
      <c r="P678">
        <v>47.827536922343903</v>
      </c>
      <c r="Q678">
        <v>8.2361082087951995E-2</v>
      </c>
    </row>
    <row r="679" spans="1:17" hidden="1" x14ac:dyDescent="0.3">
      <c r="A679" t="s">
        <v>1494</v>
      </c>
      <c r="B679" t="s">
        <v>1495</v>
      </c>
      <c r="C679" t="s">
        <v>3154</v>
      </c>
      <c r="D679" t="s">
        <v>576</v>
      </c>
      <c r="E679">
        <v>6789.9370960300002</v>
      </c>
      <c r="F679">
        <v>3394.55</v>
      </c>
      <c r="G679">
        <v>117.77129695003499</v>
      </c>
      <c r="H679">
        <v>33.725485618329699</v>
      </c>
      <c r="I679">
        <v>81.450294884038698</v>
      </c>
      <c r="J679">
        <v>1.62619359277501</v>
      </c>
      <c r="K679">
        <v>2749.16525969435</v>
      </c>
      <c r="L679">
        <v>2044.92439623364</v>
      </c>
      <c r="M679">
        <v>58.427910152807698</v>
      </c>
      <c r="N679">
        <v>2.4872018058702601</v>
      </c>
      <c r="O679">
        <v>8.4385264615339093</v>
      </c>
      <c r="P679">
        <v>172.87927812054099</v>
      </c>
      <c r="Q679">
        <v>0.221657988840119</v>
      </c>
    </row>
    <row r="680" spans="1:17" hidden="1" x14ac:dyDescent="0.3">
      <c r="A680" t="s">
        <v>1496</v>
      </c>
      <c r="B680" t="s">
        <v>1497</v>
      </c>
      <c r="C680" t="s">
        <v>3154</v>
      </c>
      <c r="D680" t="s">
        <v>1040</v>
      </c>
      <c r="E680">
        <v>6746.8437323999997</v>
      </c>
      <c r="F680">
        <v>130.9</v>
      </c>
      <c r="G680">
        <v>-14.277297448952</v>
      </c>
      <c r="H680">
        <v>3.9888217073491998</v>
      </c>
      <c r="I680">
        <v>-6.3876742478356903</v>
      </c>
      <c r="K680">
        <v>123.982860754724</v>
      </c>
      <c r="M680">
        <v>1.05563603616817</v>
      </c>
      <c r="N680">
        <v>1.0212765957446801</v>
      </c>
      <c r="O680">
        <v>1.1153552330023</v>
      </c>
      <c r="P680">
        <v>10.464135021097</v>
      </c>
    </row>
    <row r="681" spans="1:17" x14ac:dyDescent="0.3">
      <c r="A681" t="s">
        <v>1498</v>
      </c>
      <c r="B681" t="s">
        <v>1499</v>
      </c>
      <c r="C681" t="s">
        <v>3143</v>
      </c>
      <c r="D681" t="s">
        <v>51</v>
      </c>
      <c r="E681">
        <v>6712.404526192</v>
      </c>
      <c r="F681">
        <v>206.84</v>
      </c>
      <c r="G681">
        <v>-44.230857820468998</v>
      </c>
      <c r="H681">
        <v>3.50907440151494</v>
      </c>
      <c r="I681">
        <v>-13.0521083224507</v>
      </c>
      <c r="J681">
        <v>-4.3260428006371301</v>
      </c>
      <c r="K681">
        <v>214.760456942785</v>
      </c>
      <c r="L681">
        <v>242.232835641273</v>
      </c>
      <c r="M681">
        <v>41.5095584886881</v>
      </c>
      <c r="N681">
        <v>0.72895318828665601</v>
      </c>
      <c r="O681">
        <v>128.58247921098399</v>
      </c>
      <c r="P681">
        <v>5.47679755226926</v>
      </c>
      <c r="Q681">
        <v>-2.0423110463321001E-2</v>
      </c>
    </row>
    <row r="682" spans="1:17" x14ac:dyDescent="0.3">
      <c r="A682" t="s">
        <v>1500</v>
      </c>
      <c r="B682" t="s">
        <v>1501</v>
      </c>
      <c r="C682" t="s">
        <v>3141</v>
      </c>
      <c r="D682" t="s">
        <v>125</v>
      </c>
      <c r="E682">
        <v>6705.9783510899997</v>
      </c>
      <c r="F682">
        <v>585.29999999999995</v>
      </c>
      <c r="G682">
        <v>-15.828159038724101</v>
      </c>
      <c r="H682">
        <v>-4.0894897848318204</v>
      </c>
      <c r="I682">
        <v>8.6288196427128501</v>
      </c>
      <c r="J682">
        <v>-4.5573397271829696</v>
      </c>
      <c r="K682">
        <v>601.25780087555302</v>
      </c>
      <c r="L682">
        <v>566.30978642698994</v>
      </c>
      <c r="M682">
        <v>39.7952088785405</v>
      </c>
      <c r="N682">
        <v>0.40245395617422203</v>
      </c>
      <c r="O682">
        <v>17.2731932342388</v>
      </c>
      <c r="P682">
        <v>25.331905781584499</v>
      </c>
      <c r="Q682">
        <v>4.7507045567852998E-2</v>
      </c>
    </row>
    <row r="683" spans="1:17" x14ac:dyDescent="0.3">
      <c r="A683" t="s">
        <v>1502</v>
      </c>
      <c r="B683" t="s">
        <v>1503</v>
      </c>
      <c r="C683" t="s">
        <v>3150</v>
      </c>
      <c r="D683" t="s">
        <v>206</v>
      </c>
      <c r="E683">
        <v>6669.5964155800002</v>
      </c>
      <c r="F683">
        <v>1646.05</v>
      </c>
      <c r="G683">
        <v>47.204106863997197</v>
      </c>
      <c r="H683">
        <v>-4.3802815650689801</v>
      </c>
      <c r="I683">
        <v>8.1206588675483307</v>
      </c>
      <c r="J683">
        <v>5.08751932878645</v>
      </c>
      <c r="K683">
        <v>1833.1976959477499</v>
      </c>
      <c r="L683">
        <v>1623.7351585024401</v>
      </c>
      <c r="M683">
        <v>39.061573392935799</v>
      </c>
      <c r="N683">
        <v>2.0183450215054899</v>
      </c>
      <c r="O683">
        <v>43.367455423589803</v>
      </c>
      <c r="P683">
        <v>83.792987941045098</v>
      </c>
      <c r="Q683">
        <v>2.7799189368187999E-2</v>
      </c>
    </row>
    <row r="684" spans="1:17" x14ac:dyDescent="0.3">
      <c r="A684" t="s">
        <v>1504</v>
      </c>
      <c r="B684" t="s">
        <v>1505</v>
      </c>
      <c r="C684" t="s">
        <v>3153</v>
      </c>
      <c r="D684" t="s">
        <v>472</v>
      </c>
      <c r="E684">
        <v>6657.2714649999998</v>
      </c>
      <c r="F684">
        <v>2054.65</v>
      </c>
      <c r="G684">
        <v>-22.655543406815799</v>
      </c>
      <c r="H684">
        <v>-4.0601056026108102</v>
      </c>
      <c r="I684">
        <v>-15.722369400266199</v>
      </c>
      <c r="J684">
        <v>-4.0036783384349404</v>
      </c>
      <c r="K684">
        <v>2177.1207314202402</v>
      </c>
      <c r="L684">
        <v>2234.5781717740101</v>
      </c>
      <c r="M684">
        <v>34.041512290760103</v>
      </c>
      <c r="N684">
        <v>0.54190561233919399</v>
      </c>
      <c r="O684">
        <v>33.112695592923302</v>
      </c>
      <c r="P684">
        <v>4.8290816326530699</v>
      </c>
      <c r="Q684">
        <v>-7.7244769916615996E-2</v>
      </c>
    </row>
    <row r="685" spans="1:17" x14ac:dyDescent="0.3">
      <c r="A685" t="s">
        <v>1506</v>
      </c>
      <c r="B685" t="s">
        <v>1507</v>
      </c>
      <c r="C685" t="s">
        <v>3141</v>
      </c>
      <c r="D685" t="s">
        <v>227</v>
      </c>
      <c r="E685">
        <v>6655.0653392599997</v>
      </c>
      <c r="F685">
        <v>344.9</v>
      </c>
      <c r="G685">
        <v>9.4567079795086197</v>
      </c>
      <c r="H685">
        <v>18.9433380921948</v>
      </c>
      <c r="I685">
        <v>46.852359225206499</v>
      </c>
      <c r="J685">
        <v>17.073652246010901</v>
      </c>
      <c r="K685">
        <v>297.59521291887103</v>
      </c>
      <c r="L685">
        <v>259.108833483002</v>
      </c>
      <c r="M685">
        <v>71.8151467763347</v>
      </c>
      <c r="N685">
        <v>1.79923298303607</v>
      </c>
      <c r="O685">
        <v>5.6828066106117703</v>
      </c>
      <c r="P685">
        <v>89.4534468552595</v>
      </c>
      <c r="Q685">
        <v>0.160464993156446</v>
      </c>
    </row>
    <row r="686" spans="1:17" hidden="1" x14ac:dyDescent="0.3">
      <c r="A686" t="s">
        <v>1508</v>
      </c>
      <c r="B686" t="s">
        <v>1509</v>
      </c>
      <c r="C686" t="s">
        <v>3154</v>
      </c>
      <c r="D686" t="s">
        <v>378</v>
      </c>
      <c r="E686">
        <v>6649.5244032000001</v>
      </c>
      <c r="F686">
        <v>6912</v>
      </c>
      <c r="G686">
        <v>2.8855471573895599</v>
      </c>
      <c r="H686">
        <v>4.0598617783892701</v>
      </c>
      <c r="I686">
        <v>27.286832682751498</v>
      </c>
      <c r="J686">
        <v>-4.0426421556082301</v>
      </c>
      <c r="K686">
        <v>6841.8875698028696</v>
      </c>
      <c r="L686">
        <v>6122.4327473098501</v>
      </c>
      <c r="M686">
        <v>39.997198834718198</v>
      </c>
      <c r="N686">
        <v>0.92567660297669496</v>
      </c>
      <c r="O686">
        <v>11.9126157407407</v>
      </c>
      <c r="P686">
        <v>38.700485612232598</v>
      </c>
      <c r="Q686">
        <v>8.6621066230614996E-2</v>
      </c>
    </row>
    <row r="687" spans="1:17" x14ac:dyDescent="0.3">
      <c r="A687" t="s">
        <v>1510</v>
      </c>
      <c r="B687" t="s">
        <v>1511</v>
      </c>
      <c r="C687" t="s">
        <v>3148</v>
      </c>
      <c r="D687" t="s">
        <v>258</v>
      </c>
      <c r="E687">
        <v>6644.4901818799999</v>
      </c>
      <c r="F687">
        <v>2930.6</v>
      </c>
      <c r="G687">
        <v>14.973373715905</v>
      </c>
      <c r="H687">
        <v>0.12992829381761101</v>
      </c>
      <c r="I687">
        <v>23.5389635813873</v>
      </c>
      <c r="J687">
        <v>-1.5784415225483099</v>
      </c>
      <c r="K687">
        <v>3103.3409047884202</v>
      </c>
      <c r="L687">
        <v>2796.0865382439802</v>
      </c>
      <c r="M687">
        <v>39.061493963397801</v>
      </c>
      <c r="N687">
        <v>0.27396486624595301</v>
      </c>
      <c r="O687">
        <v>34.204599740667398</v>
      </c>
      <c r="P687">
        <v>91.230016313213696</v>
      </c>
      <c r="Q687">
        <v>0.12881275153912</v>
      </c>
    </row>
    <row r="688" spans="1:17" hidden="1" x14ac:dyDescent="0.3">
      <c r="A688" t="s">
        <v>1512</v>
      </c>
      <c r="B688" t="s">
        <v>1513</v>
      </c>
      <c r="C688" t="s">
        <v>3154</v>
      </c>
      <c r="D688" t="s">
        <v>1344</v>
      </c>
      <c r="E688">
        <v>6636.6662775300001</v>
      </c>
      <c r="F688">
        <v>1429.51</v>
      </c>
      <c r="G688">
        <v>-14.7807711339688</v>
      </c>
      <c r="H688">
        <v>3.83147610434226</v>
      </c>
      <c r="I688">
        <v>-4.4571447879167696</v>
      </c>
      <c r="J688">
        <v>-0.954798170642434</v>
      </c>
      <c r="K688">
        <v>1418.23443811009</v>
      </c>
      <c r="L688">
        <v>1380.9061056553501</v>
      </c>
      <c r="M688">
        <v>77.088001342421407</v>
      </c>
      <c r="N688">
        <v>0.58679979995177201</v>
      </c>
      <c r="O688">
        <v>2.8114528754608199</v>
      </c>
      <c r="P688">
        <v>12.9288620294663</v>
      </c>
      <c r="Q688">
        <v>-5.5078309021881003E-2</v>
      </c>
    </row>
    <row r="689" spans="1:17" hidden="1" x14ac:dyDescent="0.3">
      <c r="A689" t="s">
        <v>1514</v>
      </c>
      <c r="B689" t="s">
        <v>1515</v>
      </c>
      <c r="C689" t="s">
        <v>3154</v>
      </c>
      <c r="D689" t="s">
        <v>241</v>
      </c>
      <c r="E689">
        <v>6628.9457700000003</v>
      </c>
      <c r="F689">
        <v>3419.45</v>
      </c>
      <c r="G689">
        <v>363.98305476427902</v>
      </c>
      <c r="H689">
        <v>43.779524992563701</v>
      </c>
      <c r="I689">
        <v>138.47141900718299</v>
      </c>
      <c r="J689">
        <v>4.86594042113156</v>
      </c>
      <c r="K689">
        <v>2859.3918108981202</v>
      </c>
      <c r="L689">
        <v>2111.14237667105</v>
      </c>
      <c r="M689">
        <v>80.650195478235403</v>
      </c>
      <c r="N689">
        <v>0.586533627587147</v>
      </c>
      <c r="O689">
        <v>4.6074661129713803</v>
      </c>
      <c r="P689">
        <v>406.08534780463702</v>
      </c>
      <c r="Q689">
        <v>0.33531118100031598</v>
      </c>
    </row>
    <row r="690" spans="1:17" x14ac:dyDescent="0.3">
      <c r="A690" t="s">
        <v>1516</v>
      </c>
      <c r="B690" t="s">
        <v>1517</v>
      </c>
      <c r="C690" t="s">
        <v>3150</v>
      </c>
      <c r="D690" t="s">
        <v>425</v>
      </c>
      <c r="E690">
        <v>6605.7555337200001</v>
      </c>
      <c r="F690">
        <v>465.15</v>
      </c>
      <c r="G690">
        <v>-47.323041513804299</v>
      </c>
      <c r="H690">
        <v>-12.626425053058799</v>
      </c>
      <c r="I690">
        <v>-18.198975939891699</v>
      </c>
      <c r="J690">
        <v>-3.3750822252899599</v>
      </c>
      <c r="K690">
        <v>496.928746528521</v>
      </c>
      <c r="L690">
        <v>516.06527148263899</v>
      </c>
      <c r="M690">
        <v>34.048965915871698</v>
      </c>
      <c r="N690">
        <v>0.25155964622092802</v>
      </c>
      <c r="O690">
        <v>43.566591422121803</v>
      </c>
      <c r="P690">
        <v>8.5530921820303298</v>
      </c>
      <c r="Q690">
        <v>-5.7429314653187E-2</v>
      </c>
    </row>
    <row r="691" spans="1:17" x14ac:dyDescent="0.3">
      <c r="A691" t="s">
        <v>1518</v>
      </c>
      <c r="B691" t="s">
        <v>1519</v>
      </c>
      <c r="C691" t="s">
        <v>3148</v>
      </c>
      <c r="D691" t="s">
        <v>1520</v>
      </c>
      <c r="E691">
        <v>6568.8738160499997</v>
      </c>
      <c r="F691">
        <v>503.1</v>
      </c>
      <c r="G691">
        <v>-7.8997818347951796</v>
      </c>
      <c r="H691">
        <v>3.6725346424587801</v>
      </c>
      <c r="I691">
        <v>-7.8221767532043396</v>
      </c>
      <c r="J691">
        <v>1.18953444647638</v>
      </c>
      <c r="K691">
        <v>468.836516011897</v>
      </c>
      <c r="L691">
        <v>491.09773873606002</v>
      </c>
      <c r="M691">
        <v>78.803617468811296</v>
      </c>
      <c r="N691">
        <v>1.64094728550388</v>
      </c>
      <c r="O691">
        <v>33.0451202544225</v>
      </c>
      <c r="P691">
        <v>24.9006951340615</v>
      </c>
      <c r="Q691">
        <v>-2.2910013037984001E-2</v>
      </c>
    </row>
    <row r="692" spans="1:17" x14ac:dyDescent="0.3">
      <c r="A692" t="s">
        <v>1521</v>
      </c>
      <c r="B692" t="s">
        <v>1522</v>
      </c>
      <c r="C692" t="s">
        <v>3142</v>
      </c>
      <c r="D692" t="s">
        <v>48</v>
      </c>
      <c r="E692">
        <v>6551.9803109499999</v>
      </c>
      <c r="F692">
        <v>479.95</v>
      </c>
      <c r="G692">
        <v>26.697851969103901</v>
      </c>
      <c r="H692">
        <v>-10.114200270672701</v>
      </c>
      <c r="I692">
        <v>21.0158377536969</v>
      </c>
      <c r="J692">
        <v>-3.2387649354050301</v>
      </c>
      <c r="K692">
        <v>527.86321608895798</v>
      </c>
      <c r="L692">
        <v>459.842024267478</v>
      </c>
      <c r="M692">
        <v>34.136926712947599</v>
      </c>
      <c r="N692">
        <v>0.79664468585636095</v>
      </c>
      <c r="O692">
        <v>28.971767892488799</v>
      </c>
      <c r="P692">
        <v>70.467057361037106</v>
      </c>
      <c r="Q692">
        <v>0.19064173101816101</v>
      </c>
    </row>
    <row r="693" spans="1:17" x14ac:dyDescent="0.3">
      <c r="A693" t="s">
        <v>1523</v>
      </c>
      <c r="B693" t="s">
        <v>1524</v>
      </c>
      <c r="C693" t="s">
        <v>3147</v>
      </c>
      <c r="D693" t="s">
        <v>416</v>
      </c>
      <c r="E693">
        <v>6541.0234244650001</v>
      </c>
      <c r="F693">
        <v>210.55</v>
      </c>
      <c r="G693">
        <v>74.824357397383693</v>
      </c>
      <c r="H693">
        <v>0.91709872407036697</v>
      </c>
      <c r="I693">
        <v>9.8332443129815896</v>
      </c>
      <c r="J693">
        <v>-0.79683313465181005</v>
      </c>
      <c r="K693">
        <v>212.49633216637201</v>
      </c>
      <c r="L693">
        <v>190.06874167741299</v>
      </c>
      <c r="M693">
        <v>45.375483916028202</v>
      </c>
      <c r="N693">
        <v>0.91271120857259003</v>
      </c>
      <c r="O693">
        <v>9.0762289242460206</v>
      </c>
      <c r="P693">
        <v>103.429951690821</v>
      </c>
      <c r="Q693">
        <v>0.14581294594397901</v>
      </c>
    </row>
    <row r="694" spans="1:17" x14ac:dyDescent="0.3">
      <c r="A694" t="s">
        <v>1525</v>
      </c>
      <c r="B694" t="s">
        <v>1526</v>
      </c>
      <c r="C694" t="s">
        <v>3142</v>
      </c>
      <c r="D694" t="s">
        <v>48</v>
      </c>
      <c r="E694">
        <v>6515.5858665699998</v>
      </c>
      <c r="F694">
        <v>232.1</v>
      </c>
      <c r="G694">
        <v>39.230980113569998</v>
      </c>
      <c r="H694">
        <v>-0.43153825118959999</v>
      </c>
      <c r="I694">
        <v>30.4028636477926</v>
      </c>
      <c r="J694">
        <v>-5.10066770324541</v>
      </c>
      <c r="K694">
        <v>238.370628171947</v>
      </c>
      <c r="L694">
        <v>209.471876443517</v>
      </c>
      <c r="M694">
        <v>40.605761006734099</v>
      </c>
      <c r="N694">
        <v>0.62494731550627902</v>
      </c>
      <c r="O694">
        <v>22.679879362343801</v>
      </c>
      <c r="P694">
        <v>77.378677875429801</v>
      </c>
      <c r="Q694">
        <v>8.9538426571454999E-2</v>
      </c>
    </row>
    <row r="695" spans="1:17" hidden="1" x14ac:dyDescent="0.3">
      <c r="A695" t="s">
        <v>1527</v>
      </c>
      <c r="B695" t="s">
        <v>1528</v>
      </c>
      <c r="C695" t="s">
        <v>3154</v>
      </c>
      <c r="D695" t="s">
        <v>1344</v>
      </c>
      <c r="E695">
        <v>6496.9056107910001</v>
      </c>
      <c r="F695">
        <v>1203.1400000000001</v>
      </c>
      <c r="G695">
        <v>-14.1923872999932</v>
      </c>
      <c r="H695">
        <v>3.95526455705145</v>
      </c>
      <c r="I695">
        <v>-3.8189376114731299</v>
      </c>
      <c r="J695">
        <v>-0.26410319617879302</v>
      </c>
      <c r="K695">
        <v>1193.33619675554</v>
      </c>
      <c r="L695">
        <v>1158.9176336678199</v>
      </c>
      <c r="M695">
        <v>63.340787818078198</v>
      </c>
      <c r="N695">
        <v>0.69692720843136402</v>
      </c>
      <c r="O695">
        <v>10.160081121066501</v>
      </c>
      <c r="P695">
        <v>13.375424048247201</v>
      </c>
    </row>
    <row r="696" spans="1:17" x14ac:dyDescent="0.3">
      <c r="A696" t="s">
        <v>1529</v>
      </c>
      <c r="B696" t="s">
        <v>1530</v>
      </c>
      <c r="C696" t="s">
        <v>3143</v>
      </c>
      <c r="D696" t="s">
        <v>249</v>
      </c>
      <c r="E696">
        <v>6479.3922835049998</v>
      </c>
      <c r="F696">
        <v>464.85</v>
      </c>
      <c r="G696">
        <v>-1.6093993093557499</v>
      </c>
      <c r="H696">
        <v>8.0456179576938496</v>
      </c>
      <c r="I696">
        <v>20.8245313593109</v>
      </c>
      <c r="J696">
        <v>3.5342961284494998</v>
      </c>
      <c r="K696">
        <v>429.99263530661301</v>
      </c>
      <c r="L696">
        <v>387.84306010210503</v>
      </c>
      <c r="M696">
        <v>62.364420646046</v>
      </c>
      <c r="N696">
        <v>0.81181842822053296</v>
      </c>
      <c r="O696">
        <v>11.7564805851349</v>
      </c>
      <c r="P696">
        <v>48.041401273885299</v>
      </c>
      <c r="Q696">
        <v>7.1941917173201003E-2</v>
      </c>
    </row>
    <row r="697" spans="1:17" x14ac:dyDescent="0.3">
      <c r="A697" t="s">
        <v>1531</v>
      </c>
      <c r="B697" t="s">
        <v>1532</v>
      </c>
      <c r="C697" t="s">
        <v>3152</v>
      </c>
      <c r="D697" t="s">
        <v>141</v>
      </c>
      <c r="E697">
        <v>6449.0353050900003</v>
      </c>
      <c r="F697">
        <v>218.54</v>
      </c>
      <c r="G697">
        <v>88.310251189180207</v>
      </c>
      <c r="H697">
        <v>-13.339144899687099</v>
      </c>
      <c r="I697">
        <v>46.920708268750403</v>
      </c>
      <c r="J697">
        <v>-10.5450126640609</v>
      </c>
      <c r="K697">
        <v>234.390824643173</v>
      </c>
      <c r="L697">
        <v>195.487927752334</v>
      </c>
      <c r="M697">
        <v>34.030834299772003</v>
      </c>
      <c r="N697">
        <v>0.99889629053836304</v>
      </c>
      <c r="O697">
        <v>23.524297611421201</v>
      </c>
      <c r="P697">
        <v>117.560975609756</v>
      </c>
      <c r="Q697">
        <v>0.150670370534428</v>
      </c>
    </row>
    <row r="698" spans="1:17" hidden="1" x14ac:dyDescent="0.3">
      <c r="A698" t="s">
        <v>1533</v>
      </c>
      <c r="B698" t="s">
        <v>1534</v>
      </c>
      <c r="C698" t="s">
        <v>3154</v>
      </c>
      <c r="D698" t="s">
        <v>48</v>
      </c>
      <c r="E698">
        <v>6444.97430265</v>
      </c>
      <c r="F698">
        <v>596.70000000000005</v>
      </c>
      <c r="G698">
        <v>634.49686328349901</v>
      </c>
      <c r="H698">
        <v>6.2637271297956101</v>
      </c>
      <c r="I698">
        <v>58.4651383406622</v>
      </c>
      <c r="J698">
        <v>12.7672084164862</v>
      </c>
      <c r="K698">
        <v>568.97174074278701</v>
      </c>
      <c r="L698">
        <v>427.38829761708899</v>
      </c>
      <c r="M698">
        <v>60.907499347074697</v>
      </c>
      <c r="N698">
        <v>1.61012264916282</v>
      </c>
      <c r="O698">
        <v>26.3583040053628</v>
      </c>
      <c r="P698">
        <v>706.24239967571896</v>
      </c>
    </row>
    <row r="699" spans="1:17" x14ac:dyDescent="0.3">
      <c r="A699" t="s">
        <v>1535</v>
      </c>
      <c r="B699" t="s">
        <v>1536</v>
      </c>
      <c r="C699" t="s">
        <v>3146</v>
      </c>
      <c r="D699" t="s">
        <v>1537</v>
      </c>
      <c r="E699">
        <v>6432.1675197099903</v>
      </c>
      <c r="F699">
        <v>316.10000000000002</v>
      </c>
      <c r="G699">
        <v>0.78699533047429704</v>
      </c>
      <c r="H699">
        <v>-10.069625099202399</v>
      </c>
      <c r="I699">
        <v>-36.338022230881798</v>
      </c>
      <c r="J699">
        <v>-3.0932727871713799</v>
      </c>
      <c r="K699">
        <v>369.01931472895501</v>
      </c>
      <c r="L699">
        <v>380.08152691509599</v>
      </c>
      <c r="M699">
        <v>30.879227915854301</v>
      </c>
      <c r="N699">
        <v>0.72000445144631897</v>
      </c>
      <c r="O699">
        <v>86.017083201518403</v>
      </c>
      <c r="P699">
        <v>28.365482233502501</v>
      </c>
      <c r="Q699">
        <v>6.5855419710731E-2</v>
      </c>
    </row>
    <row r="700" spans="1:17" x14ac:dyDescent="0.3">
      <c r="A700" t="s">
        <v>1538</v>
      </c>
      <c r="B700" t="s">
        <v>1539</v>
      </c>
      <c r="C700" t="s">
        <v>3151</v>
      </c>
      <c r="D700" t="s">
        <v>425</v>
      </c>
      <c r="E700">
        <v>6431.1197697999996</v>
      </c>
      <c r="F700">
        <v>1190.75</v>
      </c>
      <c r="G700">
        <v>-29.415621771143101</v>
      </c>
      <c r="H700">
        <v>-1.9875903273022599</v>
      </c>
      <c r="I700">
        <v>14.882293944478899</v>
      </c>
      <c r="J700">
        <v>2.11836940133505</v>
      </c>
      <c r="K700">
        <v>1204.3908266113799</v>
      </c>
      <c r="L700">
        <v>1163.16509711406</v>
      </c>
      <c r="M700">
        <v>52.146310493833397</v>
      </c>
      <c r="N700">
        <v>1.02411979374245</v>
      </c>
      <c r="O700">
        <v>18.228007558261499</v>
      </c>
      <c r="P700">
        <v>27.584913746919501</v>
      </c>
      <c r="Q700">
        <v>-3.8750017048976002E-2</v>
      </c>
    </row>
    <row r="701" spans="1:17" hidden="1" x14ac:dyDescent="0.3">
      <c r="A701" t="s">
        <v>1540</v>
      </c>
      <c r="B701" t="s">
        <v>1541</v>
      </c>
      <c r="C701" t="s">
        <v>3151</v>
      </c>
      <c r="D701" t="s">
        <v>51</v>
      </c>
      <c r="E701">
        <v>6428.8137002699996</v>
      </c>
      <c r="F701">
        <v>1478.1</v>
      </c>
      <c r="G701">
        <v>4.3034515397826896</v>
      </c>
      <c r="H701">
        <v>17.630569754366999</v>
      </c>
      <c r="I701">
        <v>33.816795237824998</v>
      </c>
      <c r="J701">
        <v>3.0848606012242299</v>
      </c>
      <c r="K701">
        <v>1365.94471210761</v>
      </c>
      <c r="M701">
        <v>61.322480942256398</v>
      </c>
      <c r="N701">
        <v>1.1829292641087299</v>
      </c>
      <c r="O701">
        <v>7.1815168121236796</v>
      </c>
      <c r="P701">
        <v>52.381443298969003</v>
      </c>
    </row>
    <row r="702" spans="1:17" hidden="1" x14ac:dyDescent="0.3">
      <c r="A702" t="s">
        <v>1542</v>
      </c>
      <c r="B702" t="s">
        <v>1543</v>
      </c>
      <c r="C702" t="s">
        <v>3154</v>
      </c>
      <c r="D702" t="s">
        <v>114</v>
      </c>
      <c r="E702">
        <v>6399.2245380000004</v>
      </c>
      <c r="F702">
        <v>408.75</v>
      </c>
      <c r="G702">
        <v>-6.4379938953627498</v>
      </c>
      <c r="H702">
        <v>-0.18682905918408099</v>
      </c>
      <c r="I702">
        <v>7.2105048509058198</v>
      </c>
      <c r="J702">
        <v>-0.38976973138223298</v>
      </c>
      <c r="K702">
        <v>407.22542176369302</v>
      </c>
      <c r="M702">
        <v>46.9546865382896</v>
      </c>
      <c r="N702">
        <v>0.31443983183713597</v>
      </c>
      <c r="O702">
        <v>14.654434250764499</v>
      </c>
      <c r="P702">
        <v>25.730544447862101</v>
      </c>
    </row>
    <row r="703" spans="1:17" x14ac:dyDescent="0.3">
      <c r="A703" t="s">
        <v>1544</v>
      </c>
      <c r="B703" t="s">
        <v>1545</v>
      </c>
      <c r="C703" t="s">
        <v>3148</v>
      </c>
      <c r="D703" t="s">
        <v>171</v>
      </c>
      <c r="E703">
        <v>6371.5104515399998</v>
      </c>
      <c r="F703">
        <v>407.95</v>
      </c>
      <c r="G703">
        <v>25.8146819476631</v>
      </c>
      <c r="H703">
        <v>9.8238287111174394</v>
      </c>
      <c r="I703">
        <v>25.7137591465486</v>
      </c>
      <c r="J703">
        <v>0.27832504218812598</v>
      </c>
      <c r="K703">
        <v>405.73488154424598</v>
      </c>
      <c r="L703">
        <v>360.89411625146403</v>
      </c>
      <c r="M703">
        <v>45.955593930179603</v>
      </c>
      <c r="N703">
        <v>1.4602592533297001</v>
      </c>
      <c r="O703">
        <v>10.773379090574799</v>
      </c>
      <c r="P703">
        <v>58.7662969449309</v>
      </c>
      <c r="Q703">
        <v>0.169996386376984</v>
      </c>
    </row>
    <row r="704" spans="1:17" hidden="1" x14ac:dyDescent="0.3">
      <c r="A704" t="s">
        <v>1546</v>
      </c>
      <c r="B704" t="s">
        <v>1547</v>
      </c>
      <c r="C704" t="s">
        <v>3154</v>
      </c>
      <c r="D704" t="s">
        <v>48</v>
      </c>
      <c r="E704">
        <v>6347.84</v>
      </c>
      <c r="F704">
        <v>89.5</v>
      </c>
      <c r="G704">
        <v>-28.040738309167001</v>
      </c>
      <c r="H704">
        <v>2.7409584594859502</v>
      </c>
      <c r="I704">
        <v>-12.1759316939158</v>
      </c>
      <c r="J704">
        <v>-0.60824284705161902</v>
      </c>
      <c r="K704">
        <v>89.850638387717794</v>
      </c>
      <c r="L704">
        <v>91.375423560389095</v>
      </c>
      <c r="M704">
        <v>53.081674366169402</v>
      </c>
      <c r="N704">
        <v>12.9230769230769</v>
      </c>
      <c r="O704">
        <v>10.055865921787699</v>
      </c>
      <c r="P704">
        <v>5.2941176470588198</v>
      </c>
    </row>
    <row r="705" spans="1:17" x14ac:dyDescent="0.3">
      <c r="A705" t="s">
        <v>1548</v>
      </c>
      <c r="B705" t="s">
        <v>1549</v>
      </c>
      <c r="C705" t="s">
        <v>3145</v>
      </c>
      <c r="D705" t="s">
        <v>206</v>
      </c>
      <c r="E705">
        <v>6335.4159737</v>
      </c>
      <c r="F705">
        <v>441.05</v>
      </c>
      <c r="G705">
        <v>-4.3941770357962602</v>
      </c>
      <c r="H705">
        <v>-0.31339977806193597</v>
      </c>
      <c r="I705">
        <v>12.563869348985</v>
      </c>
      <c r="J705">
        <v>-3.8008835396923102</v>
      </c>
      <c r="K705">
        <v>469.42162170271303</v>
      </c>
      <c r="L705">
        <v>433.51837503641002</v>
      </c>
      <c r="M705">
        <v>41.282082254455297</v>
      </c>
      <c r="N705">
        <v>0.403611384073221</v>
      </c>
      <c r="O705">
        <v>26.8677020745947</v>
      </c>
      <c r="P705">
        <v>62.419443932977302</v>
      </c>
      <c r="Q705">
        <v>0.138600706981129</v>
      </c>
    </row>
    <row r="706" spans="1:17" x14ac:dyDescent="0.3">
      <c r="A706" t="s">
        <v>1550</v>
      </c>
      <c r="B706" t="s">
        <v>1551</v>
      </c>
      <c r="C706" t="s">
        <v>3141</v>
      </c>
      <c r="D706" t="s">
        <v>362</v>
      </c>
      <c r="E706">
        <v>6312.7832213599904</v>
      </c>
      <c r="F706">
        <v>275.8</v>
      </c>
      <c r="G706">
        <v>-46.652754808929501</v>
      </c>
      <c r="H706">
        <v>1.1986119171394101</v>
      </c>
      <c r="I706">
        <v>-9.5491036933172992</v>
      </c>
      <c r="J706">
        <v>-4.8817471205558904</v>
      </c>
      <c r="K706">
        <v>289.35020887420001</v>
      </c>
      <c r="L706">
        <v>306.65534833162098</v>
      </c>
      <c r="M706">
        <v>39.3750802377835</v>
      </c>
      <c r="N706">
        <v>0.43338738905256902</v>
      </c>
      <c r="O706">
        <v>40.0290065264684</v>
      </c>
      <c r="P706">
        <v>6.8371102072438603</v>
      </c>
      <c r="Q706">
        <v>2.3860485928980002E-3</v>
      </c>
    </row>
    <row r="707" spans="1:17" x14ac:dyDescent="0.3">
      <c r="A707" t="s">
        <v>1552</v>
      </c>
      <c r="B707" t="s">
        <v>1553</v>
      </c>
      <c r="C707" t="s">
        <v>3153</v>
      </c>
      <c r="D707" t="s">
        <v>403</v>
      </c>
      <c r="E707">
        <v>6286.2068692499997</v>
      </c>
      <c r="F707">
        <v>323.25</v>
      </c>
      <c r="G707">
        <v>23.190768244478601</v>
      </c>
      <c r="H707">
        <v>8.7218751707397395</v>
      </c>
      <c r="I707">
        <v>13.4969559968907</v>
      </c>
      <c r="J707">
        <v>-4.9345356365636404</v>
      </c>
      <c r="K707">
        <v>331.54596723542602</v>
      </c>
      <c r="L707">
        <v>304.42867435826901</v>
      </c>
      <c r="M707">
        <v>38.575677050628997</v>
      </c>
      <c r="N707">
        <v>0.62505130927108199</v>
      </c>
      <c r="O707">
        <v>17.153905645784899</v>
      </c>
      <c r="P707">
        <v>52.4764150943396</v>
      </c>
      <c r="Q707">
        <v>1.0849250557996E-2</v>
      </c>
    </row>
    <row r="708" spans="1:17" x14ac:dyDescent="0.3">
      <c r="A708" t="s">
        <v>1554</v>
      </c>
      <c r="B708" t="s">
        <v>1555</v>
      </c>
      <c r="C708" t="s">
        <v>3142</v>
      </c>
      <c r="D708" t="s">
        <v>48</v>
      </c>
      <c r="E708">
        <v>6281.0742513759997</v>
      </c>
      <c r="F708">
        <v>37.39</v>
      </c>
      <c r="G708">
        <v>13.596168232573399</v>
      </c>
      <c r="H708">
        <v>2.71275766986385</v>
      </c>
      <c r="I708">
        <v>0.83644486116948402</v>
      </c>
      <c r="J708">
        <v>-5.4892530461774003</v>
      </c>
      <c r="K708">
        <v>41.743113815519003</v>
      </c>
      <c r="L708">
        <v>40.421230586222499</v>
      </c>
      <c r="M708">
        <v>35.817581953003199</v>
      </c>
      <c r="N708">
        <v>0.78043872699859895</v>
      </c>
      <c r="O708">
        <v>53.784434340732801</v>
      </c>
      <c r="P708">
        <v>40.611025469425797</v>
      </c>
      <c r="Q708">
        <v>0.128758127211267</v>
      </c>
    </row>
    <row r="709" spans="1:17" hidden="1" x14ac:dyDescent="0.3">
      <c r="A709" t="s">
        <v>1556</v>
      </c>
      <c r="B709" t="s">
        <v>1557</v>
      </c>
      <c r="C709" t="s">
        <v>3154</v>
      </c>
      <c r="D709" t="s">
        <v>509</v>
      </c>
      <c r="E709">
        <v>6278.9939999999997</v>
      </c>
      <c r="F709">
        <v>313949.7</v>
      </c>
      <c r="G709">
        <v>9315890.5594977997</v>
      </c>
      <c r="H709">
        <v>9361754.5713015497</v>
      </c>
      <c r="I709">
        <v>9315905.3782548606</v>
      </c>
      <c r="J709">
        <v>20.2278899605564</v>
      </c>
      <c r="K709">
        <v>87204.322956794596</v>
      </c>
      <c r="L709">
        <v>24628.085491784401</v>
      </c>
      <c r="M709">
        <v>88.031851811403698</v>
      </c>
      <c r="N709">
        <v>6</v>
      </c>
      <c r="O709">
        <v>5.8768172098906302</v>
      </c>
      <c r="P709">
        <v>9315914.83679525</v>
      </c>
    </row>
    <row r="710" spans="1:17" hidden="1" x14ac:dyDescent="0.3">
      <c r="A710" t="s">
        <v>1558</v>
      </c>
      <c r="B710" t="s">
        <v>1559</v>
      </c>
      <c r="C710" t="s">
        <v>3154</v>
      </c>
      <c r="D710" t="s">
        <v>1040</v>
      </c>
      <c r="E710">
        <v>6266.1528877000001</v>
      </c>
      <c r="F710">
        <v>113</v>
      </c>
      <c r="G710">
        <v>-26.0164278837346</v>
      </c>
      <c r="I710">
        <v>-11.197670824350499</v>
      </c>
      <c r="M710">
        <v>50</v>
      </c>
      <c r="N710">
        <v>1</v>
      </c>
      <c r="O710">
        <v>1.76991150442478</v>
      </c>
      <c r="P710">
        <v>0</v>
      </c>
    </row>
    <row r="711" spans="1:17" hidden="1" x14ac:dyDescent="0.3">
      <c r="A711" t="s">
        <v>1560</v>
      </c>
      <c r="B711" t="s">
        <v>1561</v>
      </c>
      <c r="C711" t="s">
        <v>3154</v>
      </c>
      <c r="D711" t="s">
        <v>282</v>
      </c>
      <c r="E711">
        <v>6260.6591588749998</v>
      </c>
      <c r="F711">
        <v>518.65</v>
      </c>
      <c r="G711">
        <v>336.74492477326999</v>
      </c>
      <c r="H711">
        <v>9.9087589130006908</v>
      </c>
      <c r="I711">
        <v>251.592625638973</v>
      </c>
      <c r="J711">
        <v>4.0811359104634004</v>
      </c>
      <c r="K711">
        <v>455.86642689383598</v>
      </c>
      <c r="L711">
        <v>296.13079040103599</v>
      </c>
      <c r="M711">
        <v>68.839558606570506</v>
      </c>
      <c r="N711">
        <v>0.19120527646892899</v>
      </c>
      <c r="O711">
        <v>15.684951315916299</v>
      </c>
      <c r="P711">
        <v>397.74472168905902</v>
      </c>
      <c r="Q711">
        <v>0.24358044540184501</v>
      </c>
    </row>
    <row r="712" spans="1:17" hidden="1" x14ac:dyDescent="0.3">
      <c r="A712" t="s">
        <v>1562</v>
      </c>
      <c r="B712" t="s">
        <v>1563</v>
      </c>
      <c r="C712" t="s">
        <v>3154</v>
      </c>
      <c r="D712" t="s">
        <v>108</v>
      </c>
      <c r="E712">
        <v>6240.8537859300004</v>
      </c>
      <c r="F712">
        <v>585.29999999999995</v>
      </c>
      <c r="G712">
        <v>2575.4459497835101</v>
      </c>
      <c r="H712">
        <v>-5.46996014459123</v>
      </c>
      <c r="I712">
        <v>1642.9366691912701</v>
      </c>
      <c r="J712">
        <v>-0.60824284705161902</v>
      </c>
      <c r="K712">
        <v>349.55414306586499</v>
      </c>
      <c r="L712">
        <v>126.612027852902</v>
      </c>
      <c r="M712">
        <v>11.1708565108235</v>
      </c>
      <c r="N712">
        <v>0.71971682066841303</v>
      </c>
      <c r="O712">
        <v>21.1430035879036</v>
      </c>
      <c r="P712">
        <v>2730.2707930367401</v>
      </c>
      <c r="Q712">
        <v>0.14370161279687599</v>
      </c>
    </row>
    <row r="713" spans="1:17" x14ac:dyDescent="0.3">
      <c r="A713" t="s">
        <v>1564</v>
      </c>
      <c r="B713" t="s">
        <v>1565</v>
      </c>
      <c r="C713" t="s">
        <v>3139</v>
      </c>
      <c r="D713" t="s">
        <v>24</v>
      </c>
      <c r="E713">
        <v>6224.1313927649999</v>
      </c>
      <c r="F713">
        <v>23.79</v>
      </c>
      <c r="G713">
        <v>-19.638301859252199</v>
      </c>
      <c r="H713">
        <v>4.8200011077202998</v>
      </c>
      <c r="I713">
        <v>-21.510296396961699</v>
      </c>
      <c r="J713">
        <v>-3.5220429279905199</v>
      </c>
      <c r="K713">
        <v>24.5880412800892</v>
      </c>
      <c r="L713">
        <v>25.458270680231301</v>
      </c>
      <c r="M713">
        <v>41.959945660666001</v>
      </c>
      <c r="N713">
        <v>0.84672796975155096</v>
      </c>
      <c r="O713">
        <v>55.030370186571801</v>
      </c>
      <c r="P713">
        <v>7.0171545803747897</v>
      </c>
      <c r="Q713">
        <v>0.115725512879508</v>
      </c>
    </row>
    <row r="714" spans="1:17" hidden="1" x14ac:dyDescent="0.3">
      <c r="A714" t="s">
        <v>1566</v>
      </c>
      <c r="B714" t="s">
        <v>1567</v>
      </c>
      <c r="C714" t="s">
        <v>3154</v>
      </c>
      <c r="D714" t="s">
        <v>51</v>
      </c>
      <c r="E714">
        <v>6223.1642425</v>
      </c>
      <c r="F714">
        <v>883.9</v>
      </c>
      <c r="G714">
        <v>90.809696102574904</v>
      </c>
      <c r="H714">
        <v>37.472502083647001</v>
      </c>
      <c r="I714">
        <v>48.606552600417601</v>
      </c>
      <c r="J714">
        <v>2.02123467975649</v>
      </c>
      <c r="K714">
        <v>733.101460499827</v>
      </c>
      <c r="L714">
        <v>594.24605534857199</v>
      </c>
      <c r="M714">
        <v>69.799483379060007</v>
      </c>
      <c r="N714">
        <v>0.67815009495773704</v>
      </c>
      <c r="O714">
        <v>6.1149451295395396</v>
      </c>
      <c r="P714">
        <v>120.67157658219899</v>
      </c>
      <c r="Q714">
        <v>0.16086113523280901</v>
      </c>
    </row>
    <row r="715" spans="1:17" x14ac:dyDescent="0.3">
      <c r="A715" t="s">
        <v>1568</v>
      </c>
      <c r="B715" t="s">
        <v>1569</v>
      </c>
      <c r="C715" t="s">
        <v>3148</v>
      </c>
      <c r="D715" t="s">
        <v>1369</v>
      </c>
      <c r="E715">
        <v>6176.9824509749997</v>
      </c>
      <c r="F715">
        <v>954.75</v>
      </c>
      <c r="G715">
        <v>-27.7403914833301</v>
      </c>
      <c r="H715">
        <v>8.3234344265773004</v>
      </c>
      <c r="I715">
        <v>26.2750393659054</v>
      </c>
      <c r="J715">
        <v>2.4572520263528599</v>
      </c>
      <c r="K715">
        <v>919.85164552265701</v>
      </c>
      <c r="L715">
        <v>838.51735596207095</v>
      </c>
      <c r="M715">
        <v>54.800315466857398</v>
      </c>
      <c r="N715">
        <v>0.70775000163024904</v>
      </c>
      <c r="O715">
        <v>11.7098716941607</v>
      </c>
      <c r="P715">
        <v>56.413826998689402</v>
      </c>
      <c r="Q715">
        <v>0.134925284484157</v>
      </c>
    </row>
    <row r="716" spans="1:17" hidden="1" x14ac:dyDescent="0.3">
      <c r="A716" t="s">
        <v>1570</v>
      </c>
      <c r="B716" t="s">
        <v>1571</v>
      </c>
      <c r="C716" t="s">
        <v>3154</v>
      </c>
      <c r="D716" t="s">
        <v>362</v>
      </c>
      <c r="E716">
        <v>6156.5818650000001</v>
      </c>
      <c r="F716">
        <v>1033</v>
      </c>
      <c r="G716">
        <v>116.768088153661</v>
      </c>
      <c r="H716">
        <v>19.925865856528102</v>
      </c>
      <c r="I716">
        <v>69.8817373882097</v>
      </c>
      <c r="J716">
        <v>5.5729638386393496</v>
      </c>
      <c r="K716">
        <v>901.03534878852804</v>
      </c>
      <c r="L716">
        <v>693.73008150118801</v>
      </c>
      <c r="M716">
        <v>59.135166326814598</v>
      </c>
      <c r="N716">
        <v>0.91696234823793799</v>
      </c>
      <c r="O716">
        <v>9.6805421103581804</v>
      </c>
      <c r="P716">
        <v>242.56342231802299</v>
      </c>
      <c r="Q716">
        <v>0.18565927537471599</v>
      </c>
    </row>
    <row r="717" spans="1:17" x14ac:dyDescent="0.3">
      <c r="A717" t="s">
        <v>1572</v>
      </c>
      <c r="B717" t="s">
        <v>1573</v>
      </c>
      <c r="C717" t="s">
        <v>576</v>
      </c>
      <c r="D717" t="s">
        <v>425</v>
      </c>
      <c r="E717">
        <v>6127.1770338349997</v>
      </c>
      <c r="F717">
        <v>857.35</v>
      </c>
      <c r="G717">
        <v>-17.193277679594502</v>
      </c>
      <c r="H717">
        <v>-1.8745023571419801</v>
      </c>
      <c r="I717">
        <v>-6.4364303198731996</v>
      </c>
      <c r="J717">
        <v>-3.6576296551391199</v>
      </c>
      <c r="K717">
        <v>902.63946574547595</v>
      </c>
      <c r="L717">
        <v>869.29269023309496</v>
      </c>
      <c r="M717">
        <v>38.872015159109601</v>
      </c>
      <c r="N717">
        <v>0.51636455766424105</v>
      </c>
      <c r="O717">
        <v>31.568204350615201</v>
      </c>
      <c r="P717">
        <v>24.8507354011941</v>
      </c>
      <c r="Q717">
        <v>0.127422231073823</v>
      </c>
    </row>
    <row r="718" spans="1:17" x14ac:dyDescent="0.3">
      <c r="A718" t="s">
        <v>1574</v>
      </c>
      <c r="B718" t="s">
        <v>1575</v>
      </c>
      <c r="C718" t="s">
        <v>3151</v>
      </c>
      <c r="D718" t="s">
        <v>1576</v>
      </c>
      <c r="E718">
        <v>6116.1919178850003</v>
      </c>
      <c r="F718">
        <v>448.65</v>
      </c>
      <c r="G718">
        <v>-6.8757535525762403</v>
      </c>
      <c r="H718">
        <v>-4.3546257272776199</v>
      </c>
      <c r="I718">
        <v>-9.0557206514008204</v>
      </c>
      <c r="J718">
        <v>5.6161073581467198</v>
      </c>
      <c r="K718">
        <v>473.08967107540599</v>
      </c>
      <c r="L718">
        <v>464.28548737327299</v>
      </c>
      <c r="M718">
        <v>45.8467261057896</v>
      </c>
      <c r="N718">
        <v>0.71498995947330601</v>
      </c>
      <c r="O718">
        <v>28.5857572718154</v>
      </c>
      <c r="P718">
        <v>21.585365853658502</v>
      </c>
    </row>
    <row r="719" spans="1:17" hidden="1" x14ac:dyDescent="0.3">
      <c r="A719" t="s">
        <v>1577</v>
      </c>
      <c r="B719" t="s">
        <v>1578</v>
      </c>
      <c r="C719" t="s">
        <v>3154</v>
      </c>
      <c r="D719" t="s">
        <v>1579</v>
      </c>
      <c r="E719">
        <v>6104.9356541790003</v>
      </c>
      <c r="F719">
        <v>46.69</v>
      </c>
      <c r="G719">
        <v>-2.7520501819036198</v>
      </c>
      <c r="H719">
        <v>-3.0644615947145799</v>
      </c>
      <c r="I719">
        <v>32.327065440981599</v>
      </c>
      <c r="J719">
        <v>-4.6282428470516104</v>
      </c>
      <c r="K719">
        <v>45.943289563191897</v>
      </c>
      <c r="L719">
        <v>39.083647873333199</v>
      </c>
      <c r="M719">
        <v>48.390337940062601</v>
      </c>
      <c r="N719">
        <v>0.56802028052223497</v>
      </c>
      <c r="O719">
        <v>17.262797172842099</v>
      </c>
      <c r="P719">
        <v>71.025641025640994</v>
      </c>
    </row>
    <row r="720" spans="1:17" x14ac:dyDescent="0.3">
      <c r="A720" t="s">
        <v>1580</v>
      </c>
      <c r="B720" t="s">
        <v>1581</v>
      </c>
      <c r="C720" t="s">
        <v>3145</v>
      </c>
      <c r="D720" t="s">
        <v>206</v>
      </c>
      <c r="E720">
        <v>6102.0085900049999</v>
      </c>
      <c r="F720">
        <v>2125.85</v>
      </c>
      <c r="G720">
        <v>56.523008725567401</v>
      </c>
      <c r="H720">
        <v>4.3964202064110998</v>
      </c>
      <c r="I720">
        <v>35.329472551007498</v>
      </c>
      <c r="J720">
        <v>-3.6469293067907098</v>
      </c>
      <c r="K720">
        <v>2261.27724193839</v>
      </c>
      <c r="L720">
        <v>1984.5401016276601</v>
      </c>
      <c r="M720">
        <v>42.582603442571902</v>
      </c>
      <c r="N720">
        <v>0.54314572489860002</v>
      </c>
      <c r="O720">
        <v>38.8668062186889</v>
      </c>
      <c r="P720">
        <v>89.808035714285694</v>
      </c>
      <c r="Q720">
        <v>0.121755690462883</v>
      </c>
    </row>
    <row r="721" spans="1:17" x14ac:dyDescent="0.3">
      <c r="A721" t="s">
        <v>1582</v>
      </c>
      <c r="B721" t="s">
        <v>1583</v>
      </c>
      <c r="C721" t="s">
        <v>3148</v>
      </c>
      <c r="D721" t="s">
        <v>149</v>
      </c>
      <c r="E721">
        <v>6099.7903999999999</v>
      </c>
      <c r="F721">
        <v>325.60000000000002</v>
      </c>
      <c r="G721">
        <v>-34.629720356440998</v>
      </c>
      <c r="H721">
        <v>-8.6463506853949408</v>
      </c>
      <c r="I721">
        <v>-32.810706114615002</v>
      </c>
      <c r="J721">
        <v>-2.69647814116927</v>
      </c>
      <c r="K721">
        <v>369.90509043989601</v>
      </c>
      <c r="L721">
        <v>402.43538742056802</v>
      </c>
      <c r="M721">
        <v>36.088883120912698</v>
      </c>
      <c r="N721">
        <v>0.78086706193488797</v>
      </c>
      <c r="O721">
        <v>68.151105651105595</v>
      </c>
      <c r="P721">
        <v>4.1586692258477296</v>
      </c>
      <c r="Q721">
        <v>5.6244866840554998E-2</v>
      </c>
    </row>
    <row r="722" spans="1:17" x14ac:dyDescent="0.3">
      <c r="A722" t="s">
        <v>1584</v>
      </c>
      <c r="B722" t="s">
        <v>1585</v>
      </c>
      <c r="C722" t="s">
        <v>3139</v>
      </c>
      <c r="D722" t="s">
        <v>509</v>
      </c>
      <c r="E722">
        <v>6080.689571975</v>
      </c>
      <c r="F722">
        <v>278.64999999999998</v>
      </c>
      <c r="G722">
        <v>-35.791551428959401</v>
      </c>
      <c r="H722">
        <v>-1.1034859849584799</v>
      </c>
      <c r="I722">
        <v>-24.226227662072802</v>
      </c>
      <c r="J722">
        <v>-4.3666321087965798</v>
      </c>
      <c r="K722">
        <v>300.46426996817502</v>
      </c>
      <c r="L722">
        <v>309.15841169697302</v>
      </c>
      <c r="M722">
        <v>28.8546895331455</v>
      </c>
      <c r="N722">
        <v>0.72392400353695197</v>
      </c>
      <c r="O722">
        <v>45.444105508702698</v>
      </c>
      <c r="P722">
        <v>3.3759970320904999</v>
      </c>
      <c r="Q722">
        <v>4.8450491411731002E-2</v>
      </c>
    </row>
    <row r="723" spans="1:17" x14ac:dyDescent="0.3">
      <c r="A723" t="s">
        <v>1586</v>
      </c>
      <c r="B723" t="s">
        <v>1587</v>
      </c>
      <c r="C723" t="s">
        <v>576</v>
      </c>
      <c r="D723" t="s">
        <v>576</v>
      </c>
      <c r="E723">
        <v>6030.65103</v>
      </c>
      <c r="F723">
        <v>300.75</v>
      </c>
      <c r="G723">
        <v>-36.531126770615003</v>
      </c>
      <c r="H723">
        <v>-2.17002698401599</v>
      </c>
      <c r="I723">
        <v>-26.744018937422702</v>
      </c>
      <c r="J723">
        <v>-3.5750277551457899</v>
      </c>
      <c r="K723">
        <v>321.706492477464</v>
      </c>
      <c r="L723">
        <v>339.10753310023699</v>
      </c>
      <c r="M723">
        <v>46.6157255333572</v>
      </c>
      <c r="N723">
        <v>0.48482842589105002</v>
      </c>
      <c r="O723">
        <v>45.286783042393999</v>
      </c>
      <c r="P723">
        <v>12.3249299719887</v>
      </c>
      <c r="Q723">
        <v>5.7119304578787E-2</v>
      </c>
    </row>
    <row r="724" spans="1:17" hidden="1" x14ac:dyDescent="0.3">
      <c r="A724" t="s">
        <v>1588</v>
      </c>
      <c r="B724" t="s">
        <v>1589</v>
      </c>
      <c r="C724" t="s">
        <v>3154</v>
      </c>
      <c r="D724" t="s">
        <v>304</v>
      </c>
      <c r="E724">
        <v>6029.17666895</v>
      </c>
      <c r="F724">
        <v>1428.5</v>
      </c>
      <c r="G724">
        <v>580.63264580296004</v>
      </c>
      <c r="H724">
        <v>43.177438709213298</v>
      </c>
      <c r="I724">
        <v>129.20155484057099</v>
      </c>
      <c r="J724">
        <v>-3.2909171076172599</v>
      </c>
      <c r="K724">
        <v>1186.9081097921601</v>
      </c>
      <c r="L724">
        <v>781.34278989392601</v>
      </c>
      <c r="M724">
        <v>51.410356029623202</v>
      </c>
      <c r="N724">
        <v>1.6452538705306301</v>
      </c>
      <c r="O724">
        <v>15.204760238011801</v>
      </c>
      <c r="P724">
        <v>673.83531960996697</v>
      </c>
      <c r="Q724">
        <v>0.23266828004571999</v>
      </c>
    </row>
    <row r="725" spans="1:17" x14ac:dyDescent="0.3">
      <c r="A725" t="s">
        <v>1590</v>
      </c>
      <c r="B725" t="s">
        <v>1591</v>
      </c>
      <c r="C725" t="s">
        <v>3141</v>
      </c>
      <c r="D725" t="s">
        <v>1007</v>
      </c>
      <c r="E725">
        <v>6001.7055860999999</v>
      </c>
      <c r="F725">
        <v>130.85</v>
      </c>
      <c r="G725">
        <v>-47.216048921272403</v>
      </c>
      <c r="H725">
        <v>-4.3947010975215202</v>
      </c>
      <c r="I725">
        <v>-22.457210602333902</v>
      </c>
      <c r="J725">
        <v>-2.9523450258645401</v>
      </c>
      <c r="K725">
        <v>133.05417532880099</v>
      </c>
      <c r="L725">
        <v>144.571846964776</v>
      </c>
      <c r="M725">
        <v>48.381774303512898</v>
      </c>
      <c r="N725">
        <v>0.41659989328763097</v>
      </c>
      <c r="O725">
        <v>60.947649980894099</v>
      </c>
      <c r="P725">
        <v>9.0144130634008004</v>
      </c>
      <c r="Q725">
        <v>4.3554177131673998E-2</v>
      </c>
    </row>
    <row r="726" spans="1:17" hidden="1" x14ac:dyDescent="0.3">
      <c r="A726" t="s">
        <v>1592</v>
      </c>
      <c r="B726" t="s">
        <v>1593</v>
      </c>
      <c r="C726" t="s">
        <v>3141</v>
      </c>
      <c r="D726" t="s">
        <v>125</v>
      </c>
      <c r="E726">
        <v>5987.2399784999998</v>
      </c>
      <c r="F726">
        <v>480.5</v>
      </c>
      <c r="G726">
        <v>8.2013350296804592</v>
      </c>
      <c r="H726">
        <v>18.552327968529799</v>
      </c>
      <c r="I726">
        <v>36.3021148508385</v>
      </c>
      <c r="J726">
        <v>2.3628770365968301</v>
      </c>
      <c r="K726">
        <v>429.57051024864001</v>
      </c>
      <c r="M726">
        <v>50.140292085110502</v>
      </c>
      <c r="N726">
        <v>0.680705258604135</v>
      </c>
      <c r="O726">
        <v>8.2206035379812601</v>
      </c>
      <c r="P726">
        <v>59.608038531805299</v>
      </c>
    </row>
    <row r="727" spans="1:17" hidden="1" x14ac:dyDescent="0.3">
      <c r="A727" t="s">
        <v>1594</v>
      </c>
      <c r="B727" t="s">
        <v>1595</v>
      </c>
      <c r="C727" t="s">
        <v>3154</v>
      </c>
      <c r="D727" t="s">
        <v>128</v>
      </c>
      <c r="E727">
        <v>5957.5985520000004</v>
      </c>
      <c r="F727">
        <v>7811.4</v>
      </c>
      <c r="G727">
        <v>163.56414956804801</v>
      </c>
      <c r="H727">
        <v>15.199521533838499</v>
      </c>
      <c r="I727">
        <v>45.8454011582226</v>
      </c>
      <c r="J727">
        <v>1.6108505595417899</v>
      </c>
      <c r="K727">
        <v>6721.2073677466096</v>
      </c>
      <c r="L727">
        <v>5392.59783282437</v>
      </c>
      <c r="M727">
        <v>62.763316365232598</v>
      </c>
      <c r="N727">
        <v>1.65541608974239</v>
      </c>
      <c r="O727">
        <v>6.8694472181683297</v>
      </c>
      <c r="P727">
        <v>253.28117226719701</v>
      </c>
      <c r="Q727">
        <v>0.33199789037217597</v>
      </c>
    </row>
    <row r="728" spans="1:17" hidden="1" x14ac:dyDescent="0.3">
      <c r="A728" t="s">
        <v>1596</v>
      </c>
      <c r="B728" t="s">
        <v>1597</v>
      </c>
      <c r="C728" t="s">
        <v>3154</v>
      </c>
      <c r="D728" t="s">
        <v>249</v>
      </c>
      <c r="E728">
        <v>5955.8184952900001</v>
      </c>
      <c r="F728">
        <v>5442.95</v>
      </c>
      <c r="G728">
        <v>51.205328033673403</v>
      </c>
      <c r="H728">
        <v>4.2754113345770497</v>
      </c>
      <c r="I728">
        <v>28.8400888076421</v>
      </c>
      <c r="J728">
        <v>1.14084806203928</v>
      </c>
      <c r="K728">
        <v>5352.9932632898299</v>
      </c>
      <c r="L728">
        <v>4554.5225219209096</v>
      </c>
      <c r="M728">
        <v>49.118917544804297</v>
      </c>
      <c r="N728">
        <v>1.09421420765757</v>
      </c>
      <c r="O728">
        <v>6.0086901404569204</v>
      </c>
      <c r="P728">
        <v>90.646234676006998</v>
      </c>
      <c r="Q728">
        <v>0.154563153399909</v>
      </c>
    </row>
    <row r="729" spans="1:17" x14ac:dyDescent="0.3">
      <c r="A729" t="s">
        <v>1598</v>
      </c>
      <c r="B729" t="s">
        <v>1599</v>
      </c>
      <c r="C729" t="s">
        <v>3153</v>
      </c>
      <c r="D729" t="s">
        <v>282</v>
      </c>
      <c r="E729">
        <v>5916.4461043199999</v>
      </c>
      <c r="F729">
        <v>805.65</v>
      </c>
      <c r="G729">
        <v>-14.403448147895</v>
      </c>
      <c r="H729">
        <v>-2.5491556434268299</v>
      </c>
      <c r="I729">
        <v>-5.3223030729519403</v>
      </c>
      <c r="J729">
        <v>-5.3547051112025601</v>
      </c>
      <c r="K729">
        <v>823.70298131589402</v>
      </c>
      <c r="L729">
        <v>787.73241459714302</v>
      </c>
      <c r="M729">
        <v>34.030075307018997</v>
      </c>
      <c r="N729">
        <v>0.68324742964386498</v>
      </c>
      <c r="O729">
        <v>11.711040774529801</v>
      </c>
      <c r="P729">
        <v>24.906976744186</v>
      </c>
      <c r="Q729">
        <v>2.2992075298972001E-2</v>
      </c>
    </row>
    <row r="730" spans="1:17" x14ac:dyDescent="0.3">
      <c r="A730" t="s">
        <v>1600</v>
      </c>
      <c r="B730" t="s">
        <v>1601</v>
      </c>
      <c r="C730" t="s">
        <v>3140</v>
      </c>
      <c r="D730" t="s">
        <v>606</v>
      </c>
      <c r="E730">
        <v>5906.9343374949904</v>
      </c>
      <c r="F730">
        <v>121.09</v>
      </c>
      <c r="G730">
        <v>-38.852253357241203</v>
      </c>
      <c r="H730">
        <v>9.0443146015517701</v>
      </c>
      <c r="I730">
        <v>-10.204442028912201</v>
      </c>
      <c r="J730">
        <v>6.3493842715924398</v>
      </c>
      <c r="K730">
        <v>124.133183493594</v>
      </c>
      <c r="L730">
        <v>133.00222886620401</v>
      </c>
      <c r="M730">
        <v>50.380508343618303</v>
      </c>
      <c r="N730">
        <v>1.1408828177477901</v>
      </c>
      <c r="O730">
        <v>34.528036997274697</v>
      </c>
      <c r="P730">
        <v>10.584474885844701</v>
      </c>
      <c r="Q730">
        <v>-0.10264713160046</v>
      </c>
    </row>
    <row r="731" spans="1:17" x14ac:dyDescent="0.3">
      <c r="A731" t="s">
        <v>1602</v>
      </c>
      <c r="B731" t="s">
        <v>1603</v>
      </c>
      <c r="C731" t="s">
        <v>3137</v>
      </c>
      <c r="D731" t="s">
        <v>282</v>
      </c>
      <c r="E731">
        <v>5807.9524779499998</v>
      </c>
      <c r="F731">
        <v>1179.5</v>
      </c>
      <c r="G731">
        <v>65.719480901563401</v>
      </c>
      <c r="H731">
        <v>-5.2403050902599704</v>
      </c>
      <c r="I731">
        <v>18.048080874147399</v>
      </c>
      <c r="J731">
        <v>0.22001949236690199</v>
      </c>
      <c r="K731">
        <v>1255.41288023985</v>
      </c>
      <c r="L731">
        <v>1110.6608110299501</v>
      </c>
      <c r="M731">
        <v>43.922720216891101</v>
      </c>
      <c r="N731">
        <v>0.62179592623740099</v>
      </c>
      <c r="O731">
        <v>28.3213225943196</v>
      </c>
      <c r="P731">
        <v>93.360655737704903</v>
      </c>
      <c r="Q731">
        <v>7.7030796313870997E-2</v>
      </c>
    </row>
    <row r="732" spans="1:17" x14ac:dyDescent="0.3">
      <c r="A732" t="s">
        <v>1604</v>
      </c>
      <c r="B732" t="s">
        <v>1605</v>
      </c>
      <c r="C732" t="s">
        <v>3158</v>
      </c>
      <c r="D732" t="s">
        <v>171</v>
      </c>
      <c r="E732">
        <v>5798.498249411</v>
      </c>
      <c r="F732">
        <v>157.99</v>
      </c>
      <c r="G732">
        <v>108.23190049070899</v>
      </c>
      <c r="H732">
        <v>-15.805653167620999</v>
      </c>
      <c r="I732">
        <v>23.810122621819598</v>
      </c>
      <c r="J732">
        <v>-11.574226151043799</v>
      </c>
      <c r="K732">
        <v>180.96329052112</v>
      </c>
      <c r="L732">
        <v>157.962102744319</v>
      </c>
      <c r="M732">
        <v>34.742750368200198</v>
      </c>
      <c r="N732">
        <v>0.39926801032715697</v>
      </c>
      <c r="O732">
        <v>42.192543831888003</v>
      </c>
      <c r="P732">
        <v>136.86656671664099</v>
      </c>
    </row>
    <row r="733" spans="1:17" hidden="1" x14ac:dyDescent="0.3">
      <c r="A733" t="s">
        <v>1606</v>
      </c>
      <c r="B733" t="s">
        <v>1607</v>
      </c>
      <c r="C733" t="s">
        <v>3154</v>
      </c>
      <c r="D733" t="s">
        <v>21</v>
      </c>
      <c r="E733">
        <v>5787.9960466250004</v>
      </c>
      <c r="F733">
        <v>489.25</v>
      </c>
      <c r="G733">
        <v>-25.428928926878999</v>
      </c>
      <c r="H733">
        <v>-4.1350251728716101</v>
      </c>
      <c r="I733">
        <v>3.8462303376205198</v>
      </c>
      <c r="J733">
        <v>-0.59804084745970798</v>
      </c>
      <c r="K733">
        <v>495.46804213443897</v>
      </c>
      <c r="L733">
        <v>480.74640486342201</v>
      </c>
      <c r="M733">
        <v>45.4293789308879</v>
      </c>
      <c r="N733">
        <v>0.78202325744576395</v>
      </c>
      <c r="O733">
        <v>22.4322943280531</v>
      </c>
      <c r="P733">
        <v>25.416559856447002</v>
      </c>
      <c r="Q733">
        <v>7.3905331518598003E-2</v>
      </c>
    </row>
    <row r="734" spans="1:17" hidden="1" x14ac:dyDescent="0.3">
      <c r="A734" t="s">
        <v>1608</v>
      </c>
      <c r="B734" t="s">
        <v>1609</v>
      </c>
      <c r="C734" t="s">
        <v>3154</v>
      </c>
      <c r="D734" t="s">
        <v>576</v>
      </c>
      <c r="E734">
        <v>5780.2992359999998</v>
      </c>
      <c r="F734">
        <v>2284</v>
      </c>
      <c r="G734">
        <v>135.637354044646</v>
      </c>
      <c r="H734">
        <v>9.4159445937066995</v>
      </c>
      <c r="I734">
        <v>110.9622278019</v>
      </c>
      <c r="J734">
        <v>7.69619829542816</v>
      </c>
      <c r="K734">
        <v>2037.1570510986801</v>
      </c>
      <c r="L734">
        <v>1571.1409396440899</v>
      </c>
      <c r="M734">
        <v>61.135031367409603</v>
      </c>
      <c r="N734">
        <v>0.7329952897266</v>
      </c>
      <c r="O734">
        <v>6.7162872154115503</v>
      </c>
      <c r="P734">
        <v>171.88857806082899</v>
      </c>
      <c r="Q734">
        <v>0.17961776364597601</v>
      </c>
    </row>
    <row r="735" spans="1:17" x14ac:dyDescent="0.3">
      <c r="A735" t="s">
        <v>1610</v>
      </c>
      <c r="B735" t="s">
        <v>1611</v>
      </c>
      <c r="C735" t="s">
        <v>3151</v>
      </c>
      <c r="D735" t="s">
        <v>120</v>
      </c>
      <c r="E735">
        <v>5758.7010295749997</v>
      </c>
      <c r="F735">
        <v>1217.45</v>
      </c>
      <c r="G735">
        <v>13.9671810612393</v>
      </c>
      <c r="H735">
        <v>38.6407763101234</v>
      </c>
      <c r="I735">
        <v>22.714947831037801</v>
      </c>
      <c r="J735">
        <v>13.545787664078899</v>
      </c>
      <c r="K735">
        <v>1010.4616216606501</v>
      </c>
      <c r="L735">
        <v>863.90169411097497</v>
      </c>
      <c r="M735">
        <v>79.383805529421906</v>
      </c>
      <c r="N735">
        <v>0.94191296323896501</v>
      </c>
      <c r="O735">
        <v>5.4868783112242703</v>
      </c>
      <c r="P735">
        <v>95.135438371533894</v>
      </c>
      <c r="Q735">
        <v>2.0419711934498E-2</v>
      </c>
    </row>
    <row r="736" spans="1:17" hidden="1" x14ac:dyDescent="0.3">
      <c r="A736" t="s">
        <v>1612</v>
      </c>
      <c r="B736" t="s">
        <v>1613</v>
      </c>
      <c r="C736" t="s">
        <v>3154</v>
      </c>
      <c r="D736" t="s">
        <v>258</v>
      </c>
      <c r="E736">
        <v>5744.5081019999998</v>
      </c>
      <c r="F736">
        <v>588.15</v>
      </c>
      <c r="G736">
        <v>57.356994265324801</v>
      </c>
      <c r="H736">
        <v>36.282663599529002</v>
      </c>
      <c r="I736">
        <v>50.876769363038797</v>
      </c>
      <c r="J736">
        <v>1.4495802822000801</v>
      </c>
      <c r="K736">
        <v>476.49869218661598</v>
      </c>
      <c r="L736">
        <v>420.046361709454</v>
      </c>
      <c r="M736">
        <v>67.324881229303301</v>
      </c>
      <c r="N736">
        <v>3.14148129729737</v>
      </c>
      <c r="O736">
        <v>10.1759755164498</v>
      </c>
      <c r="P736">
        <v>96.853819764036402</v>
      </c>
      <c r="Q736">
        <v>0.15882284233796601</v>
      </c>
    </row>
    <row r="737" spans="1:17" x14ac:dyDescent="0.3">
      <c r="A737" t="s">
        <v>1614</v>
      </c>
      <c r="B737" t="s">
        <v>1615</v>
      </c>
      <c r="C737" t="s">
        <v>3143</v>
      </c>
      <c r="D737" t="s">
        <v>165</v>
      </c>
      <c r="E737">
        <v>5739.7982166800002</v>
      </c>
      <c r="F737">
        <v>633.35</v>
      </c>
      <c r="G737">
        <v>34.238532860145703</v>
      </c>
      <c r="H737">
        <v>11.199871918399401</v>
      </c>
      <c r="I737">
        <v>12.327826305942001</v>
      </c>
      <c r="J737">
        <v>2.11279254979853</v>
      </c>
      <c r="K737">
        <v>632.59087494233802</v>
      </c>
      <c r="L737">
        <v>576.69245478529001</v>
      </c>
      <c r="M737">
        <v>45.199001094879002</v>
      </c>
      <c r="N737">
        <v>0.93019286786356903</v>
      </c>
      <c r="O737">
        <v>13.9496329043972</v>
      </c>
      <c r="P737">
        <v>63.087421140723499</v>
      </c>
    </row>
    <row r="738" spans="1:17" x14ac:dyDescent="0.3">
      <c r="A738" t="s">
        <v>1616</v>
      </c>
      <c r="B738" t="s">
        <v>1617</v>
      </c>
      <c r="C738" t="s">
        <v>576</v>
      </c>
      <c r="D738" t="s">
        <v>425</v>
      </c>
      <c r="E738">
        <v>5739.1803188499998</v>
      </c>
      <c r="F738">
        <v>1908.5</v>
      </c>
      <c r="G738">
        <v>8.0736040767067792</v>
      </c>
      <c r="H738">
        <v>-3.1594214734607999</v>
      </c>
      <c r="I738">
        <v>21.480363936184101</v>
      </c>
      <c r="J738">
        <v>-1.12230316006853</v>
      </c>
      <c r="K738">
        <v>2026.675892237</v>
      </c>
      <c r="L738">
        <v>1798.68489895635</v>
      </c>
      <c r="M738">
        <v>41.362998727150398</v>
      </c>
      <c r="N738">
        <v>0.325209747605823</v>
      </c>
      <c r="O738">
        <v>30.6261461881058</v>
      </c>
      <c r="P738">
        <v>78.073244693258602</v>
      </c>
      <c r="Q738">
        <v>-0.108757873748404</v>
      </c>
    </row>
    <row r="739" spans="1:17" x14ac:dyDescent="0.3">
      <c r="A739" t="s">
        <v>1618</v>
      </c>
      <c r="B739" t="s">
        <v>1619</v>
      </c>
      <c r="C739" t="s">
        <v>3150</v>
      </c>
      <c r="D739" t="s">
        <v>1520</v>
      </c>
      <c r="E739">
        <v>5702.3109210000002</v>
      </c>
      <c r="F739">
        <v>477.5</v>
      </c>
      <c r="G739">
        <v>16.5778333823807</v>
      </c>
      <c r="H739">
        <v>15.381539092662701</v>
      </c>
      <c r="I739">
        <v>28.228887522773402</v>
      </c>
      <c r="J739">
        <v>3.4032819756434201</v>
      </c>
      <c r="K739">
        <v>433.32101033582802</v>
      </c>
      <c r="L739">
        <v>389.13019896428699</v>
      </c>
      <c r="M739">
        <v>58.299770077350303</v>
      </c>
      <c r="N739">
        <v>2.0556274663927199</v>
      </c>
      <c r="O739">
        <v>8.0418848167539192</v>
      </c>
      <c r="P739">
        <v>67.397020157756302</v>
      </c>
      <c r="Q739">
        <v>5.3988441524841002E-2</v>
      </c>
    </row>
    <row r="740" spans="1:17" x14ac:dyDescent="0.3">
      <c r="A740" t="s">
        <v>1620</v>
      </c>
      <c r="B740" t="s">
        <v>1621</v>
      </c>
      <c r="C740" t="s">
        <v>3148</v>
      </c>
      <c r="D740" t="s">
        <v>258</v>
      </c>
      <c r="E740">
        <v>5683.26747196</v>
      </c>
      <c r="F740">
        <v>1264.1500000000001</v>
      </c>
      <c r="G740">
        <v>-49.561968981798699</v>
      </c>
      <c r="H740">
        <v>-5.3106288421013401</v>
      </c>
      <c r="I740">
        <v>-15.0767276375894</v>
      </c>
      <c r="J740">
        <v>-9.1075455967208594</v>
      </c>
      <c r="K740">
        <v>1389.21591660903</v>
      </c>
      <c r="L740">
        <v>1410.4871867791401</v>
      </c>
      <c r="M740">
        <v>15.3477100061884</v>
      </c>
      <c r="N740">
        <v>0.40625572852460301</v>
      </c>
      <c r="O740">
        <v>36.297116639639199</v>
      </c>
      <c r="P740">
        <v>10.5896247047502</v>
      </c>
      <c r="Q740">
        <v>-6.2399106110343001E-2</v>
      </c>
    </row>
    <row r="741" spans="1:17" x14ac:dyDescent="0.3">
      <c r="A741" t="s">
        <v>1622</v>
      </c>
      <c r="B741" t="s">
        <v>1623</v>
      </c>
      <c r="C741" t="s">
        <v>3140</v>
      </c>
      <c r="D741" t="s">
        <v>970</v>
      </c>
      <c r="E741">
        <v>5654.55459926</v>
      </c>
      <c r="F741">
        <v>658.6</v>
      </c>
      <c r="G741">
        <v>89.068993448359294</v>
      </c>
      <c r="H741">
        <v>-6.1156481471206403</v>
      </c>
      <c r="I741">
        <v>148.71472499655499</v>
      </c>
      <c r="J741">
        <v>-4.6795078728100501</v>
      </c>
      <c r="K741">
        <v>649.57745106809898</v>
      </c>
      <c r="L741">
        <v>477.98778551735501</v>
      </c>
      <c r="M741">
        <v>44.253704854172199</v>
      </c>
      <c r="N741">
        <v>0.11365547163325</v>
      </c>
      <c r="O741">
        <v>32.675372001214598</v>
      </c>
      <c r="P741">
        <v>205.189990732159</v>
      </c>
      <c r="Q741">
        <v>6.9325392443518999E-2</v>
      </c>
    </row>
    <row r="742" spans="1:17" x14ac:dyDescent="0.3">
      <c r="A742" t="s">
        <v>1624</v>
      </c>
      <c r="B742" t="s">
        <v>1625</v>
      </c>
      <c r="C742" t="s">
        <v>3153</v>
      </c>
      <c r="D742" t="s">
        <v>403</v>
      </c>
      <c r="E742">
        <v>5650.4820111999998</v>
      </c>
      <c r="F742">
        <v>115.18</v>
      </c>
      <c r="G742">
        <v>42.771288482882603</v>
      </c>
      <c r="H742">
        <v>-2.4251814221900299</v>
      </c>
      <c r="I742">
        <v>11.656075803912501</v>
      </c>
      <c r="J742">
        <v>3.43432937367997</v>
      </c>
      <c r="K742">
        <v>119.84053097806</v>
      </c>
      <c r="L742">
        <v>115.224411574492</v>
      </c>
      <c r="M742">
        <v>53.339528813651697</v>
      </c>
      <c r="N742">
        <v>0.77076116163576702</v>
      </c>
      <c r="O742">
        <v>47.551658274005803</v>
      </c>
      <c r="P742">
        <v>69.257898603967604</v>
      </c>
      <c r="Q742">
        <v>8.5808705493431003E-2</v>
      </c>
    </row>
    <row r="743" spans="1:17" hidden="1" x14ac:dyDescent="0.3">
      <c r="A743" t="s">
        <v>1626</v>
      </c>
      <c r="B743" t="s">
        <v>1627</v>
      </c>
      <c r="C743" t="s">
        <v>3154</v>
      </c>
      <c r="D743" t="s">
        <v>1628</v>
      </c>
      <c r="E743">
        <v>5622.5752849999999</v>
      </c>
      <c r="F743">
        <v>416.3</v>
      </c>
      <c r="G743">
        <v>16.404993073664201</v>
      </c>
      <c r="H743">
        <v>-10.598009311530401</v>
      </c>
      <c r="I743">
        <v>9.89865673760203</v>
      </c>
      <c r="J743">
        <v>-6.7960881509190196</v>
      </c>
      <c r="K743">
        <v>462.51305829990201</v>
      </c>
      <c r="L743">
        <v>411.71336379918</v>
      </c>
      <c r="N743">
        <v>0.42344559124018499</v>
      </c>
      <c r="O743">
        <v>38.1095363920249</v>
      </c>
      <c r="P743">
        <v>46.713656387665203</v>
      </c>
    </row>
    <row r="744" spans="1:17" hidden="1" x14ac:dyDescent="0.3">
      <c r="A744" t="s">
        <v>1629</v>
      </c>
      <c r="B744" t="s">
        <v>1630</v>
      </c>
      <c r="C744" t="s">
        <v>3154</v>
      </c>
      <c r="D744" t="s">
        <v>48</v>
      </c>
      <c r="E744">
        <v>5617.2357429449903</v>
      </c>
      <c r="F744">
        <v>322.45</v>
      </c>
      <c r="G744">
        <v>-40.903024662914497</v>
      </c>
      <c r="H744">
        <v>-13.335955849026099</v>
      </c>
      <c r="I744">
        <v>-26.0842676035304</v>
      </c>
      <c r="J744">
        <v>-12.506874097898599</v>
      </c>
      <c r="K744">
        <v>367.05889660905399</v>
      </c>
      <c r="M744">
        <v>23.194947873750898</v>
      </c>
      <c r="N744">
        <v>0.51053213112982399</v>
      </c>
      <c r="O744">
        <v>31.741355248875799</v>
      </c>
      <c r="P744">
        <v>1.68716493219802</v>
      </c>
    </row>
    <row r="745" spans="1:17" x14ac:dyDescent="0.3">
      <c r="A745" t="s">
        <v>1631</v>
      </c>
      <c r="B745" t="s">
        <v>1632</v>
      </c>
      <c r="C745" t="s">
        <v>3153</v>
      </c>
      <c r="D745" t="s">
        <v>282</v>
      </c>
      <c r="E745">
        <v>5611.42875</v>
      </c>
      <c r="F745">
        <v>586.04999999999995</v>
      </c>
      <c r="G745">
        <v>-15.194002893344701</v>
      </c>
      <c r="H745">
        <v>-3.0225521328184102</v>
      </c>
      <c r="I745">
        <v>9.5363834683000199</v>
      </c>
      <c r="J745">
        <v>-1.4157576789566899</v>
      </c>
      <c r="K745">
        <v>613.35749305700097</v>
      </c>
      <c r="L745">
        <v>582.83212625864803</v>
      </c>
      <c r="M745">
        <v>43.776893933397602</v>
      </c>
      <c r="N745">
        <v>0.65000222108327999</v>
      </c>
      <c r="O745">
        <v>24.0167221226857</v>
      </c>
      <c r="P745">
        <v>34.739625244280901</v>
      </c>
      <c r="Q745">
        <v>5.4236720024806999E-2</v>
      </c>
    </row>
    <row r="746" spans="1:17" x14ac:dyDescent="0.3">
      <c r="A746" t="s">
        <v>1633</v>
      </c>
      <c r="B746" t="s">
        <v>1634</v>
      </c>
      <c r="C746" t="s">
        <v>3148</v>
      </c>
      <c r="D746" t="s">
        <v>576</v>
      </c>
      <c r="E746">
        <v>5609.1396402</v>
      </c>
      <c r="F746">
        <v>319.60000000000002</v>
      </c>
      <c r="G746">
        <v>-17.601730025721</v>
      </c>
      <c r="H746">
        <v>-0.59431060749042097</v>
      </c>
      <c r="I746">
        <v>1.7066770017363699</v>
      </c>
      <c r="J746">
        <v>-1.4470684911498799</v>
      </c>
      <c r="K746">
        <v>346.92010243772302</v>
      </c>
      <c r="L746">
        <v>335.56370791025802</v>
      </c>
      <c r="M746">
        <v>34.959097405290699</v>
      </c>
      <c r="N746">
        <v>0.389966740391952</v>
      </c>
      <c r="O746">
        <v>37.140175219023703</v>
      </c>
      <c r="P746">
        <v>28.327645051194501</v>
      </c>
      <c r="Q746">
        <v>0.10883458162991699</v>
      </c>
    </row>
    <row r="747" spans="1:17" x14ac:dyDescent="0.3">
      <c r="A747" t="s">
        <v>1635</v>
      </c>
      <c r="B747" t="s">
        <v>1636</v>
      </c>
      <c r="C747" t="s">
        <v>3145</v>
      </c>
      <c r="D747" t="s">
        <v>206</v>
      </c>
      <c r="E747">
        <v>5606.5489079999998</v>
      </c>
      <c r="F747">
        <v>460</v>
      </c>
      <c r="G747">
        <v>14.3186651903971</v>
      </c>
      <c r="H747">
        <v>4.4471870502130102</v>
      </c>
      <c r="I747">
        <v>-0.90396811818155598</v>
      </c>
      <c r="J747">
        <v>-2.9352868722088501</v>
      </c>
      <c r="K747">
        <v>471.511532825502</v>
      </c>
      <c r="L747">
        <v>443.81156096569703</v>
      </c>
      <c r="M747">
        <v>44.389423894929799</v>
      </c>
      <c r="N747">
        <v>0.62077317192454096</v>
      </c>
      <c r="O747">
        <v>17.934782608695599</v>
      </c>
      <c r="P747">
        <v>42.458965624032203</v>
      </c>
      <c r="Q747">
        <v>0.164294065203897</v>
      </c>
    </row>
    <row r="748" spans="1:17" x14ac:dyDescent="0.3">
      <c r="A748" t="s">
        <v>1637</v>
      </c>
      <c r="B748" t="s">
        <v>1638</v>
      </c>
      <c r="C748" t="s">
        <v>3151</v>
      </c>
      <c r="D748" t="s">
        <v>867</v>
      </c>
      <c r="E748">
        <v>5590.7881497899998</v>
      </c>
      <c r="F748">
        <v>31.55</v>
      </c>
      <c r="G748">
        <v>-48.889005931628198</v>
      </c>
      <c r="H748">
        <v>-3.4821650116097098</v>
      </c>
      <c r="I748">
        <v>-36.256684241076101</v>
      </c>
      <c r="J748">
        <v>-3.56361076019998</v>
      </c>
      <c r="K748">
        <v>34.659105740507997</v>
      </c>
      <c r="L748">
        <v>39.723301954289603</v>
      </c>
      <c r="M748">
        <v>42.0401979703528</v>
      </c>
      <c r="N748">
        <v>0.38195548708070498</v>
      </c>
      <c r="O748">
        <v>71.1568938193343</v>
      </c>
      <c r="P748">
        <v>11.052446321717699</v>
      </c>
      <c r="Q748">
        <v>4.228865921391E-3</v>
      </c>
    </row>
    <row r="749" spans="1:17" x14ac:dyDescent="0.3">
      <c r="A749" t="s">
        <v>1639</v>
      </c>
      <c r="B749" t="s">
        <v>1640</v>
      </c>
      <c r="C749" t="s">
        <v>3141</v>
      </c>
      <c r="D749" t="s">
        <v>37</v>
      </c>
      <c r="E749">
        <v>5587.3113153000004</v>
      </c>
      <c r="F749">
        <v>329.55</v>
      </c>
      <c r="G749">
        <v>-11.218835334709899</v>
      </c>
      <c r="H749">
        <v>-7.8071469746326203</v>
      </c>
      <c r="I749">
        <v>-13.508248572360699</v>
      </c>
      <c r="J749">
        <v>-6.4596844036486996</v>
      </c>
      <c r="K749">
        <v>364.64011191302598</v>
      </c>
      <c r="L749">
        <v>363.31982166920301</v>
      </c>
      <c r="M749">
        <v>39.282342564976503</v>
      </c>
      <c r="N749">
        <v>0.369076959011155</v>
      </c>
      <c r="O749">
        <v>47.519344560764601</v>
      </c>
      <c r="P749">
        <v>14.180197489645099</v>
      </c>
      <c r="Q749">
        <v>-1.2610413008498E-2</v>
      </c>
    </row>
    <row r="750" spans="1:17" hidden="1" x14ac:dyDescent="0.3">
      <c r="A750" t="s">
        <v>1641</v>
      </c>
      <c r="B750" t="s">
        <v>1642</v>
      </c>
      <c r="C750" t="s">
        <v>3151</v>
      </c>
      <c r="D750" t="s">
        <v>120</v>
      </c>
      <c r="E750">
        <v>5564.9464138800004</v>
      </c>
      <c r="F750">
        <v>143.63999999999999</v>
      </c>
      <c r="G750">
        <v>-37.600975942797</v>
      </c>
      <c r="H750">
        <v>4.5732565961319098</v>
      </c>
      <c r="I750">
        <v>-22.782218883413002</v>
      </c>
      <c r="J750">
        <v>-2.4280060102281702</v>
      </c>
      <c r="K750">
        <v>152.36487671343599</v>
      </c>
      <c r="M750">
        <v>39.133025725166398</v>
      </c>
      <c r="N750">
        <v>0.42542585641407299</v>
      </c>
      <c r="O750">
        <v>37.496519075466402</v>
      </c>
      <c r="P750">
        <v>6.3999999999999799</v>
      </c>
    </row>
    <row r="751" spans="1:17" x14ac:dyDescent="0.3">
      <c r="A751" t="s">
        <v>1643</v>
      </c>
      <c r="B751" t="s">
        <v>1644</v>
      </c>
      <c r="C751" t="s">
        <v>3142</v>
      </c>
      <c r="D751" t="s">
        <v>48</v>
      </c>
      <c r="E751">
        <v>5550.8215201599996</v>
      </c>
      <c r="F751">
        <v>733.6</v>
      </c>
      <c r="G751">
        <v>46.010539134149099</v>
      </c>
      <c r="H751">
        <v>5.2344459841430204</v>
      </c>
      <c r="I751">
        <v>8.7877523248098406</v>
      </c>
      <c r="J751">
        <v>-5.1574465777793499</v>
      </c>
      <c r="K751">
        <v>761.68937593751798</v>
      </c>
      <c r="L751">
        <v>711.16330518649897</v>
      </c>
      <c r="M751">
        <v>41.3495721361585</v>
      </c>
      <c r="N751">
        <v>0.69163953482286</v>
      </c>
      <c r="O751">
        <v>27.699018538713101</v>
      </c>
      <c r="P751">
        <v>79.649810211827997</v>
      </c>
      <c r="Q751">
        <v>0.173156700216857</v>
      </c>
    </row>
    <row r="752" spans="1:17" x14ac:dyDescent="0.3">
      <c r="A752" t="s">
        <v>1645</v>
      </c>
      <c r="B752" t="s">
        <v>1646</v>
      </c>
      <c r="C752" t="s">
        <v>3145</v>
      </c>
      <c r="D752" t="s">
        <v>258</v>
      </c>
      <c r="E752">
        <v>5534.8983308799998</v>
      </c>
      <c r="F752">
        <v>2032.4</v>
      </c>
      <c r="G752">
        <v>-35.864029368473403</v>
      </c>
      <c r="H752">
        <v>-9.6588233305397306</v>
      </c>
      <c r="I752">
        <v>-6.8120757431033301</v>
      </c>
      <c r="J752">
        <v>-5.3833485369816101</v>
      </c>
      <c r="K752">
        <v>2287.3162491957601</v>
      </c>
      <c r="L752">
        <v>2285.49296515987</v>
      </c>
      <c r="M752">
        <v>26.681577501015202</v>
      </c>
      <c r="N752">
        <v>0.67064225125505394</v>
      </c>
      <c r="O752">
        <v>37.472938397953101</v>
      </c>
      <c r="P752">
        <v>18.162790697674399</v>
      </c>
      <c r="Q752">
        <v>7.0829333420760004E-2</v>
      </c>
    </row>
    <row r="753" spans="1:17" hidden="1" x14ac:dyDescent="0.3">
      <c r="A753" t="s">
        <v>1647</v>
      </c>
      <c r="B753" t="s">
        <v>1648</v>
      </c>
      <c r="C753" t="s">
        <v>3154</v>
      </c>
      <c r="D753" t="s">
        <v>433</v>
      </c>
      <c r="E753">
        <v>5527.7552284200001</v>
      </c>
      <c r="F753">
        <v>383.45</v>
      </c>
      <c r="G753">
        <v>-36.8713252583889</v>
      </c>
      <c r="H753">
        <v>-1.3217125859437</v>
      </c>
      <c r="I753">
        <v>-17.6362223819051</v>
      </c>
      <c r="J753">
        <v>-4.9909588964343303</v>
      </c>
      <c r="K753">
        <v>403.24906740169502</v>
      </c>
      <c r="L753">
        <v>423.70629077127501</v>
      </c>
      <c r="M753">
        <v>34.4739563636575</v>
      </c>
      <c r="N753">
        <v>0.48628559222021001</v>
      </c>
      <c r="O753">
        <v>47.229104185682601</v>
      </c>
      <c r="P753">
        <v>1.4417989417989401</v>
      </c>
      <c r="Q753">
        <v>-6.9798279273874997E-2</v>
      </c>
    </row>
    <row r="754" spans="1:17" hidden="1" x14ac:dyDescent="0.3">
      <c r="A754" t="s">
        <v>1649</v>
      </c>
      <c r="B754" t="s">
        <v>1650</v>
      </c>
      <c r="C754" t="s">
        <v>3154</v>
      </c>
      <c r="D754" t="s">
        <v>1651</v>
      </c>
      <c r="E754">
        <v>5500.1956325399997</v>
      </c>
      <c r="F754">
        <v>308.7</v>
      </c>
      <c r="G754">
        <v>-20.773525445599098</v>
      </c>
      <c r="H754">
        <v>-6.7783276660177796</v>
      </c>
      <c r="I754">
        <v>4.1176185508293504</v>
      </c>
      <c r="J754">
        <v>-3.9199110612268102</v>
      </c>
      <c r="K754">
        <v>327.048961332521</v>
      </c>
      <c r="L754">
        <v>309.115368897726</v>
      </c>
      <c r="M754">
        <v>39.731102758099397</v>
      </c>
      <c r="N754">
        <v>0.45937232107162101</v>
      </c>
      <c r="O754">
        <v>30.839002267573701</v>
      </c>
      <c r="P754">
        <v>30.916030534351101</v>
      </c>
      <c r="Q754">
        <v>0.119739322331005</v>
      </c>
    </row>
    <row r="755" spans="1:17" hidden="1" x14ac:dyDescent="0.3">
      <c r="A755" t="s">
        <v>1652</v>
      </c>
      <c r="B755" t="s">
        <v>1653</v>
      </c>
      <c r="C755" t="s">
        <v>3154</v>
      </c>
      <c r="D755" t="s">
        <v>433</v>
      </c>
      <c r="E755">
        <v>5458.6212111900004</v>
      </c>
      <c r="F755">
        <v>777.45</v>
      </c>
      <c r="G755">
        <v>60.061765977248299</v>
      </c>
      <c r="H755">
        <v>14.006560792951101</v>
      </c>
      <c r="I755">
        <v>74.880523036632297</v>
      </c>
      <c r="J755">
        <v>12.980582367847999</v>
      </c>
      <c r="K755">
        <v>712.26520602269295</v>
      </c>
      <c r="M755">
        <v>69.136537141312701</v>
      </c>
      <c r="N755">
        <v>0.422305062546736</v>
      </c>
      <c r="O755">
        <v>21.679850794263199</v>
      </c>
      <c r="P755">
        <v>109.32956381260099</v>
      </c>
    </row>
    <row r="756" spans="1:17" x14ac:dyDescent="0.3">
      <c r="A756" t="s">
        <v>1654</v>
      </c>
      <c r="B756" t="s">
        <v>1655</v>
      </c>
      <c r="C756" t="s">
        <v>3149</v>
      </c>
      <c r="D756" t="s">
        <v>448</v>
      </c>
      <c r="E756">
        <v>5452.4750686079997</v>
      </c>
      <c r="F756">
        <v>55.48</v>
      </c>
      <c r="G756">
        <v>-44.593275904966298</v>
      </c>
      <c r="H756">
        <v>-6.3198125155707299</v>
      </c>
      <c r="I756">
        <v>-27.870305095450298</v>
      </c>
      <c r="J756">
        <v>-3.3489315329265299</v>
      </c>
      <c r="K756">
        <v>60.668983699685903</v>
      </c>
      <c r="L756">
        <v>66.090339018299304</v>
      </c>
      <c r="M756">
        <v>36.947196542320199</v>
      </c>
      <c r="N756">
        <v>0.28522168915077201</v>
      </c>
      <c r="O756">
        <v>76.640230713770706</v>
      </c>
      <c r="P756">
        <v>2.8550241008527801</v>
      </c>
      <c r="Q756">
        <v>-3.2730966844290998E-2</v>
      </c>
    </row>
    <row r="757" spans="1:17" hidden="1" x14ac:dyDescent="0.3">
      <c r="A757" t="s">
        <v>1656</v>
      </c>
      <c r="B757" t="s">
        <v>1657</v>
      </c>
      <c r="C757" t="s">
        <v>3154</v>
      </c>
      <c r="D757" t="s">
        <v>91</v>
      </c>
      <c r="E757">
        <v>5409.3567909599997</v>
      </c>
      <c r="F757">
        <v>1971.4</v>
      </c>
      <c r="G757">
        <v>20.934841619993101</v>
      </c>
      <c r="H757">
        <v>-17.4172052553787</v>
      </c>
      <c r="I757">
        <v>51.203209335382098</v>
      </c>
      <c r="J757">
        <v>-14.416730098932</v>
      </c>
      <c r="K757">
        <v>2192.2870798355402</v>
      </c>
      <c r="L757">
        <v>1780.68741079387</v>
      </c>
      <c r="M757">
        <v>23.831470165979098</v>
      </c>
      <c r="N757">
        <v>0.63290612871496399</v>
      </c>
      <c r="O757">
        <v>34.422238003449301</v>
      </c>
      <c r="P757">
        <v>72.929824561403507</v>
      </c>
      <c r="Q757">
        <v>0.105201799965087</v>
      </c>
    </row>
    <row r="758" spans="1:17" hidden="1" x14ac:dyDescent="0.3">
      <c r="A758" t="s">
        <v>1658</v>
      </c>
      <c r="B758" t="s">
        <v>1659</v>
      </c>
      <c r="C758" t="s">
        <v>3154</v>
      </c>
      <c r="D758" t="s">
        <v>392</v>
      </c>
      <c r="E758">
        <v>5389.1652968999997</v>
      </c>
      <c r="F758">
        <v>297</v>
      </c>
      <c r="G758">
        <v>-26.884282200550601</v>
      </c>
      <c r="H758">
        <v>6.1758243598691003</v>
      </c>
      <c r="I758">
        <v>-4.8994838854313896</v>
      </c>
      <c r="J758">
        <v>1.5139546542319799</v>
      </c>
      <c r="K758">
        <v>290.49889855141203</v>
      </c>
      <c r="L758">
        <v>291.34379544588302</v>
      </c>
      <c r="M758">
        <v>58.635286553132097</v>
      </c>
      <c r="N758">
        <v>0.63082707972974095</v>
      </c>
      <c r="O758">
        <v>30.622895622895602</v>
      </c>
      <c r="P758">
        <v>10.224531452959701</v>
      </c>
      <c r="Q758">
        <v>1.3331195083906001E-2</v>
      </c>
    </row>
    <row r="759" spans="1:17" hidden="1" x14ac:dyDescent="0.3">
      <c r="A759" t="s">
        <v>1660</v>
      </c>
      <c r="B759" t="s">
        <v>1661</v>
      </c>
      <c r="C759" t="s">
        <v>3154</v>
      </c>
      <c r="D759" t="s">
        <v>51</v>
      </c>
      <c r="E759">
        <v>5369.7012127150001</v>
      </c>
      <c r="F759">
        <v>938.35</v>
      </c>
      <c r="G759">
        <v>49.041875066747998</v>
      </c>
      <c r="H759">
        <v>34.246765167590802</v>
      </c>
      <c r="I759">
        <v>94.132260217939006</v>
      </c>
      <c r="J759">
        <v>18.633611789539799</v>
      </c>
      <c r="K759">
        <v>754.15409710304095</v>
      </c>
      <c r="L759">
        <v>598.289461165283</v>
      </c>
      <c r="M759">
        <v>84.349491648136507</v>
      </c>
      <c r="N759">
        <v>1.4803581814168301</v>
      </c>
      <c r="O759">
        <v>8.6161879895561402</v>
      </c>
      <c r="P759">
        <v>122.700842529963</v>
      </c>
    </row>
    <row r="760" spans="1:17" hidden="1" x14ac:dyDescent="0.3">
      <c r="A760" t="s">
        <v>1662</v>
      </c>
      <c r="B760" t="s">
        <v>1663</v>
      </c>
      <c r="C760" t="s">
        <v>3154</v>
      </c>
      <c r="D760" t="s">
        <v>206</v>
      </c>
      <c r="E760">
        <v>5357.2173659999999</v>
      </c>
      <c r="F760">
        <v>2430</v>
      </c>
      <c r="G760">
        <v>36.463565789017203</v>
      </c>
      <c r="H760">
        <v>2.8821007206630198</v>
      </c>
      <c r="I760">
        <v>46.360632422230601</v>
      </c>
      <c r="J760">
        <v>6.4008636477271699</v>
      </c>
      <c r="K760">
        <v>2197.9447638075399</v>
      </c>
      <c r="L760">
        <v>1780.6284267029801</v>
      </c>
      <c r="M760">
        <v>71.320862875072393</v>
      </c>
      <c r="N760">
        <v>0.48366074638163498</v>
      </c>
      <c r="O760">
        <v>6.9958847736625502</v>
      </c>
      <c r="P760">
        <v>101.84400697732301</v>
      </c>
    </row>
    <row r="761" spans="1:17" x14ac:dyDescent="0.3">
      <c r="A761" t="s">
        <v>1664</v>
      </c>
      <c r="B761" t="s">
        <v>1665</v>
      </c>
      <c r="C761" t="s">
        <v>3139</v>
      </c>
      <c r="D761" t="s">
        <v>24</v>
      </c>
      <c r="E761">
        <v>5331.4035695699904</v>
      </c>
      <c r="F761">
        <v>315.3</v>
      </c>
      <c r="G761">
        <v>-34.255884172720698</v>
      </c>
      <c r="H761">
        <v>4.08467550772286</v>
      </c>
      <c r="I761">
        <v>-20.691648497675999</v>
      </c>
      <c r="J761">
        <v>-1.1479253867341499</v>
      </c>
      <c r="K761">
        <v>316.23282343409102</v>
      </c>
      <c r="L761">
        <v>334.62476185582801</v>
      </c>
      <c r="M761">
        <v>59.705515811367903</v>
      </c>
      <c r="N761">
        <v>0.43892229334509802</v>
      </c>
      <c r="O761">
        <v>33.920076117982802</v>
      </c>
      <c r="P761">
        <v>7.96096558808423</v>
      </c>
      <c r="Q761">
        <v>-1.8906802071298998E-2</v>
      </c>
    </row>
    <row r="762" spans="1:17" hidden="1" x14ac:dyDescent="0.3">
      <c r="A762" t="s">
        <v>1666</v>
      </c>
      <c r="B762" t="s">
        <v>1667</v>
      </c>
      <c r="C762" t="s">
        <v>3154</v>
      </c>
      <c r="D762" t="s">
        <v>241</v>
      </c>
      <c r="E762">
        <v>5318.7958988999999</v>
      </c>
      <c r="F762">
        <v>433</v>
      </c>
      <c r="G762">
        <v>59.003125831471202</v>
      </c>
      <c r="H762">
        <v>0.22859832417499601</v>
      </c>
      <c r="I762">
        <v>47.000357532744502</v>
      </c>
      <c r="J762">
        <v>-4.1168102791532597</v>
      </c>
      <c r="K762">
        <v>412.45684901170699</v>
      </c>
      <c r="L762">
        <v>338.297843493431</v>
      </c>
      <c r="M762">
        <v>58.746048971636803</v>
      </c>
      <c r="N762">
        <v>0.14822746895512501</v>
      </c>
      <c r="O762">
        <v>13.9145496535796</v>
      </c>
      <c r="P762">
        <v>108.825657101519</v>
      </c>
    </row>
    <row r="763" spans="1:17" x14ac:dyDescent="0.3">
      <c r="A763" t="s">
        <v>1668</v>
      </c>
      <c r="B763" t="s">
        <v>1669</v>
      </c>
      <c r="C763" t="s">
        <v>3144</v>
      </c>
      <c r="D763" t="s">
        <v>967</v>
      </c>
      <c r="E763">
        <v>5318.3815034070003</v>
      </c>
      <c r="F763">
        <v>179.67</v>
      </c>
      <c r="G763">
        <v>-3.2873984590530401</v>
      </c>
      <c r="H763">
        <v>-4.5912410869993003</v>
      </c>
      <c r="I763">
        <v>-24.748497956753202</v>
      </c>
      <c r="J763">
        <v>-3.0190536578624299</v>
      </c>
      <c r="K763">
        <v>194.20736237550599</v>
      </c>
      <c r="L763">
        <v>196.687800448828</v>
      </c>
      <c r="M763">
        <v>43.3113167651154</v>
      </c>
      <c r="N763">
        <v>0.55243070337734401</v>
      </c>
      <c r="O763">
        <v>41.704235542939799</v>
      </c>
      <c r="P763">
        <v>21.562922868741499</v>
      </c>
      <c r="Q763">
        <v>4.4351567374161002E-2</v>
      </c>
    </row>
    <row r="764" spans="1:17" x14ac:dyDescent="0.3">
      <c r="A764" t="s">
        <v>1670</v>
      </c>
      <c r="B764" t="s">
        <v>1671</v>
      </c>
      <c r="C764" t="s">
        <v>3145</v>
      </c>
      <c r="D764" t="s">
        <v>206</v>
      </c>
      <c r="E764">
        <v>5287.3737945000003</v>
      </c>
      <c r="F764">
        <v>739.3</v>
      </c>
      <c r="G764">
        <v>11.4714069787232</v>
      </c>
      <c r="H764">
        <v>6.9912150359457197</v>
      </c>
      <c r="I764">
        <v>19.373035806301999</v>
      </c>
      <c r="J764">
        <v>0.97700684678427296</v>
      </c>
      <c r="K764">
        <v>702.89438082679897</v>
      </c>
      <c r="L764">
        <v>646.37242317568302</v>
      </c>
      <c r="M764">
        <v>58.964511038460103</v>
      </c>
      <c r="N764">
        <v>0.82932147619623398</v>
      </c>
      <c r="O764">
        <v>8.0954957392127707</v>
      </c>
      <c r="P764">
        <v>44.394531249999901</v>
      </c>
      <c r="Q764">
        <v>0.15184236620130701</v>
      </c>
    </row>
    <row r="765" spans="1:17" x14ac:dyDescent="0.3">
      <c r="A765" t="s">
        <v>1672</v>
      </c>
      <c r="B765" t="s">
        <v>1673</v>
      </c>
      <c r="C765" t="s">
        <v>3143</v>
      </c>
      <c r="D765" t="s">
        <v>249</v>
      </c>
      <c r="E765">
        <v>5260.4730270749997</v>
      </c>
      <c r="F765">
        <v>612.75</v>
      </c>
      <c r="G765">
        <v>31.996612267956898</v>
      </c>
      <c r="H765">
        <v>4.6653542340559397</v>
      </c>
      <c r="I765">
        <v>28.160774602009699</v>
      </c>
      <c r="J765">
        <v>-11.4835163700275</v>
      </c>
      <c r="K765">
        <v>595.61327199186599</v>
      </c>
      <c r="L765">
        <v>492.26976982232298</v>
      </c>
      <c r="M765">
        <v>34.440321676705103</v>
      </c>
      <c r="N765">
        <v>0.81160070404434503</v>
      </c>
      <c r="O765">
        <v>13.096695226438101</v>
      </c>
      <c r="P765">
        <v>70.2083333333333</v>
      </c>
    </row>
    <row r="766" spans="1:17" x14ac:dyDescent="0.3">
      <c r="A766" t="s">
        <v>1674</v>
      </c>
      <c r="B766" t="s">
        <v>1675</v>
      </c>
      <c r="C766" t="s">
        <v>3153</v>
      </c>
      <c r="D766" t="s">
        <v>472</v>
      </c>
      <c r="E766">
        <v>5251.1403013299996</v>
      </c>
      <c r="F766">
        <v>1990.45</v>
      </c>
      <c r="G766">
        <v>4.2424765623474201</v>
      </c>
      <c r="H766">
        <v>3.1176946931431901</v>
      </c>
      <c r="I766">
        <v>27.884913120868401</v>
      </c>
      <c r="J766">
        <v>-4.46093406518193</v>
      </c>
      <c r="K766">
        <v>1985.0800291376199</v>
      </c>
      <c r="L766">
        <v>1705.50346198903</v>
      </c>
      <c r="M766">
        <v>37.146212749799702</v>
      </c>
      <c r="N766">
        <v>0.48050956014815899</v>
      </c>
      <c r="O766">
        <v>20.073350247431399</v>
      </c>
      <c r="P766">
        <v>69.255952380952394</v>
      </c>
      <c r="Q766">
        <v>4.3122822435651999E-2</v>
      </c>
    </row>
    <row r="767" spans="1:17" x14ac:dyDescent="0.3">
      <c r="A767" t="s">
        <v>1676</v>
      </c>
      <c r="B767" t="s">
        <v>1677</v>
      </c>
      <c r="C767" t="s">
        <v>3150</v>
      </c>
      <c r="D767" t="s">
        <v>285</v>
      </c>
      <c r="E767">
        <v>5244.30579708</v>
      </c>
      <c r="F767">
        <v>1928.7</v>
      </c>
      <c r="G767">
        <v>34.0334634473789</v>
      </c>
      <c r="H767">
        <v>-20.2898334123655</v>
      </c>
      <c r="I767">
        <v>51.844462035789498</v>
      </c>
      <c r="J767">
        <v>-5.7731100778657298</v>
      </c>
      <c r="K767">
        <v>2150.6933764001301</v>
      </c>
      <c r="L767">
        <v>1803.7769547325599</v>
      </c>
      <c r="M767">
        <v>31.626796778936999</v>
      </c>
      <c r="N767">
        <v>0.557123503965119</v>
      </c>
      <c r="O767">
        <v>35.847980505003299</v>
      </c>
      <c r="P767">
        <v>102.732958427497</v>
      </c>
      <c r="Q767">
        <v>-9.3252618812420009E-3</v>
      </c>
    </row>
    <row r="768" spans="1:17" hidden="1" x14ac:dyDescent="0.3">
      <c r="A768" t="s">
        <v>1678</v>
      </c>
      <c r="B768" t="s">
        <v>1679</v>
      </c>
      <c r="C768" t="s">
        <v>3154</v>
      </c>
      <c r="D768" t="s">
        <v>509</v>
      </c>
      <c r="E768">
        <v>5230.4113107000003</v>
      </c>
      <c r="F768">
        <v>5023.8</v>
      </c>
      <c r="G768">
        <v>27.402905443472701</v>
      </c>
      <c r="H768">
        <v>-4.3956493414023896</v>
      </c>
      <c r="I768">
        <v>-18.171494435322298</v>
      </c>
      <c r="J768">
        <v>0.10830951245293501</v>
      </c>
      <c r="K768">
        <v>5163.9074916420404</v>
      </c>
      <c r="L768">
        <v>5029.28917423861</v>
      </c>
      <c r="M768">
        <v>59.446884254808602</v>
      </c>
      <c r="N768">
        <v>0.62016132313207595</v>
      </c>
      <c r="O768">
        <v>33.343285958835899</v>
      </c>
      <c r="P768">
        <v>61.019230769230703</v>
      </c>
      <c r="Q768">
        <v>0.14227352538854099</v>
      </c>
    </row>
    <row r="769" spans="1:17" hidden="1" x14ac:dyDescent="0.3">
      <c r="A769" t="s">
        <v>1680</v>
      </c>
      <c r="B769" t="s">
        <v>1681</v>
      </c>
      <c r="C769" t="s">
        <v>3154</v>
      </c>
      <c r="D769" t="s">
        <v>249</v>
      </c>
      <c r="E769">
        <v>5222.0194877399999</v>
      </c>
      <c r="F769">
        <v>985.8</v>
      </c>
      <c r="G769">
        <v>55.1384819668273</v>
      </c>
      <c r="H769">
        <v>20.499462064654999</v>
      </c>
      <c r="I769">
        <v>49.721178648055101</v>
      </c>
      <c r="J769">
        <v>3.6839459026151302</v>
      </c>
      <c r="K769">
        <v>880.43988155233797</v>
      </c>
      <c r="L769">
        <v>751.48883720029005</v>
      </c>
      <c r="M769">
        <v>73.892441605159703</v>
      </c>
      <c r="N769">
        <v>1.3991625458461101</v>
      </c>
      <c r="O769">
        <v>1.29336579427876</v>
      </c>
      <c r="P769">
        <v>84.779756326148004</v>
      </c>
      <c r="Q769">
        <v>-4.6908000859452001E-2</v>
      </c>
    </row>
    <row r="770" spans="1:17" x14ac:dyDescent="0.3">
      <c r="A770" t="s">
        <v>1682</v>
      </c>
      <c r="B770" t="s">
        <v>1683</v>
      </c>
      <c r="C770" t="s">
        <v>3153</v>
      </c>
      <c r="D770" t="s">
        <v>282</v>
      </c>
      <c r="E770">
        <v>5211.0036047470003</v>
      </c>
      <c r="F770">
        <v>154.93</v>
      </c>
      <c r="G770">
        <v>-18.703191827146199</v>
      </c>
      <c r="H770">
        <v>-6.0873830354083296</v>
      </c>
      <c r="I770">
        <v>-13.318298379018801</v>
      </c>
      <c r="J770">
        <v>-3.3641243013748801</v>
      </c>
      <c r="K770">
        <v>166.815569303404</v>
      </c>
      <c r="L770">
        <v>167.07349670713299</v>
      </c>
      <c r="M770">
        <v>30.054990123563599</v>
      </c>
      <c r="N770">
        <v>0.52175057633127697</v>
      </c>
      <c r="O770">
        <v>41.741431614277403</v>
      </c>
      <c r="P770">
        <v>19.131103421760798</v>
      </c>
      <c r="Q770">
        <v>-4.1924549567104001E-2</v>
      </c>
    </row>
    <row r="771" spans="1:17" x14ac:dyDescent="0.3">
      <c r="A771" t="s">
        <v>1684</v>
      </c>
      <c r="B771" t="s">
        <v>1685</v>
      </c>
      <c r="C771" t="s">
        <v>3150</v>
      </c>
      <c r="D771" t="s">
        <v>285</v>
      </c>
      <c r="E771">
        <v>5169.4290009719998</v>
      </c>
      <c r="F771">
        <v>242.28</v>
      </c>
      <c r="G771">
        <v>-14.0498179221094</v>
      </c>
      <c r="H771">
        <v>7.3675534384896597</v>
      </c>
      <c r="I771">
        <v>6.1606435760726601</v>
      </c>
      <c r="J771">
        <v>-1.78950557617585</v>
      </c>
      <c r="K771">
        <v>243.22161796108199</v>
      </c>
      <c r="L771">
        <v>241.77800689364901</v>
      </c>
      <c r="M771">
        <v>54.375931488700203</v>
      </c>
      <c r="N771">
        <v>2.2436611981347601</v>
      </c>
      <c r="O771">
        <v>22.626712894172002</v>
      </c>
      <c r="P771">
        <v>28.190476190476101</v>
      </c>
      <c r="Q771">
        <v>-0.10879645387701101</v>
      </c>
    </row>
    <row r="772" spans="1:17" hidden="1" x14ac:dyDescent="0.3">
      <c r="A772" t="s">
        <v>1686</v>
      </c>
      <c r="B772" t="s">
        <v>1687</v>
      </c>
      <c r="C772" t="s">
        <v>3154</v>
      </c>
      <c r="D772" t="s">
        <v>1688</v>
      </c>
      <c r="E772">
        <v>5168.879891351</v>
      </c>
      <c r="F772">
        <v>64.489999999999995</v>
      </c>
      <c r="G772">
        <v>2.6510368607531101</v>
      </c>
      <c r="H772">
        <v>5.1853854143804101</v>
      </c>
      <c r="I772">
        <v>-3.9965616487666802</v>
      </c>
      <c r="J772">
        <v>-2.8287866536981401</v>
      </c>
      <c r="K772">
        <v>63.925997366963699</v>
      </c>
      <c r="L772">
        <v>60.0217490885058</v>
      </c>
      <c r="M772">
        <v>56.425916595309197</v>
      </c>
      <c r="N772">
        <v>1.32363886127507</v>
      </c>
      <c r="O772">
        <v>4.7914405334160399</v>
      </c>
      <c r="P772">
        <v>27.1490536277602</v>
      </c>
      <c r="Q772">
        <v>-3.0196124243903E-2</v>
      </c>
    </row>
    <row r="773" spans="1:17" hidden="1" x14ac:dyDescent="0.3">
      <c r="A773" t="s">
        <v>1689</v>
      </c>
      <c r="B773" t="s">
        <v>1690</v>
      </c>
      <c r="C773" t="s">
        <v>3154</v>
      </c>
      <c r="D773" t="s">
        <v>867</v>
      </c>
      <c r="E773">
        <v>5166.3198089999996</v>
      </c>
      <c r="F773">
        <v>602.35</v>
      </c>
      <c r="G773">
        <v>17.185830780263501</v>
      </c>
      <c r="H773">
        <v>-1.9813067557370001</v>
      </c>
      <c r="I773">
        <v>-17.971602357976199</v>
      </c>
      <c r="J773">
        <v>-1.0393825200362401</v>
      </c>
      <c r="K773">
        <v>651.87529716794495</v>
      </c>
      <c r="L773">
        <v>657.53463589650801</v>
      </c>
      <c r="M773">
        <v>43.664208986789298</v>
      </c>
      <c r="N773">
        <v>0.49282650679517298</v>
      </c>
      <c r="O773">
        <v>54.528098281729797</v>
      </c>
      <c r="P773">
        <v>48.398620349839803</v>
      </c>
      <c r="Q773">
        <v>5.0236512280032002E-2</v>
      </c>
    </row>
    <row r="774" spans="1:17" x14ac:dyDescent="0.3">
      <c r="A774" t="s">
        <v>1691</v>
      </c>
      <c r="B774" t="s">
        <v>1692</v>
      </c>
      <c r="C774" t="s">
        <v>3148</v>
      </c>
      <c r="D774" t="s">
        <v>258</v>
      </c>
      <c r="E774">
        <v>5156.4841824799996</v>
      </c>
      <c r="F774">
        <v>650.20000000000005</v>
      </c>
      <c r="G774">
        <v>-23.666078880286602</v>
      </c>
      <c r="H774">
        <v>-2.8816672872708602</v>
      </c>
      <c r="I774">
        <v>-11.948042489147999</v>
      </c>
      <c r="J774">
        <v>0.60846973329733101</v>
      </c>
      <c r="K774">
        <v>679.75754801305402</v>
      </c>
      <c r="L774">
        <v>693.38828432164303</v>
      </c>
      <c r="M774">
        <v>50.005703425372801</v>
      </c>
      <c r="N774">
        <v>0.77269427649366895</v>
      </c>
      <c r="O774">
        <v>35.927406951707098</v>
      </c>
      <c r="P774">
        <v>11.9875990354805</v>
      </c>
    </row>
    <row r="775" spans="1:17" hidden="1" x14ac:dyDescent="0.3">
      <c r="A775" t="s">
        <v>1693</v>
      </c>
      <c r="B775" t="s">
        <v>1694</v>
      </c>
      <c r="C775" t="s">
        <v>3154</v>
      </c>
      <c r="D775" t="s">
        <v>258</v>
      </c>
      <c r="E775">
        <v>5151.7546184699904</v>
      </c>
      <c r="F775">
        <v>1121.0999999999999</v>
      </c>
      <c r="G775">
        <v>188.11727128531899</v>
      </c>
      <c r="H775">
        <v>17.402574621102101</v>
      </c>
      <c r="I775">
        <v>60.353637738271999</v>
      </c>
      <c r="J775">
        <v>8.8539664552739694</v>
      </c>
      <c r="K775">
        <v>986.11332139038598</v>
      </c>
      <c r="L775">
        <v>782.30723065407096</v>
      </c>
      <c r="M775">
        <v>68.449508039989198</v>
      </c>
      <c r="N775">
        <v>0.98885256681212197</v>
      </c>
      <c r="O775">
        <v>5.96289358665598</v>
      </c>
      <c r="P775">
        <v>261.99547949628601</v>
      </c>
      <c r="Q775">
        <v>0.112644623827303</v>
      </c>
    </row>
    <row r="776" spans="1:17" x14ac:dyDescent="0.3">
      <c r="A776" t="s">
        <v>1695</v>
      </c>
      <c r="B776" t="s">
        <v>1696</v>
      </c>
      <c r="C776" t="s">
        <v>3148</v>
      </c>
      <c r="D776" t="s">
        <v>128</v>
      </c>
      <c r="E776">
        <v>5130.5781983850002</v>
      </c>
      <c r="F776">
        <v>775.85</v>
      </c>
      <c r="G776">
        <v>34.059437244925498</v>
      </c>
      <c r="H776">
        <v>31.083240819165201</v>
      </c>
      <c r="I776">
        <v>48.138453313458598</v>
      </c>
      <c r="J776">
        <v>34.203550848249499</v>
      </c>
      <c r="K776">
        <v>591.77229907665298</v>
      </c>
      <c r="L776">
        <v>541.96875403888805</v>
      </c>
      <c r="M776">
        <v>82.491422310037194</v>
      </c>
      <c r="N776">
        <v>2.8641931533271698</v>
      </c>
      <c r="O776">
        <v>9.4412579751240493</v>
      </c>
      <c r="P776">
        <v>82.552941176470497</v>
      </c>
    </row>
    <row r="777" spans="1:17" x14ac:dyDescent="0.3">
      <c r="A777" t="s">
        <v>1697</v>
      </c>
      <c r="B777" t="s">
        <v>1698</v>
      </c>
      <c r="C777" t="s">
        <v>3143</v>
      </c>
      <c r="D777" t="s">
        <v>51</v>
      </c>
      <c r="E777">
        <v>5127.156774</v>
      </c>
      <c r="F777">
        <v>637.04999999999995</v>
      </c>
      <c r="G777">
        <v>125.30154682137101</v>
      </c>
      <c r="H777">
        <v>13.2897274524354</v>
      </c>
      <c r="I777">
        <v>60.195254550511898</v>
      </c>
      <c r="J777">
        <v>0.69654658962310601</v>
      </c>
      <c r="K777">
        <v>578.38855321173503</v>
      </c>
      <c r="L777">
        <v>461.37271506335497</v>
      </c>
      <c r="M777">
        <v>58.130570155017097</v>
      </c>
      <c r="N777">
        <v>1.1821390663050999</v>
      </c>
      <c r="O777">
        <v>8.2882034377207603</v>
      </c>
      <c r="P777">
        <v>165.65888240200101</v>
      </c>
      <c r="Q777">
        <v>2.4732533549668E-2</v>
      </c>
    </row>
    <row r="778" spans="1:17" x14ac:dyDescent="0.3">
      <c r="A778" t="s">
        <v>1699</v>
      </c>
      <c r="B778" t="s">
        <v>1700</v>
      </c>
      <c r="C778" t="s">
        <v>3147</v>
      </c>
      <c r="D778" t="s">
        <v>75</v>
      </c>
      <c r="E778">
        <v>5118.7370642080004</v>
      </c>
      <c r="F778">
        <v>225.88</v>
      </c>
      <c r="G778">
        <v>-3.9042625435430098</v>
      </c>
      <c r="H778">
        <v>5.3652642936986101</v>
      </c>
      <c r="I778">
        <v>7.5474166163890102</v>
      </c>
      <c r="J778">
        <v>-1.5772267117399299</v>
      </c>
      <c r="K778">
        <v>226.573265554888</v>
      </c>
      <c r="L778">
        <v>217.750201812385</v>
      </c>
      <c r="M778">
        <v>45.414139889188398</v>
      </c>
      <c r="N778">
        <v>0.45315818918159101</v>
      </c>
      <c r="O778">
        <v>14.219939791039399</v>
      </c>
      <c r="P778">
        <v>21.343002954606401</v>
      </c>
      <c r="Q778">
        <v>-4.9355138446044999E-2</v>
      </c>
    </row>
    <row r="779" spans="1:17" x14ac:dyDescent="0.3">
      <c r="A779" t="s">
        <v>1701</v>
      </c>
      <c r="B779" t="s">
        <v>1702</v>
      </c>
      <c r="C779" t="s">
        <v>3149</v>
      </c>
      <c r="D779" t="s">
        <v>141</v>
      </c>
      <c r="E779">
        <v>5103.21</v>
      </c>
      <c r="F779">
        <v>179.06</v>
      </c>
      <c r="G779">
        <v>3.8973625367315901</v>
      </c>
      <c r="H779">
        <v>3.7321821137070699E-3</v>
      </c>
      <c r="I779">
        <v>-16.8971550186711</v>
      </c>
      <c r="J779">
        <v>-2.7100490867888798</v>
      </c>
      <c r="K779">
        <v>188.012019892658</v>
      </c>
      <c r="L779">
        <v>187.755685772238</v>
      </c>
      <c r="M779">
        <v>43.7788377028402</v>
      </c>
      <c r="N779">
        <v>0.529331904554735</v>
      </c>
      <c r="O779">
        <v>47.967161845191498</v>
      </c>
      <c r="P779">
        <v>32.538860103626902</v>
      </c>
      <c r="Q779">
        <v>2.1436732140453E-2</v>
      </c>
    </row>
    <row r="780" spans="1:17" x14ac:dyDescent="0.3">
      <c r="A780" t="s">
        <v>1703</v>
      </c>
      <c r="B780" t="s">
        <v>1704</v>
      </c>
      <c r="C780" t="s">
        <v>3143</v>
      </c>
      <c r="D780" t="s">
        <v>51</v>
      </c>
      <c r="E780">
        <v>5083.7426010600002</v>
      </c>
      <c r="F780">
        <v>203.88</v>
      </c>
      <c r="G780">
        <v>80.833366534951296</v>
      </c>
      <c r="H780">
        <v>13.4816034577051</v>
      </c>
      <c r="I780">
        <v>66.527648647980499</v>
      </c>
      <c r="J780">
        <v>5.4110587149820004</v>
      </c>
      <c r="K780">
        <v>186.868151795979</v>
      </c>
      <c r="L780">
        <v>151.49813126622499</v>
      </c>
      <c r="M780">
        <v>53.812353731149699</v>
      </c>
      <c r="N780">
        <v>0.142935583292056</v>
      </c>
      <c r="O780">
        <v>18.059642927212</v>
      </c>
      <c r="P780">
        <v>121.488321564367</v>
      </c>
      <c r="Q780">
        <v>2.4098770392913998E-2</v>
      </c>
    </row>
    <row r="781" spans="1:17" hidden="1" x14ac:dyDescent="0.3">
      <c r="A781" t="s">
        <v>1705</v>
      </c>
      <c r="B781" t="s">
        <v>1706</v>
      </c>
      <c r="C781" t="s">
        <v>3154</v>
      </c>
      <c r="D781" t="s">
        <v>171</v>
      </c>
      <c r="E781">
        <v>5022.7385000000004</v>
      </c>
      <c r="F781">
        <v>291.85000000000002</v>
      </c>
      <c r="G781">
        <v>4271.0540278522503</v>
      </c>
      <c r="H781">
        <v>-10.411351153497799</v>
      </c>
      <c r="I781">
        <v>386.54757789731099</v>
      </c>
      <c r="J781">
        <v>-1.6710447794187699</v>
      </c>
      <c r="K781">
        <v>251.46281742275599</v>
      </c>
      <c r="L781">
        <v>133.07744669648599</v>
      </c>
      <c r="M781">
        <v>46.807573683389101</v>
      </c>
      <c r="N781">
        <v>0.464169108828552</v>
      </c>
      <c r="O781">
        <v>21.980469419222199</v>
      </c>
      <c r="P781">
        <v>4369.3721286370601</v>
      </c>
      <c r="Q781">
        <v>0.25659937308852998</v>
      </c>
    </row>
    <row r="782" spans="1:17" x14ac:dyDescent="0.3">
      <c r="A782" t="s">
        <v>1707</v>
      </c>
      <c r="B782" t="s">
        <v>1708</v>
      </c>
      <c r="C782" t="s">
        <v>3148</v>
      </c>
      <c r="D782" t="s">
        <v>477</v>
      </c>
      <c r="E782">
        <v>4985.7518575049999</v>
      </c>
      <c r="F782">
        <v>450.95</v>
      </c>
      <c r="G782">
        <v>-61.779896021469497</v>
      </c>
      <c r="H782">
        <v>-12.239849621322101</v>
      </c>
      <c r="I782">
        <v>-39.173315950665199</v>
      </c>
      <c r="J782">
        <v>-3.6249443084294799</v>
      </c>
      <c r="K782">
        <v>532.56706417226997</v>
      </c>
      <c r="L782">
        <v>598.37869216905699</v>
      </c>
      <c r="M782">
        <v>18.176653716297299</v>
      </c>
      <c r="N782">
        <v>1.7157738522953601</v>
      </c>
      <c r="O782">
        <v>72.081161991351493</v>
      </c>
      <c r="P782">
        <v>0.21111111111111699</v>
      </c>
      <c r="Q782">
        <v>-0.13743250829664699</v>
      </c>
    </row>
    <row r="783" spans="1:17" hidden="1" x14ac:dyDescent="0.3">
      <c r="A783" t="s">
        <v>1709</v>
      </c>
      <c r="B783" t="s">
        <v>1710</v>
      </c>
      <c r="C783" t="s">
        <v>3154</v>
      </c>
      <c r="D783" t="s">
        <v>48</v>
      </c>
      <c r="E783">
        <v>4967.4301830000004</v>
      </c>
      <c r="F783">
        <v>2589.5500000000002</v>
      </c>
      <c r="G783">
        <v>637.803338219088</v>
      </c>
      <c r="H783">
        <v>24.445294502846298</v>
      </c>
      <c r="I783">
        <v>-3.8294485905020799</v>
      </c>
      <c r="J783">
        <v>6.3030787198876901</v>
      </c>
      <c r="K783">
        <v>2179.5141826378899</v>
      </c>
      <c r="L783">
        <v>1727.72845954843</v>
      </c>
      <c r="M783">
        <v>75.684076058973005</v>
      </c>
      <c r="N783">
        <v>1.37604891804854</v>
      </c>
      <c r="O783">
        <v>15.2323762815933</v>
      </c>
      <c r="P783">
        <v>673</v>
      </c>
    </row>
    <row r="784" spans="1:17" hidden="1" x14ac:dyDescent="0.3">
      <c r="A784" t="s">
        <v>1711</v>
      </c>
      <c r="B784" t="s">
        <v>1712</v>
      </c>
      <c r="C784" t="s">
        <v>3154</v>
      </c>
      <c r="D784" t="s">
        <v>258</v>
      </c>
      <c r="E784">
        <v>4954.8084814399999</v>
      </c>
      <c r="F784">
        <v>402.8</v>
      </c>
      <c r="G784">
        <v>476.46841470615601</v>
      </c>
      <c r="H784">
        <v>8.0863229322389607</v>
      </c>
      <c r="I784">
        <v>210.85955106172401</v>
      </c>
      <c r="J784">
        <v>10.8098798672921</v>
      </c>
      <c r="K784">
        <v>354.92580312177199</v>
      </c>
      <c r="L784">
        <v>233.34550455224701</v>
      </c>
      <c r="M784">
        <v>61.560413141354601</v>
      </c>
      <c r="N784">
        <v>0.74417641162416504</v>
      </c>
      <c r="O784">
        <v>10.2035749751737</v>
      </c>
      <c r="P784">
        <v>500.74571215510798</v>
      </c>
      <c r="Q784">
        <v>0.31748642067105198</v>
      </c>
    </row>
    <row r="785" spans="1:17" x14ac:dyDescent="0.3">
      <c r="A785" t="s">
        <v>1713</v>
      </c>
      <c r="B785" t="s">
        <v>1714</v>
      </c>
      <c r="C785" t="s">
        <v>3148</v>
      </c>
      <c r="D785" t="s">
        <v>258</v>
      </c>
      <c r="E785">
        <v>4931.0700332099996</v>
      </c>
      <c r="F785">
        <v>1603.1</v>
      </c>
      <c r="G785">
        <v>-52.630370074650301</v>
      </c>
      <c r="H785">
        <v>-7.2375121887287399</v>
      </c>
      <c r="I785">
        <v>-19.969872308737301</v>
      </c>
      <c r="J785">
        <v>-3.9383903890144598</v>
      </c>
      <c r="K785">
        <v>1697.3213496175699</v>
      </c>
      <c r="L785">
        <v>1840.72200762139</v>
      </c>
      <c r="M785">
        <v>41.987605123408798</v>
      </c>
      <c r="N785">
        <v>0.84332691132845905</v>
      </c>
      <c r="O785">
        <v>46.672072858836003</v>
      </c>
      <c r="P785">
        <v>7.2020863982880696</v>
      </c>
      <c r="Q785">
        <v>-3.0137259866443999E-2</v>
      </c>
    </row>
    <row r="786" spans="1:17" hidden="1" x14ac:dyDescent="0.3">
      <c r="A786" t="s">
        <v>1715</v>
      </c>
      <c r="B786" t="s">
        <v>1716</v>
      </c>
      <c r="C786" t="s">
        <v>3154</v>
      </c>
      <c r="D786" t="s">
        <v>21</v>
      </c>
      <c r="E786">
        <v>4921.7757006399997</v>
      </c>
      <c r="F786">
        <v>84.22</v>
      </c>
      <c r="G786">
        <v>-33.206638250330698</v>
      </c>
      <c r="H786">
        <v>-14.931213474239099</v>
      </c>
      <c r="I786">
        <v>-42.141779139467999</v>
      </c>
      <c r="J786">
        <v>-3.9640987029074699</v>
      </c>
      <c r="K786">
        <v>99.068148515639905</v>
      </c>
      <c r="L786">
        <v>106.277436992242</v>
      </c>
      <c r="M786">
        <v>44.757147361539097</v>
      </c>
      <c r="N786">
        <v>0.295364155715656</v>
      </c>
      <c r="O786">
        <v>70.030871526953106</v>
      </c>
      <c r="P786">
        <v>24.770370370370301</v>
      </c>
      <c r="Q786">
        <v>0.28399999698825701</v>
      </c>
    </row>
    <row r="787" spans="1:17" hidden="1" x14ac:dyDescent="0.3">
      <c r="A787" t="s">
        <v>1717</v>
      </c>
      <c r="B787" t="s">
        <v>1718</v>
      </c>
      <c r="C787" t="s">
        <v>3154</v>
      </c>
      <c r="D787" t="s">
        <v>472</v>
      </c>
      <c r="E787">
        <v>4908.1794874999996</v>
      </c>
      <c r="F787">
        <v>108.25</v>
      </c>
      <c r="G787">
        <v>55.689452343234102</v>
      </c>
      <c r="H787">
        <v>1.9890297950234701</v>
      </c>
      <c r="I787">
        <v>12.499548839814601</v>
      </c>
      <c r="J787">
        <v>2.1617102045915702</v>
      </c>
      <c r="K787">
        <v>105.14569413418801</v>
      </c>
      <c r="L787">
        <v>92.822180746484193</v>
      </c>
      <c r="M787">
        <v>53.722576465693997</v>
      </c>
      <c r="N787">
        <v>0.63396899384142302</v>
      </c>
      <c r="O787">
        <v>10.8545034642032</v>
      </c>
      <c r="P787">
        <v>87.121866897147697</v>
      </c>
      <c r="Q787">
        <v>0.13759623439756499</v>
      </c>
    </row>
    <row r="788" spans="1:17" hidden="1" x14ac:dyDescent="0.3">
      <c r="A788" t="s">
        <v>1719</v>
      </c>
      <c r="B788" t="s">
        <v>1720</v>
      </c>
      <c r="C788" t="s">
        <v>3154</v>
      </c>
      <c r="D788" t="s">
        <v>576</v>
      </c>
      <c r="E788">
        <v>4892.5909867999999</v>
      </c>
      <c r="F788">
        <v>57.64</v>
      </c>
      <c r="G788">
        <v>119.753185192876</v>
      </c>
      <c r="H788">
        <v>-56.971986312397902</v>
      </c>
      <c r="I788">
        <v>134.57194225225999</v>
      </c>
      <c r="J788">
        <v>-19.139194908284299</v>
      </c>
      <c r="K788">
        <v>106.479266791678</v>
      </c>
      <c r="M788">
        <v>4.4304175631056397</v>
      </c>
      <c r="N788">
        <v>0.76405366458292701</v>
      </c>
      <c r="O788">
        <v>364.087439278278</v>
      </c>
      <c r="P788">
        <v>156.17777777777701</v>
      </c>
    </row>
    <row r="789" spans="1:17" hidden="1" x14ac:dyDescent="0.3">
      <c r="A789" t="s">
        <v>1721</v>
      </c>
      <c r="B789" t="s">
        <v>1722</v>
      </c>
      <c r="C789" t="s">
        <v>3154</v>
      </c>
      <c r="D789" t="s">
        <v>91</v>
      </c>
      <c r="E789">
        <v>4862.78535104</v>
      </c>
      <c r="F789">
        <v>3318.4</v>
      </c>
      <c r="G789">
        <v>288.09998601072198</v>
      </c>
      <c r="H789">
        <v>13.396842962409901</v>
      </c>
      <c r="I789">
        <v>164.77806140374599</v>
      </c>
      <c r="J789">
        <v>-4.5390694831021303</v>
      </c>
      <c r="K789">
        <v>3009.3461295924299</v>
      </c>
      <c r="L789">
        <v>2056.0336243746601</v>
      </c>
      <c r="M789">
        <v>44.136634452306801</v>
      </c>
      <c r="N789">
        <v>0.71890707797143805</v>
      </c>
      <c r="O789">
        <v>11.047492767598801</v>
      </c>
      <c r="P789">
        <v>312.377283459674</v>
      </c>
    </row>
    <row r="790" spans="1:17" hidden="1" x14ac:dyDescent="0.3">
      <c r="A790" t="s">
        <v>1723</v>
      </c>
      <c r="B790" t="s">
        <v>1724</v>
      </c>
      <c r="C790" t="s">
        <v>3154</v>
      </c>
      <c r="D790" t="s">
        <v>448</v>
      </c>
      <c r="E790">
        <v>4819.0767320249997</v>
      </c>
      <c r="F790">
        <v>550.95000000000005</v>
      </c>
      <c r="G790">
        <v>-41.688480180176697</v>
      </c>
      <c r="H790">
        <v>4.88339107664443</v>
      </c>
      <c r="I790">
        <v>-9.0027103230167906</v>
      </c>
      <c r="J790">
        <v>0.59069143358781195</v>
      </c>
      <c r="K790">
        <v>561.727242097969</v>
      </c>
      <c r="L790">
        <v>583.46422200399297</v>
      </c>
      <c r="M790">
        <v>44.789760714511097</v>
      </c>
      <c r="N790">
        <v>0.21071413858101501</v>
      </c>
      <c r="O790">
        <v>45.022234322533699</v>
      </c>
      <c r="P790">
        <v>7.7652811735941398</v>
      </c>
      <c r="Q790">
        <v>1.4693160766887E-2</v>
      </c>
    </row>
    <row r="791" spans="1:17" x14ac:dyDescent="0.3">
      <c r="A791" t="s">
        <v>1725</v>
      </c>
      <c r="B791" t="s">
        <v>1726</v>
      </c>
      <c r="C791" t="s">
        <v>3148</v>
      </c>
      <c r="D791" t="s">
        <v>206</v>
      </c>
      <c r="E791">
        <v>4785.3186522300002</v>
      </c>
      <c r="F791">
        <v>7046.1</v>
      </c>
      <c r="G791">
        <v>44.459232078324099</v>
      </c>
      <c r="H791">
        <v>-5.8907540623830199</v>
      </c>
      <c r="I791">
        <v>-16.420452885359101</v>
      </c>
      <c r="J791">
        <v>-4.3565570357694696</v>
      </c>
      <c r="K791">
        <v>7491.2340998319196</v>
      </c>
      <c r="L791">
        <v>7030.1773135919902</v>
      </c>
      <c r="M791">
        <v>34.068483627985103</v>
      </c>
      <c r="N791">
        <v>0.45057328499218502</v>
      </c>
      <c r="O791">
        <v>28.9067711216133</v>
      </c>
      <c r="P791">
        <v>79.290076335877799</v>
      </c>
      <c r="Q791">
        <v>0.128890489437015</v>
      </c>
    </row>
    <row r="792" spans="1:17" x14ac:dyDescent="0.3">
      <c r="A792" t="s">
        <v>1727</v>
      </c>
      <c r="B792" t="s">
        <v>1728</v>
      </c>
      <c r="C792" t="s">
        <v>3151</v>
      </c>
      <c r="D792" t="s">
        <v>1487</v>
      </c>
      <c r="E792">
        <v>4763.1905932050004</v>
      </c>
      <c r="F792">
        <v>841.95</v>
      </c>
      <c r="G792">
        <v>-31.597458162254899</v>
      </c>
      <c r="H792">
        <v>-1.31289616055505</v>
      </c>
      <c r="I792">
        <v>-20.9672901925003</v>
      </c>
      <c r="J792">
        <v>-3.4180369866238398</v>
      </c>
      <c r="K792">
        <v>865.564853567456</v>
      </c>
      <c r="L792">
        <v>857.50060751741705</v>
      </c>
      <c r="M792">
        <v>39.091614327898</v>
      </c>
      <c r="N792">
        <v>0.998528892192456</v>
      </c>
      <c r="O792">
        <v>31.349842627234299</v>
      </c>
      <c r="P792">
        <v>9.3370560353223997</v>
      </c>
      <c r="Q792">
        <v>0.15358256739014201</v>
      </c>
    </row>
    <row r="793" spans="1:17" x14ac:dyDescent="0.3">
      <c r="A793" t="s">
        <v>1729</v>
      </c>
      <c r="B793" t="s">
        <v>1730</v>
      </c>
      <c r="C793" t="s">
        <v>3141</v>
      </c>
      <c r="D793" t="s">
        <v>1731</v>
      </c>
      <c r="E793">
        <v>4729.6270390600002</v>
      </c>
      <c r="F793">
        <v>924.85</v>
      </c>
      <c r="G793">
        <v>26.903740556769201</v>
      </c>
      <c r="H793">
        <v>3.9920905828058801</v>
      </c>
      <c r="I793">
        <v>-0.735798956546172</v>
      </c>
      <c r="J793">
        <v>-0.57585243461370506</v>
      </c>
      <c r="K793">
        <v>952.18901423116597</v>
      </c>
      <c r="L793">
        <v>888.69862839443795</v>
      </c>
      <c r="M793">
        <v>54.433163675728501</v>
      </c>
      <c r="N793">
        <v>0.53221059967377704</v>
      </c>
      <c r="O793">
        <v>29.858896037195201</v>
      </c>
      <c r="P793">
        <v>59.127666896077002</v>
      </c>
      <c r="Q793">
        <v>6.6815127403913002E-2</v>
      </c>
    </row>
    <row r="794" spans="1:17" x14ac:dyDescent="0.3">
      <c r="A794" t="s">
        <v>1732</v>
      </c>
      <c r="B794" t="s">
        <v>1733</v>
      </c>
      <c r="C794" t="s">
        <v>3146</v>
      </c>
      <c r="D794" t="s">
        <v>131</v>
      </c>
      <c r="E794">
        <v>4711.68</v>
      </c>
      <c r="F794">
        <v>7852.8</v>
      </c>
      <c r="G794">
        <v>-9.38377381639242</v>
      </c>
      <c r="H794">
        <v>-10.506725980667101</v>
      </c>
      <c r="I794">
        <v>14.7621931214615</v>
      </c>
      <c r="J794">
        <v>-1.4909277883601599</v>
      </c>
      <c r="K794">
        <v>8258.5320416987797</v>
      </c>
      <c r="L794">
        <v>7340.92348476998</v>
      </c>
      <c r="M794">
        <v>37.137968835643903</v>
      </c>
      <c r="N794">
        <v>0.24543447841542701</v>
      </c>
      <c r="O794">
        <v>23.790877139364198</v>
      </c>
      <c r="P794">
        <v>65.879109853085595</v>
      </c>
      <c r="Q794">
        <v>0.124893735954168</v>
      </c>
    </row>
    <row r="795" spans="1:17" x14ac:dyDescent="0.3">
      <c r="A795" t="s">
        <v>1734</v>
      </c>
      <c r="B795" t="s">
        <v>1735</v>
      </c>
      <c r="C795" t="s">
        <v>3150</v>
      </c>
      <c r="D795" t="s">
        <v>425</v>
      </c>
      <c r="E795">
        <v>4707.4380797399999</v>
      </c>
      <c r="F795">
        <v>283.8</v>
      </c>
      <c r="G795">
        <v>-57.089797448951998</v>
      </c>
      <c r="H795">
        <v>-0.30454804934614799</v>
      </c>
      <c r="I795">
        <v>-32.983196816407101</v>
      </c>
      <c r="J795">
        <v>-0.91714966016300903</v>
      </c>
      <c r="K795">
        <v>298.44610483964402</v>
      </c>
      <c r="L795">
        <v>337.04225748819101</v>
      </c>
      <c r="M795">
        <v>42.574480384444399</v>
      </c>
      <c r="N795">
        <v>0.33566151769997399</v>
      </c>
      <c r="O795">
        <v>91.120507399577093</v>
      </c>
      <c r="P795">
        <v>8.0525414049114907</v>
      </c>
      <c r="Q795">
        <v>-9.1251996563357002E-2</v>
      </c>
    </row>
    <row r="796" spans="1:17" hidden="1" x14ac:dyDescent="0.3">
      <c r="A796" t="s">
        <v>1736</v>
      </c>
      <c r="B796" t="s">
        <v>1737</v>
      </c>
      <c r="C796" t="s">
        <v>3154</v>
      </c>
      <c r="D796" t="s">
        <v>403</v>
      </c>
      <c r="E796">
        <v>4700.6359863999996</v>
      </c>
      <c r="F796">
        <v>11063.6</v>
      </c>
      <c r="G796">
        <v>-1.8164810139923</v>
      </c>
      <c r="H796">
        <v>5.0295886161626902</v>
      </c>
      <c r="I796">
        <v>8.9656248365260893</v>
      </c>
      <c r="J796">
        <v>3.11703699959331</v>
      </c>
      <c r="K796">
        <v>11535.221806568101</v>
      </c>
      <c r="L796">
        <v>10889.722086968401</v>
      </c>
      <c r="M796">
        <v>42.493279013587298</v>
      </c>
      <c r="N796">
        <v>0.35241346212482</v>
      </c>
      <c r="O796">
        <v>29.1125854152355</v>
      </c>
      <c r="P796">
        <v>32.772494074585197</v>
      </c>
      <c r="Q796">
        <v>1.5126940864270001E-3</v>
      </c>
    </row>
    <row r="797" spans="1:17" hidden="1" x14ac:dyDescent="0.3">
      <c r="A797" t="s">
        <v>1738</v>
      </c>
      <c r="B797" t="s">
        <v>1739</v>
      </c>
      <c r="C797" t="s">
        <v>3154</v>
      </c>
      <c r="D797" t="s">
        <v>258</v>
      </c>
      <c r="E797">
        <v>4676.3906377599997</v>
      </c>
      <c r="F797">
        <v>1318.6</v>
      </c>
      <c r="G797">
        <v>65.040721215800204</v>
      </c>
      <c r="H797">
        <v>-3.1390947112076102</v>
      </c>
      <c r="I797">
        <v>47.704749240944501</v>
      </c>
      <c r="J797">
        <v>0.81444385673965802</v>
      </c>
      <c r="K797">
        <v>1295.39389978141</v>
      </c>
      <c r="L797">
        <v>1071.84324185642</v>
      </c>
      <c r="M797">
        <v>51.286918304115602</v>
      </c>
      <c r="N797">
        <v>0.70063456422630299</v>
      </c>
      <c r="O797">
        <v>10.541483391475801</v>
      </c>
      <c r="P797">
        <v>111.653290529695</v>
      </c>
      <c r="Q797">
        <v>0.211999166759333</v>
      </c>
    </row>
    <row r="798" spans="1:17" hidden="1" x14ac:dyDescent="0.3">
      <c r="A798" t="s">
        <v>1740</v>
      </c>
      <c r="B798" t="s">
        <v>1741</v>
      </c>
      <c r="C798" t="s">
        <v>3154</v>
      </c>
      <c r="D798" t="s">
        <v>285</v>
      </c>
      <c r="E798">
        <v>4649.6364700499998</v>
      </c>
      <c r="F798">
        <v>484.5</v>
      </c>
      <c r="G798">
        <v>109.104205441221</v>
      </c>
      <c r="H798">
        <v>39.986074454601898</v>
      </c>
      <c r="I798">
        <v>152.858730861108</v>
      </c>
      <c r="J798">
        <v>10.476820783222999</v>
      </c>
      <c r="K798">
        <v>390.89846655958002</v>
      </c>
      <c r="M798">
        <v>68.018108555603305</v>
      </c>
      <c r="N798">
        <v>0.26362799014803201</v>
      </c>
      <c r="O798">
        <v>6.2951496388028803</v>
      </c>
      <c r="P798">
        <v>221.713147410358</v>
      </c>
    </row>
    <row r="799" spans="1:17" hidden="1" x14ac:dyDescent="0.3">
      <c r="A799" t="s">
        <v>1742</v>
      </c>
      <c r="B799" t="s">
        <v>1743</v>
      </c>
      <c r="C799" t="s">
        <v>3154</v>
      </c>
      <c r="D799" t="s">
        <v>51</v>
      </c>
      <c r="E799">
        <v>4648.3500990800003</v>
      </c>
      <c r="F799">
        <v>1869.8</v>
      </c>
      <c r="G799">
        <v>144.430038902273</v>
      </c>
      <c r="H799">
        <v>12.4717651507507</v>
      </c>
      <c r="I799">
        <v>63.647046797396698</v>
      </c>
      <c r="J799">
        <v>-3.1053857041944699</v>
      </c>
      <c r="K799">
        <v>1551.58587280443</v>
      </c>
      <c r="L799">
        <v>1193.35315991679</v>
      </c>
      <c r="M799">
        <v>81.982422141625605</v>
      </c>
      <c r="N799">
        <v>0.93114000507797301</v>
      </c>
      <c r="O799">
        <v>0.34763076264840898</v>
      </c>
      <c r="P799">
        <v>230.353356890459</v>
      </c>
      <c r="Q799">
        <v>0.24083360458355599</v>
      </c>
    </row>
    <row r="800" spans="1:17" x14ac:dyDescent="0.3">
      <c r="A800" t="s">
        <v>1744</v>
      </c>
      <c r="B800" t="s">
        <v>1745</v>
      </c>
      <c r="C800" t="s">
        <v>3143</v>
      </c>
      <c r="D800" t="s">
        <v>51</v>
      </c>
      <c r="E800">
        <v>4642.88974125</v>
      </c>
      <c r="F800">
        <v>376.55</v>
      </c>
      <c r="G800">
        <v>14.2159022647201</v>
      </c>
      <c r="H800">
        <v>16.6884554069829</v>
      </c>
      <c r="I800">
        <v>24.7599589866572</v>
      </c>
      <c r="J800">
        <v>0.67431179239347305</v>
      </c>
      <c r="K800">
        <v>362.62363604620498</v>
      </c>
      <c r="L800">
        <v>332.85514445889601</v>
      </c>
      <c r="M800">
        <v>53.342127799814101</v>
      </c>
      <c r="N800">
        <v>0.59767652340831801</v>
      </c>
      <c r="O800">
        <v>9.1222945160005295</v>
      </c>
      <c r="P800">
        <v>44.660007683442103</v>
      </c>
      <c r="Q800">
        <v>-3.3152118099448999E-2</v>
      </c>
    </row>
    <row r="801" spans="1:17" x14ac:dyDescent="0.3">
      <c r="A801" t="s">
        <v>1746</v>
      </c>
      <c r="B801" t="s">
        <v>1747</v>
      </c>
      <c r="C801" t="s">
        <v>3153</v>
      </c>
      <c r="D801" t="s">
        <v>472</v>
      </c>
      <c r="E801">
        <v>4621.6946483399997</v>
      </c>
      <c r="F801">
        <v>834.9</v>
      </c>
      <c r="G801">
        <v>-10.328887458505699</v>
      </c>
      <c r="H801">
        <v>-1.29428106166618</v>
      </c>
      <c r="I801">
        <v>9.7447720033503398</v>
      </c>
      <c r="J801">
        <v>-0.69986828227243603</v>
      </c>
      <c r="K801">
        <v>842.90382450402296</v>
      </c>
      <c r="L801">
        <v>818.36031035230997</v>
      </c>
      <c r="M801">
        <v>60.540379817052603</v>
      </c>
      <c r="N801">
        <v>0.34828255397233998</v>
      </c>
      <c r="O801">
        <v>16.504970655168201</v>
      </c>
      <c r="P801">
        <v>27.087297359007501</v>
      </c>
      <c r="Q801">
        <v>-0.13587990098847599</v>
      </c>
    </row>
    <row r="802" spans="1:17" x14ac:dyDescent="0.3">
      <c r="A802" t="s">
        <v>1748</v>
      </c>
      <c r="B802" t="s">
        <v>1749</v>
      </c>
      <c r="C802" t="s">
        <v>3149</v>
      </c>
      <c r="D802" t="s">
        <v>1158</v>
      </c>
      <c r="E802">
        <v>4612.1305490000004</v>
      </c>
      <c r="F802">
        <v>2751.4</v>
      </c>
      <c r="G802">
        <v>-13.277801735386699</v>
      </c>
      <c r="H802">
        <v>-7.0608630341388103</v>
      </c>
      <c r="I802">
        <v>-24.3943882795046</v>
      </c>
      <c r="J802">
        <v>-2.0838919344554498</v>
      </c>
      <c r="K802">
        <v>2943.0531747886398</v>
      </c>
      <c r="L802">
        <v>2977.30622427865</v>
      </c>
      <c r="M802">
        <v>42.482905499182102</v>
      </c>
      <c r="N802">
        <v>1.53519236150391</v>
      </c>
      <c r="O802">
        <v>34.476993530566197</v>
      </c>
      <c r="P802">
        <v>13.560476298573899</v>
      </c>
      <c r="Q802">
        <v>-6.7706238151344994E-2</v>
      </c>
    </row>
    <row r="803" spans="1:17" x14ac:dyDescent="0.3">
      <c r="A803" t="s">
        <v>1750</v>
      </c>
      <c r="B803" t="s">
        <v>1751</v>
      </c>
      <c r="C803" t="s">
        <v>3143</v>
      </c>
      <c r="D803" t="s">
        <v>472</v>
      </c>
      <c r="E803">
        <v>4607.8045702500003</v>
      </c>
      <c r="F803">
        <v>411.85</v>
      </c>
      <c r="G803">
        <v>-3.8986740053068999E-2</v>
      </c>
      <c r="H803">
        <v>3.2759442320527299</v>
      </c>
      <c r="I803">
        <v>-1.75718055693199</v>
      </c>
      <c r="J803">
        <v>0.82122292924220797</v>
      </c>
      <c r="K803">
        <v>469.767359487372</v>
      </c>
      <c r="L803">
        <v>419.47413116845001</v>
      </c>
      <c r="M803">
        <v>24.632071711578199</v>
      </c>
      <c r="N803">
        <v>0.51115764305046596</v>
      </c>
      <c r="O803">
        <v>38.642709724414203</v>
      </c>
      <c r="P803">
        <v>31.581469648562202</v>
      </c>
      <c r="Q803">
        <v>3.1426439046630998E-2</v>
      </c>
    </row>
    <row r="804" spans="1:17" hidden="1" x14ac:dyDescent="0.3">
      <c r="A804" t="s">
        <v>1752</v>
      </c>
      <c r="B804" t="s">
        <v>1753</v>
      </c>
      <c r="C804" t="s">
        <v>3154</v>
      </c>
      <c r="D804" t="s">
        <v>1520</v>
      </c>
      <c r="E804">
        <v>4604.9730099750004</v>
      </c>
      <c r="F804">
        <v>8708.65</v>
      </c>
      <c r="G804">
        <v>-6.2579181292610002</v>
      </c>
      <c r="H804">
        <v>2.73561976662275</v>
      </c>
      <c r="I804">
        <v>29.9713256025228</v>
      </c>
      <c r="J804">
        <v>-1.64771801954341</v>
      </c>
      <c r="K804">
        <v>8638.8042204383291</v>
      </c>
      <c r="L804">
        <v>7940.0422370737497</v>
      </c>
      <c r="M804">
        <v>49.262428889343603</v>
      </c>
      <c r="N804">
        <v>0.67772136307937803</v>
      </c>
      <c r="O804">
        <v>4.48232504463952</v>
      </c>
      <c r="P804">
        <v>49.889415753736998</v>
      </c>
      <c r="Q804">
        <v>1.6649838798469999E-2</v>
      </c>
    </row>
    <row r="805" spans="1:17" x14ac:dyDescent="0.3">
      <c r="A805" t="s">
        <v>1754</v>
      </c>
      <c r="B805" t="s">
        <v>1755</v>
      </c>
      <c r="C805" t="s">
        <v>3153</v>
      </c>
      <c r="D805" t="s">
        <v>282</v>
      </c>
      <c r="E805">
        <v>4592.3492521999997</v>
      </c>
      <c r="F805">
        <v>275.14999999999998</v>
      </c>
      <c r="G805">
        <v>-2.9856950685244299</v>
      </c>
      <c r="H805">
        <v>-0.64744031811885205</v>
      </c>
      <c r="I805">
        <v>-0.746568836822042</v>
      </c>
      <c r="J805">
        <v>-3.5278232666320402</v>
      </c>
      <c r="K805">
        <v>283.54805806489998</v>
      </c>
      <c r="L805">
        <v>275.36020388864603</v>
      </c>
      <c r="M805">
        <v>42.4232980277216</v>
      </c>
      <c r="N805">
        <v>0.52506409228069095</v>
      </c>
      <c r="O805">
        <v>22.115209885517</v>
      </c>
      <c r="P805">
        <v>26.244551502638199</v>
      </c>
      <c r="Q805">
        <v>-7.3293339739130001E-3</v>
      </c>
    </row>
    <row r="806" spans="1:17" hidden="1" x14ac:dyDescent="0.3">
      <c r="A806" t="s">
        <v>1756</v>
      </c>
      <c r="B806" t="s">
        <v>1757</v>
      </c>
      <c r="C806" t="s">
        <v>3154</v>
      </c>
      <c r="D806" t="s">
        <v>425</v>
      </c>
      <c r="E806">
        <v>4582.26083328</v>
      </c>
      <c r="F806">
        <v>998.4</v>
      </c>
      <c r="G806">
        <v>31.279123693882799</v>
      </c>
      <c r="H806">
        <v>10.802090030394901</v>
      </c>
      <c r="I806">
        <v>57.623712141600897</v>
      </c>
      <c r="J806">
        <v>8.3555340311356492</v>
      </c>
      <c r="K806">
        <v>952.47683184223797</v>
      </c>
      <c r="L806">
        <v>794.39542521936005</v>
      </c>
      <c r="M806">
        <v>51.3434230258515</v>
      </c>
      <c r="N806">
        <v>0.59275054486502798</v>
      </c>
      <c r="O806">
        <v>11.273036858974301</v>
      </c>
      <c r="P806">
        <v>91.264367816091905</v>
      </c>
      <c r="Q806">
        <v>0.16423632409795599</v>
      </c>
    </row>
    <row r="807" spans="1:17" hidden="1" x14ac:dyDescent="0.3">
      <c r="A807" t="s">
        <v>1758</v>
      </c>
      <c r="B807" t="s">
        <v>1759</v>
      </c>
      <c r="C807" t="s">
        <v>3154</v>
      </c>
      <c r="D807" t="s">
        <v>1760</v>
      </c>
      <c r="E807">
        <v>4566.5334000000003</v>
      </c>
      <c r="F807">
        <v>406.8</v>
      </c>
      <c r="G807">
        <v>-25.778508102705</v>
      </c>
      <c r="H807">
        <v>-0.61299874597937398</v>
      </c>
      <c r="I807">
        <v>-18.0736139602744</v>
      </c>
      <c r="J807">
        <v>-1.2797861975732601</v>
      </c>
      <c r="K807">
        <v>417.11475091255397</v>
      </c>
      <c r="L807">
        <v>412.09481700673598</v>
      </c>
      <c r="M807">
        <v>42.161008350502101</v>
      </c>
      <c r="N807">
        <v>0.72981405470386895</v>
      </c>
      <c r="O807">
        <v>56.956735496558501</v>
      </c>
      <c r="P807">
        <v>14.3821172501054</v>
      </c>
      <c r="Q807">
        <v>0.30803597358935503</v>
      </c>
    </row>
    <row r="808" spans="1:17" x14ac:dyDescent="0.3">
      <c r="A808" t="s">
        <v>1761</v>
      </c>
      <c r="B808" t="s">
        <v>1762</v>
      </c>
      <c r="C808" t="s">
        <v>576</v>
      </c>
      <c r="D808" t="s">
        <v>576</v>
      </c>
      <c r="E808">
        <v>4565.6604993999999</v>
      </c>
      <c r="F808">
        <v>221.06</v>
      </c>
      <c r="G808">
        <v>17.655286820710899</v>
      </c>
      <c r="H808">
        <v>4.3084241072775598</v>
      </c>
      <c r="I808">
        <v>23.710134309227101</v>
      </c>
      <c r="J808">
        <v>-4.54283661301994</v>
      </c>
      <c r="K808">
        <v>223.55197459367901</v>
      </c>
      <c r="L808">
        <v>196.931223702355</v>
      </c>
      <c r="M808">
        <v>40.113896885228499</v>
      </c>
      <c r="N808">
        <v>0.60097745927963298</v>
      </c>
      <c r="O808">
        <v>15.9866099701438</v>
      </c>
      <c r="P808">
        <v>64.847129008202799</v>
      </c>
      <c r="Q808">
        <v>9.7980974339132998E-2</v>
      </c>
    </row>
    <row r="809" spans="1:17" x14ac:dyDescent="0.3">
      <c r="A809" t="s">
        <v>1763</v>
      </c>
      <c r="B809" t="s">
        <v>1764</v>
      </c>
      <c r="C809" t="s">
        <v>3141</v>
      </c>
      <c r="D809" t="s">
        <v>125</v>
      </c>
      <c r="E809">
        <v>4557.6755400000002</v>
      </c>
      <c r="F809">
        <v>491.15</v>
      </c>
      <c r="G809">
        <v>88.065979680317298</v>
      </c>
      <c r="H809">
        <v>-17.214678237697001</v>
      </c>
      <c r="I809">
        <v>25.825855699125</v>
      </c>
      <c r="J809">
        <v>-6.7739100134684103</v>
      </c>
      <c r="K809">
        <v>562.33944583924199</v>
      </c>
      <c r="L809">
        <v>479.91670767714999</v>
      </c>
      <c r="M809">
        <v>19.854129535192001</v>
      </c>
      <c r="N809">
        <v>0.84164819859315698</v>
      </c>
      <c r="O809">
        <v>48.0912144965896</v>
      </c>
      <c r="P809">
        <v>118.288888888888</v>
      </c>
      <c r="Q809">
        <v>6.9914588780619999E-2</v>
      </c>
    </row>
    <row r="810" spans="1:17" hidden="1" x14ac:dyDescent="0.3">
      <c r="A810" t="s">
        <v>1765</v>
      </c>
      <c r="B810" t="s">
        <v>1766</v>
      </c>
      <c r="C810" t="s">
        <v>3154</v>
      </c>
      <c r="D810" t="s">
        <v>51</v>
      </c>
      <c r="E810">
        <v>4557.6126476999998</v>
      </c>
      <c r="F810">
        <v>454.5</v>
      </c>
      <c r="G810">
        <v>44.933424814636901</v>
      </c>
      <c r="H810">
        <v>26.820687043031299</v>
      </c>
      <c r="I810">
        <v>31.756311249394201</v>
      </c>
      <c r="J810">
        <v>9.5585561998109707</v>
      </c>
      <c r="K810">
        <v>418.75308065770599</v>
      </c>
      <c r="L810">
        <v>362.99150451281002</v>
      </c>
      <c r="M810">
        <v>51.803658099574001</v>
      </c>
      <c r="N810">
        <v>0.99010970552238398</v>
      </c>
      <c r="O810">
        <v>10.9460946094609</v>
      </c>
      <c r="P810">
        <v>70.736288504883504</v>
      </c>
      <c r="Q810">
        <v>0.110475901587825</v>
      </c>
    </row>
    <row r="811" spans="1:17" x14ac:dyDescent="0.3">
      <c r="A811" t="s">
        <v>1767</v>
      </c>
      <c r="B811" t="s">
        <v>1768</v>
      </c>
      <c r="C811" t="s">
        <v>3148</v>
      </c>
      <c r="D811" t="s">
        <v>258</v>
      </c>
      <c r="E811">
        <v>4551.7500294749998</v>
      </c>
      <c r="F811">
        <v>499.95</v>
      </c>
      <c r="G811">
        <v>2.22826935266741</v>
      </c>
      <c r="H811">
        <v>5.4336107892350602</v>
      </c>
      <c r="I811">
        <v>11.550778259832899</v>
      </c>
      <c r="J811">
        <v>-1.6629303470516099</v>
      </c>
      <c r="K811">
        <v>505.600548934416</v>
      </c>
      <c r="L811">
        <v>485.695467645196</v>
      </c>
      <c r="M811">
        <v>48.394052102727599</v>
      </c>
      <c r="N811">
        <v>1.0207518152152499</v>
      </c>
      <c r="O811">
        <v>22.782278227822701</v>
      </c>
      <c r="P811">
        <v>38.836434323798898</v>
      </c>
      <c r="Q811">
        <v>-3.1335534725258997E-2</v>
      </c>
    </row>
    <row r="812" spans="1:17" x14ac:dyDescent="0.3">
      <c r="A812" t="s">
        <v>1769</v>
      </c>
      <c r="B812" t="s">
        <v>1770</v>
      </c>
      <c r="C812" t="s">
        <v>3148</v>
      </c>
      <c r="D812" t="s">
        <v>1771</v>
      </c>
      <c r="E812">
        <v>4549.1386047039996</v>
      </c>
      <c r="F812">
        <v>67.36</v>
      </c>
      <c r="G812">
        <v>-14.301787244870299</v>
      </c>
      <c r="H812">
        <v>11.9122884844745</v>
      </c>
      <c r="I812">
        <v>-10.472500712859601</v>
      </c>
      <c r="J812">
        <v>2.7527217347117601</v>
      </c>
      <c r="K812">
        <v>64.703231416686904</v>
      </c>
      <c r="L812">
        <v>64.375029518047199</v>
      </c>
      <c r="M812">
        <v>61.488537315473003</v>
      </c>
      <c r="N812">
        <v>1.5737627290581999</v>
      </c>
      <c r="O812">
        <v>24.985154394299201</v>
      </c>
      <c r="P812">
        <v>54.495412844036601</v>
      </c>
      <c r="Q812">
        <v>5.5931521499682002E-2</v>
      </c>
    </row>
    <row r="813" spans="1:17" hidden="1" x14ac:dyDescent="0.3">
      <c r="A813" t="s">
        <v>1772</v>
      </c>
      <c r="B813" t="s">
        <v>1773</v>
      </c>
      <c r="C813" t="s">
        <v>3154</v>
      </c>
      <c r="D813" t="s">
        <v>114</v>
      </c>
      <c r="E813">
        <v>4505.9418158999997</v>
      </c>
      <c r="F813">
        <v>430.5</v>
      </c>
      <c r="G813">
        <v>-12.9650802543818</v>
      </c>
      <c r="K813">
        <v>425.76520424318301</v>
      </c>
      <c r="L813">
        <v>384.46648021701702</v>
      </c>
      <c r="M813">
        <v>38.331602171758398</v>
      </c>
      <c r="N813">
        <v>1</v>
      </c>
      <c r="O813">
        <v>7.2938443670151001</v>
      </c>
      <c r="P813">
        <v>11.818181818181801</v>
      </c>
      <c r="Q813">
        <v>9.3594908740256E-2</v>
      </c>
    </row>
    <row r="814" spans="1:17" x14ac:dyDescent="0.3">
      <c r="A814" t="s">
        <v>1774</v>
      </c>
      <c r="B814" t="s">
        <v>1775</v>
      </c>
      <c r="C814" t="s">
        <v>3150</v>
      </c>
      <c r="D814" t="s">
        <v>854</v>
      </c>
      <c r="E814">
        <v>4473.4473695999995</v>
      </c>
      <c r="F814">
        <v>364.8</v>
      </c>
      <c r="G814">
        <v>-14.579507642907799</v>
      </c>
      <c r="H814">
        <v>-4.5747731136713599</v>
      </c>
      <c r="I814">
        <v>14.2653870311544</v>
      </c>
      <c r="J814">
        <v>-3.7694240620900001</v>
      </c>
      <c r="K814">
        <v>381.51314469218698</v>
      </c>
      <c r="L814">
        <v>360.126750421618</v>
      </c>
      <c r="M814">
        <v>34.373860895053099</v>
      </c>
      <c r="N814">
        <v>0.44964304320906001</v>
      </c>
      <c r="O814">
        <v>23.327850877192901</v>
      </c>
      <c r="P814">
        <v>36.144803134913197</v>
      </c>
      <c r="Q814">
        <v>-1.7065891784291999E-2</v>
      </c>
    </row>
    <row r="815" spans="1:17" hidden="1" x14ac:dyDescent="0.3">
      <c r="A815" t="s">
        <v>1776</v>
      </c>
      <c r="B815" t="s">
        <v>1777</v>
      </c>
      <c r="C815" t="s">
        <v>3154</v>
      </c>
      <c r="D815" t="s">
        <v>742</v>
      </c>
      <c r="E815">
        <v>4449.3999170859997</v>
      </c>
      <c r="F815">
        <v>269.95999999999998</v>
      </c>
      <c r="G815">
        <v>1.1921206585028901</v>
      </c>
      <c r="H815">
        <v>0.25556156578381301</v>
      </c>
      <c r="I815">
        <v>0.65730232539366296</v>
      </c>
      <c r="J815">
        <v>-0.76702575757929803</v>
      </c>
      <c r="K815">
        <v>275.66728889863998</v>
      </c>
      <c r="L815">
        <v>261.87877585712499</v>
      </c>
      <c r="M815">
        <v>58.987597709054498</v>
      </c>
      <c r="N815">
        <v>1.0960066177189101</v>
      </c>
      <c r="O815">
        <v>8.9013187138835494</v>
      </c>
      <c r="P815">
        <v>27.369662656286799</v>
      </c>
      <c r="Q815">
        <v>3.7892634135868998E-2</v>
      </c>
    </row>
    <row r="816" spans="1:17" x14ac:dyDescent="0.3">
      <c r="A816" t="s">
        <v>1778</v>
      </c>
      <c r="B816" t="s">
        <v>1779</v>
      </c>
      <c r="C816" t="s">
        <v>3151</v>
      </c>
      <c r="D816" t="s">
        <v>521</v>
      </c>
      <c r="E816">
        <v>4443.9467295199902</v>
      </c>
      <c r="F816">
        <v>89.2</v>
      </c>
      <c r="G816">
        <v>-47.612063241818298</v>
      </c>
      <c r="H816">
        <v>-11.4849528767236</v>
      </c>
      <c r="I816">
        <v>-22.772437376934299</v>
      </c>
      <c r="J816">
        <v>-1.94389275475061</v>
      </c>
      <c r="K816">
        <v>100.659786359951</v>
      </c>
      <c r="L816">
        <v>106.198451195703</v>
      </c>
      <c r="M816">
        <v>24.421141182949</v>
      </c>
      <c r="N816">
        <v>0.50004484984226205</v>
      </c>
      <c r="O816">
        <v>49.887892376681499</v>
      </c>
      <c r="P816">
        <v>0.22471910112360399</v>
      </c>
      <c r="Q816">
        <v>-0.108226813557561</v>
      </c>
    </row>
    <row r="817" spans="1:17" hidden="1" x14ac:dyDescent="0.3">
      <c r="A817" t="s">
        <v>1780</v>
      </c>
      <c r="B817" t="s">
        <v>1781</v>
      </c>
      <c r="C817" t="s">
        <v>3154</v>
      </c>
      <c r="D817" t="s">
        <v>282</v>
      </c>
      <c r="E817">
        <v>4432.1929968750001</v>
      </c>
      <c r="F817">
        <v>2520.35</v>
      </c>
      <c r="G817">
        <v>61.6029297064429</v>
      </c>
      <c r="H817">
        <v>4.4607468616108203</v>
      </c>
      <c r="I817">
        <v>41.505820197434097</v>
      </c>
      <c r="J817">
        <v>-0.90004095430714304</v>
      </c>
      <c r="K817">
        <v>2492.51004280909</v>
      </c>
      <c r="L817">
        <v>2128.9604143915799</v>
      </c>
      <c r="M817">
        <v>54.036438187107898</v>
      </c>
      <c r="N817">
        <v>0.951790943454632</v>
      </c>
      <c r="O817">
        <v>14.2698434741206</v>
      </c>
      <c r="P817">
        <v>95.983670295489802</v>
      </c>
      <c r="Q817">
        <v>5.7396361073772002E-2</v>
      </c>
    </row>
    <row r="818" spans="1:17" x14ac:dyDescent="0.3">
      <c r="A818" t="s">
        <v>1782</v>
      </c>
      <c r="B818" t="s">
        <v>1783</v>
      </c>
      <c r="C818" t="s">
        <v>3149</v>
      </c>
      <c r="D818" t="s">
        <v>448</v>
      </c>
      <c r="E818">
        <v>4430.3418938120003</v>
      </c>
      <c r="F818">
        <v>88.67</v>
      </c>
      <c r="G818">
        <v>-27.264168346107301</v>
      </c>
      <c r="H818">
        <v>1.38209960062709</v>
      </c>
      <c r="I818">
        <v>-24.198925004952599</v>
      </c>
      <c r="J818">
        <v>-3.7228145934365</v>
      </c>
      <c r="K818">
        <v>90.721276851808298</v>
      </c>
      <c r="L818">
        <v>96.857122664054998</v>
      </c>
      <c r="M818">
        <v>59.466719879067</v>
      </c>
      <c r="N818">
        <v>0.90287992150231799</v>
      </c>
      <c r="O818">
        <v>37.081312732603998</v>
      </c>
      <c r="P818">
        <v>9.4556227626218803</v>
      </c>
      <c r="Q818">
        <v>-4.1371526225559997E-3</v>
      </c>
    </row>
    <row r="819" spans="1:17" hidden="1" x14ac:dyDescent="0.3">
      <c r="A819" t="s">
        <v>1784</v>
      </c>
      <c r="B819" t="s">
        <v>1785</v>
      </c>
      <c r="C819" t="s">
        <v>3154</v>
      </c>
      <c r="D819" t="s">
        <v>241</v>
      </c>
      <c r="E819">
        <v>4412.2033777349998</v>
      </c>
      <c r="F819">
        <v>232.35</v>
      </c>
      <c r="G819">
        <v>144.58407723283401</v>
      </c>
      <c r="H819">
        <v>7.4294683120019203</v>
      </c>
      <c r="I819">
        <v>59.0331202340723</v>
      </c>
      <c r="J819">
        <v>-1.9752685305644599</v>
      </c>
      <c r="K819">
        <v>236.72012537786301</v>
      </c>
      <c r="L819">
        <v>198.42778183977799</v>
      </c>
      <c r="M819">
        <v>45.546984440663401</v>
      </c>
      <c r="N819">
        <v>1.1823962003692501</v>
      </c>
      <c r="O819">
        <v>40.649881644071399</v>
      </c>
      <c r="P819">
        <v>180.61594202898499</v>
      </c>
      <c r="Q819">
        <v>0.14221277575535199</v>
      </c>
    </row>
    <row r="820" spans="1:17" hidden="1" x14ac:dyDescent="0.3">
      <c r="A820" t="s">
        <v>1786</v>
      </c>
      <c r="B820" t="s">
        <v>1787</v>
      </c>
      <c r="C820" t="s">
        <v>3154</v>
      </c>
      <c r="D820" t="s">
        <v>51</v>
      </c>
      <c r="E820">
        <v>4398.9722955719999</v>
      </c>
      <c r="F820">
        <v>80.28</v>
      </c>
      <c r="G820">
        <v>78.194329284969797</v>
      </c>
      <c r="H820">
        <v>-2.3634361773967898</v>
      </c>
      <c r="I820">
        <v>66.594091189379299</v>
      </c>
      <c r="J820">
        <v>2.8554443037863702</v>
      </c>
      <c r="K820">
        <v>80.8957901583357</v>
      </c>
      <c r="L820">
        <v>64.702517779216393</v>
      </c>
      <c r="M820">
        <v>43.884182831661597</v>
      </c>
      <c r="N820">
        <v>0.37583020835594699</v>
      </c>
      <c r="O820">
        <v>25.685102142501201</v>
      </c>
      <c r="P820">
        <v>111.541501976284</v>
      </c>
      <c r="Q820">
        <v>5.7995104130254001E-2</v>
      </c>
    </row>
    <row r="821" spans="1:17" hidden="1" x14ac:dyDescent="0.3">
      <c r="A821" t="s">
        <v>1788</v>
      </c>
      <c r="B821" t="s">
        <v>1789</v>
      </c>
      <c r="C821" t="s">
        <v>3139</v>
      </c>
      <c r="D821" t="s">
        <v>24</v>
      </c>
      <c r="E821">
        <v>4391.7456472499998</v>
      </c>
      <c r="F821">
        <v>419.9</v>
      </c>
      <c r="G821">
        <v>-10.220527110774601</v>
      </c>
      <c r="H821">
        <v>-19.788707128432002</v>
      </c>
      <c r="I821">
        <v>-42.123710370324801</v>
      </c>
      <c r="J821">
        <v>-9.5385249119797706</v>
      </c>
      <c r="K821">
        <v>517.97975745759697</v>
      </c>
      <c r="M821">
        <v>21.765426621971098</v>
      </c>
      <c r="N821">
        <v>0.52313353619203895</v>
      </c>
      <c r="O821">
        <v>81.209811859966607</v>
      </c>
      <c r="P821">
        <v>15.041095890410899</v>
      </c>
    </row>
    <row r="822" spans="1:17" hidden="1" x14ac:dyDescent="0.3">
      <c r="A822" t="s">
        <v>1790</v>
      </c>
      <c r="B822" t="s">
        <v>1791</v>
      </c>
      <c r="C822" t="s">
        <v>3154</v>
      </c>
      <c r="D822" t="s">
        <v>987</v>
      </c>
      <c r="E822">
        <v>4389.3965879999996</v>
      </c>
      <c r="F822">
        <v>3500.4</v>
      </c>
      <c r="G822">
        <v>10.5297579311604</v>
      </c>
      <c r="H822">
        <v>-6.7258234605669998</v>
      </c>
      <c r="I822">
        <v>31.204509640570599</v>
      </c>
      <c r="J822">
        <v>-1.83569493273369</v>
      </c>
      <c r="K822">
        <v>3511.5971715328001</v>
      </c>
      <c r="L822">
        <v>3101.54446271496</v>
      </c>
      <c r="M822">
        <v>31.7077384881295</v>
      </c>
      <c r="N822">
        <v>0.41075105023265701</v>
      </c>
      <c r="O822">
        <v>14.0726774082961</v>
      </c>
      <c r="P822">
        <v>59.894025214690302</v>
      </c>
      <c r="Q822">
        <v>4.2109751429941E-2</v>
      </c>
    </row>
    <row r="823" spans="1:17" hidden="1" x14ac:dyDescent="0.3">
      <c r="A823" t="s">
        <v>1792</v>
      </c>
      <c r="B823" t="s">
        <v>1793</v>
      </c>
      <c r="C823" t="s">
        <v>3154</v>
      </c>
      <c r="D823" t="s">
        <v>1369</v>
      </c>
      <c r="E823">
        <v>4383.5982576300003</v>
      </c>
      <c r="F823">
        <v>607.04999999999995</v>
      </c>
      <c r="G823">
        <v>14.366073568519599</v>
      </c>
      <c r="H823">
        <v>-9.9805444297685693</v>
      </c>
      <c r="I823">
        <v>33.108392442747601</v>
      </c>
      <c r="J823">
        <v>2.82149864258237</v>
      </c>
      <c r="K823">
        <v>641.17361381170304</v>
      </c>
      <c r="L823">
        <v>574.14512873905096</v>
      </c>
      <c r="M823">
        <v>52.503220471954499</v>
      </c>
      <c r="N823">
        <v>0.220919611642487</v>
      </c>
      <c r="O823">
        <v>41.635779589819599</v>
      </c>
      <c r="P823">
        <v>61.879999999999903</v>
      </c>
      <c r="Q823">
        <v>1.2930586803834999E-2</v>
      </c>
    </row>
    <row r="824" spans="1:17" hidden="1" x14ac:dyDescent="0.3">
      <c r="A824" t="s">
        <v>1794</v>
      </c>
      <c r="B824" t="s">
        <v>1795</v>
      </c>
      <c r="C824" t="s">
        <v>3154</v>
      </c>
      <c r="D824" t="s">
        <v>378</v>
      </c>
      <c r="E824">
        <v>4376.6964922449997</v>
      </c>
      <c r="F824">
        <v>1463.35</v>
      </c>
      <c r="G824">
        <v>43.509207166079797</v>
      </c>
      <c r="H824">
        <v>24.626854761827801</v>
      </c>
      <c r="I824">
        <v>24.603115054525201</v>
      </c>
      <c r="J824">
        <v>-2.18398437247536</v>
      </c>
      <c r="K824">
        <v>1248.32661719571</v>
      </c>
      <c r="L824">
        <v>1086.10455462908</v>
      </c>
      <c r="M824">
        <v>58.3959320366925</v>
      </c>
      <c r="N824">
        <v>1.1100044490449601</v>
      </c>
      <c r="O824">
        <v>7.3564082413640097</v>
      </c>
      <c r="P824">
        <v>74.177230256501801</v>
      </c>
      <c r="Q824">
        <v>9.8841200493489004E-2</v>
      </c>
    </row>
    <row r="825" spans="1:17" x14ac:dyDescent="0.3">
      <c r="A825" t="s">
        <v>1796</v>
      </c>
      <c r="B825" t="s">
        <v>1797</v>
      </c>
      <c r="C825" t="s">
        <v>3143</v>
      </c>
      <c r="D825" t="s">
        <v>51</v>
      </c>
      <c r="E825">
        <v>4365.9004500000001</v>
      </c>
      <c r="F825">
        <v>478.35</v>
      </c>
      <c r="G825">
        <v>-26.043392530582501</v>
      </c>
      <c r="H825">
        <v>-0.97231474338381196</v>
      </c>
      <c r="I825">
        <v>-8.0594942846395199</v>
      </c>
      <c r="J825">
        <v>-0.39349696301439402</v>
      </c>
      <c r="K825">
        <v>505.63182111989698</v>
      </c>
      <c r="L825">
        <v>509.61900497011698</v>
      </c>
      <c r="M825">
        <v>32.612253717060597</v>
      </c>
      <c r="N825">
        <v>0.28070181355000501</v>
      </c>
      <c r="O825">
        <v>32.747987874986897</v>
      </c>
      <c r="P825">
        <v>10.9732049646212</v>
      </c>
      <c r="Q825">
        <v>-2.7114073584743E-2</v>
      </c>
    </row>
    <row r="826" spans="1:17" hidden="1" x14ac:dyDescent="0.3">
      <c r="A826" t="s">
        <v>1798</v>
      </c>
      <c r="B826" t="s">
        <v>1799</v>
      </c>
      <c r="C826" t="s">
        <v>3154</v>
      </c>
      <c r="D826" t="s">
        <v>362</v>
      </c>
      <c r="E826">
        <v>4363.5948128500004</v>
      </c>
      <c r="F826">
        <v>295.75</v>
      </c>
      <c r="G826">
        <v>130.029024146296</v>
      </c>
      <c r="H826">
        <v>14.8543029597651</v>
      </c>
      <c r="I826">
        <v>89.364989022196696</v>
      </c>
      <c r="J826">
        <v>4.8827814401711702</v>
      </c>
      <c r="K826">
        <v>264.66008458687298</v>
      </c>
      <c r="L826">
        <v>201.11213617614601</v>
      </c>
      <c r="M826">
        <v>67.877691769558297</v>
      </c>
      <c r="N826">
        <v>0.25919162826813702</v>
      </c>
      <c r="O826">
        <v>14.1842772612003</v>
      </c>
      <c r="P826">
        <v>211.31578947368399</v>
      </c>
      <c r="Q826">
        <v>0.140086950309015</v>
      </c>
    </row>
    <row r="827" spans="1:17" x14ac:dyDescent="0.3">
      <c r="A827" t="s">
        <v>1800</v>
      </c>
      <c r="B827" t="s">
        <v>1801</v>
      </c>
      <c r="C827" t="s">
        <v>3139</v>
      </c>
      <c r="D827" t="s">
        <v>392</v>
      </c>
      <c r="E827">
        <v>4356.295281275</v>
      </c>
      <c r="F827">
        <v>39.549999999999997</v>
      </c>
      <c r="G827">
        <v>-47.2568495424281</v>
      </c>
      <c r="H827">
        <v>-5.9861864068994102</v>
      </c>
      <c r="I827">
        <v>-34.835898880134003</v>
      </c>
      <c r="J827">
        <v>-4.7837061358154003</v>
      </c>
      <c r="K827">
        <v>44.090660403104103</v>
      </c>
      <c r="L827">
        <v>48.7326531732257</v>
      </c>
      <c r="M827">
        <v>33.532346233123597</v>
      </c>
      <c r="N827">
        <v>0.95624812328108599</v>
      </c>
      <c r="O827">
        <v>72.692793931731899</v>
      </c>
      <c r="P827">
        <v>8.7733773377337503</v>
      </c>
    </row>
    <row r="828" spans="1:17" x14ac:dyDescent="0.3">
      <c r="A828" t="s">
        <v>1802</v>
      </c>
      <c r="B828" t="s">
        <v>1803</v>
      </c>
      <c r="C828" t="s">
        <v>3145</v>
      </c>
      <c r="D828" t="s">
        <v>206</v>
      </c>
      <c r="E828">
        <v>4347.1791373679998</v>
      </c>
      <c r="F828">
        <v>170.96</v>
      </c>
      <c r="G828">
        <v>0.23836169161607401</v>
      </c>
      <c r="H828">
        <v>2.3631265722912</v>
      </c>
      <c r="I828">
        <v>-5.3733044687156202</v>
      </c>
      <c r="J828">
        <v>-1.6506333960439801</v>
      </c>
      <c r="K828">
        <v>173.454882169614</v>
      </c>
      <c r="L828">
        <v>171.51914141445499</v>
      </c>
      <c r="M828">
        <v>48.2671970814704</v>
      </c>
      <c r="N828">
        <v>0.39358166763635499</v>
      </c>
      <c r="O828">
        <v>32.019185774450101</v>
      </c>
      <c r="P828">
        <v>29.613343442001501</v>
      </c>
      <c r="Q828">
        <v>5.8224872289983999E-2</v>
      </c>
    </row>
    <row r="829" spans="1:17" hidden="1" x14ac:dyDescent="0.3">
      <c r="A829" t="s">
        <v>1804</v>
      </c>
      <c r="B829" t="s">
        <v>1805</v>
      </c>
      <c r="C829" t="s">
        <v>3154</v>
      </c>
      <c r="D829" t="s">
        <v>43</v>
      </c>
      <c r="E829">
        <v>4330.3989649599998</v>
      </c>
      <c r="F829">
        <v>615.4</v>
      </c>
      <c r="G829">
        <v>8.3234351517805703</v>
      </c>
      <c r="H829">
        <v>-2.90615184378915</v>
      </c>
      <c r="I829">
        <v>17.585225093503801</v>
      </c>
      <c r="J829">
        <v>-1.4965270980119101</v>
      </c>
      <c r="K829">
        <v>625.93735990812797</v>
      </c>
      <c r="L829">
        <v>551.28624999999897</v>
      </c>
      <c r="M829">
        <v>41.602924617240298</v>
      </c>
      <c r="N829">
        <v>0.42172483469094302</v>
      </c>
      <c r="O829">
        <v>16.3714657133571</v>
      </c>
      <c r="P829">
        <v>42.933457205899401</v>
      </c>
    </row>
    <row r="830" spans="1:17" x14ac:dyDescent="0.3">
      <c r="A830" t="s">
        <v>1806</v>
      </c>
      <c r="B830" t="s">
        <v>1807</v>
      </c>
      <c r="C830" t="s">
        <v>3145</v>
      </c>
      <c r="D830" t="s">
        <v>206</v>
      </c>
      <c r="E830">
        <v>4326.6928403250004</v>
      </c>
      <c r="F830">
        <v>108.45</v>
      </c>
      <c r="G830">
        <v>-28.218838635842999</v>
      </c>
      <c r="H830">
        <v>0.73308906789563699</v>
      </c>
      <c r="I830">
        <v>-26.418724156796099</v>
      </c>
      <c r="J830">
        <v>-3.4114062916913301</v>
      </c>
      <c r="K830">
        <v>116.69969694221</v>
      </c>
      <c r="L830">
        <v>121.296366260328</v>
      </c>
      <c r="M830">
        <v>38.784851316839998</v>
      </c>
      <c r="N830">
        <v>0.40856882455326299</v>
      </c>
      <c r="O830">
        <v>37.9990779160903</v>
      </c>
      <c r="P830">
        <v>3.5816618911174798</v>
      </c>
      <c r="Q830">
        <v>-2.6543801244658001E-2</v>
      </c>
    </row>
    <row r="831" spans="1:17" hidden="1" x14ac:dyDescent="0.3">
      <c r="A831" t="s">
        <v>1808</v>
      </c>
      <c r="B831" t="s">
        <v>1809</v>
      </c>
      <c r="C831" t="s">
        <v>3154</v>
      </c>
      <c r="D831" t="s">
        <v>249</v>
      </c>
      <c r="E831">
        <v>4321.9235849999995</v>
      </c>
      <c r="F831">
        <v>471.45</v>
      </c>
      <c r="G831">
        <v>109.634883151395</v>
      </c>
      <c r="H831">
        <v>10.1615025733939</v>
      </c>
      <c r="I831">
        <v>85.074160250002805</v>
      </c>
      <c r="J831">
        <v>13.9929841468134</v>
      </c>
      <c r="K831">
        <v>416.11630589100099</v>
      </c>
      <c r="L831">
        <v>313.89594876199197</v>
      </c>
      <c r="M831">
        <v>74.142086333958204</v>
      </c>
      <c r="N831">
        <v>0.888165644878253</v>
      </c>
      <c r="O831">
        <v>3.8286138508855698</v>
      </c>
      <c r="P831">
        <v>205.14563106796101</v>
      </c>
      <c r="Q831">
        <v>0.17374422391858599</v>
      </c>
    </row>
    <row r="832" spans="1:17" x14ac:dyDescent="0.3">
      <c r="A832" t="s">
        <v>1810</v>
      </c>
      <c r="B832" t="s">
        <v>1811</v>
      </c>
      <c r="C832" t="s">
        <v>3150</v>
      </c>
      <c r="D832" t="s">
        <v>854</v>
      </c>
      <c r="E832">
        <v>4315.8299006249999</v>
      </c>
      <c r="F832">
        <v>348.75</v>
      </c>
      <c r="G832">
        <v>58.697518920407802</v>
      </c>
      <c r="H832">
        <v>-2.6976766371898</v>
      </c>
      <c r="I832">
        <v>38.6620796996229</v>
      </c>
      <c r="J832">
        <v>0.29878663140642697</v>
      </c>
      <c r="K832">
        <v>367.17992157861403</v>
      </c>
      <c r="L832">
        <v>315.68474899923399</v>
      </c>
      <c r="M832">
        <v>40.735876862043398</v>
      </c>
      <c r="N832">
        <v>1.1094836646857</v>
      </c>
      <c r="O832">
        <v>18.121863799283101</v>
      </c>
      <c r="P832">
        <v>87.5</v>
      </c>
      <c r="Q832">
        <v>4.8780327892335003E-2</v>
      </c>
    </row>
    <row r="833" spans="1:17" x14ac:dyDescent="0.3">
      <c r="A833" t="s">
        <v>1812</v>
      </c>
      <c r="B833" t="s">
        <v>1813</v>
      </c>
      <c r="C833" t="s">
        <v>3148</v>
      </c>
      <c r="D833" t="s">
        <v>171</v>
      </c>
      <c r="E833">
        <v>4310.2752651999999</v>
      </c>
      <c r="F833">
        <v>3813.35</v>
      </c>
      <c r="G833">
        <v>93.477378048455705</v>
      </c>
      <c r="H833">
        <v>-16.0781656364192</v>
      </c>
      <c r="I833">
        <v>9.5505881116413391</v>
      </c>
      <c r="J833">
        <v>-14.7163798920194</v>
      </c>
      <c r="K833">
        <v>4658.1069133022902</v>
      </c>
      <c r="L833">
        <v>4083.1349418946702</v>
      </c>
      <c r="M833">
        <v>20.952962328103201</v>
      </c>
      <c r="N833">
        <v>1.4882812492836199</v>
      </c>
      <c r="O833">
        <v>49.2034562786001</v>
      </c>
      <c r="P833">
        <v>113.45368038063199</v>
      </c>
      <c r="Q833">
        <v>0.157247126440968</v>
      </c>
    </row>
    <row r="834" spans="1:17" hidden="1" x14ac:dyDescent="0.3">
      <c r="A834" t="s">
        <v>1814</v>
      </c>
      <c r="B834" t="s">
        <v>1815</v>
      </c>
      <c r="C834" t="s">
        <v>3154</v>
      </c>
      <c r="D834" t="s">
        <v>51</v>
      </c>
      <c r="E834">
        <v>4303.5389442899996</v>
      </c>
      <c r="F834">
        <v>776.7</v>
      </c>
      <c r="G834">
        <v>129.942485080051</v>
      </c>
      <c r="H834">
        <v>11.4130451803531</v>
      </c>
      <c r="I834">
        <v>51.994054866839598</v>
      </c>
      <c r="J834">
        <v>-1.88878723307079</v>
      </c>
      <c r="K834">
        <v>753.49821829061204</v>
      </c>
      <c r="L834">
        <v>595.45976256774895</v>
      </c>
      <c r="M834">
        <v>45.041023329616202</v>
      </c>
      <c r="N834">
        <v>1.8212418045622301</v>
      </c>
      <c r="O834">
        <v>9.5210505986867506</v>
      </c>
      <c r="P834">
        <v>165.427708699389</v>
      </c>
      <c r="Q834">
        <v>-6.6607473371400004E-4</v>
      </c>
    </row>
    <row r="835" spans="1:17" hidden="1" x14ac:dyDescent="0.3">
      <c r="A835" t="s">
        <v>1816</v>
      </c>
      <c r="B835" t="s">
        <v>1817</v>
      </c>
      <c r="C835" t="s">
        <v>3154</v>
      </c>
      <c r="D835" t="s">
        <v>48</v>
      </c>
      <c r="E835">
        <v>4288.9218786450001</v>
      </c>
      <c r="F835">
        <v>772.35</v>
      </c>
      <c r="G835">
        <v>82.150605798408606</v>
      </c>
      <c r="H835">
        <v>6.1155244317081703</v>
      </c>
      <c r="I835">
        <v>78.164440297909195</v>
      </c>
      <c r="J835">
        <v>-3.0965115553746498</v>
      </c>
      <c r="K835">
        <v>788.58813280650804</v>
      </c>
      <c r="L835">
        <v>647.28074212818899</v>
      </c>
      <c r="M835">
        <v>39.685803020718197</v>
      </c>
      <c r="N835">
        <v>0.458793244022209</v>
      </c>
      <c r="O835">
        <v>21.059105327895299</v>
      </c>
      <c r="P835">
        <v>116.860873227572</v>
      </c>
    </row>
    <row r="836" spans="1:17" x14ac:dyDescent="0.3">
      <c r="A836" t="s">
        <v>1818</v>
      </c>
      <c r="B836" t="s">
        <v>1819</v>
      </c>
      <c r="C836" t="s">
        <v>3149</v>
      </c>
      <c r="D836" t="s">
        <v>69</v>
      </c>
      <c r="E836">
        <v>4262.3680000000004</v>
      </c>
      <c r="F836">
        <v>605.45000000000005</v>
      </c>
      <c r="G836">
        <v>18.064303585490201</v>
      </c>
      <c r="H836">
        <v>-5.9414929704884702</v>
      </c>
      <c r="I836">
        <v>-34.660838246137203</v>
      </c>
      <c r="J836">
        <v>-5.3084898345525504</v>
      </c>
      <c r="K836">
        <v>700.16256725111896</v>
      </c>
      <c r="L836">
        <v>749.01833870337896</v>
      </c>
      <c r="M836">
        <v>27.782531325744099</v>
      </c>
      <c r="N836">
        <v>0.75695255093360303</v>
      </c>
      <c r="O836">
        <v>92.418862003468405</v>
      </c>
      <c r="P836">
        <v>45.087467050083802</v>
      </c>
      <c r="Q836">
        <v>6.3113065547945005E-2</v>
      </c>
    </row>
    <row r="837" spans="1:17" x14ac:dyDescent="0.3">
      <c r="A837" t="s">
        <v>1820</v>
      </c>
      <c r="B837" t="s">
        <v>1821</v>
      </c>
      <c r="C837" t="s">
        <v>3148</v>
      </c>
      <c r="D837" t="s">
        <v>258</v>
      </c>
      <c r="E837">
        <v>4248.8334657360001</v>
      </c>
      <c r="F837">
        <v>182.76</v>
      </c>
      <c r="G837">
        <v>15.607891988476201</v>
      </c>
      <c r="H837">
        <v>12.930179676993699</v>
      </c>
      <c r="I837">
        <v>29.2587271626141</v>
      </c>
      <c r="J837">
        <v>0.86171423449343398</v>
      </c>
      <c r="K837">
        <v>178.72496208136101</v>
      </c>
      <c r="L837">
        <v>160.276647854608</v>
      </c>
      <c r="M837">
        <v>45.190957517502099</v>
      </c>
      <c r="N837">
        <v>0.59917216867706602</v>
      </c>
      <c r="O837">
        <v>9.1267235718975606</v>
      </c>
      <c r="P837">
        <v>63.105756358768403</v>
      </c>
      <c r="Q837">
        <v>2.1557034452771E-2</v>
      </c>
    </row>
    <row r="838" spans="1:17" x14ac:dyDescent="0.3">
      <c r="A838" t="s">
        <v>1822</v>
      </c>
      <c r="B838" t="s">
        <v>1823</v>
      </c>
      <c r="C838" t="s">
        <v>3153</v>
      </c>
      <c r="D838" t="s">
        <v>472</v>
      </c>
      <c r="E838">
        <v>4238.3514059999998</v>
      </c>
      <c r="F838">
        <v>370</v>
      </c>
      <c r="G838">
        <v>-9.81480711639208</v>
      </c>
      <c r="H838">
        <v>-3.6401189058433698</v>
      </c>
      <c r="I838">
        <v>-7.75430729446078</v>
      </c>
      <c r="J838">
        <v>-1.3282428470516101</v>
      </c>
      <c r="K838">
        <v>382.84106603562498</v>
      </c>
      <c r="L838">
        <v>370.13897131088902</v>
      </c>
      <c r="M838">
        <v>41.470793189432598</v>
      </c>
      <c r="N838">
        <v>0.324162091875836</v>
      </c>
      <c r="O838">
        <v>24.013513513513502</v>
      </c>
      <c r="P838">
        <v>21.790651744568802</v>
      </c>
      <c r="Q838">
        <v>0.122560629432136</v>
      </c>
    </row>
    <row r="839" spans="1:17" hidden="1" x14ac:dyDescent="0.3">
      <c r="A839" t="s">
        <v>1824</v>
      </c>
      <c r="B839" t="s">
        <v>1825</v>
      </c>
      <c r="C839" t="s">
        <v>3154</v>
      </c>
      <c r="D839" t="s">
        <v>128</v>
      </c>
      <c r="E839">
        <v>4232.4822700300001</v>
      </c>
      <c r="F839">
        <v>350.3</v>
      </c>
      <c r="G839">
        <v>31.446196660850099</v>
      </c>
      <c r="H839">
        <v>9.6018735706637894</v>
      </c>
      <c r="I839">
        <v>28.048819767448698</v>
      </c>
      <c r="J839">
        <v>9.63619121802701</v>
      </c>
      <c r="K839">
        <v>339.08903557688899</v>
      </c>
      <c r="M839">
        <v>61.836918928852597</v>
      </c>
      <c r="N839">
        <v>1.7045942493992099</v>
      </c>
      <c r="O839">
        <v>51.2988866685697</v>
      </c>
      <c r="P839">
        <v>106.788665879574</v>
      </c>
    </row>
    <row r="840" spans="1:17" x14ac:dyDescent="0.3">
      <c r="A840" t="s">
        <v>1826</v>
      </c>
      <c r="B840" t="s">
        <v>1827</v>
      </c>
      <c r="C840" t="s">
        <v>3141</v>
      </c>
      <c r="D840" t="s">
        <v>987</v>
      </c>
      <c r="E840">
        <v>4217.0672882519902</v>
      </c>
      <c r="F840">
        <v>33.06</v>
      </c>
      <c r="G840">
        <v>-24.548790661621599</v>
      </c>
      <c r="H840">
        <v>-8.3947748285652004</v>
      </c>
      <c r="I840">
        <v>-4.3393035056252103</v>
      </c>
      <c r="J840">
        <v>-0.40593070832329398</v>
      </c>
      <c r="K840">
        <v>37.040712460694998</v>
      </c>
      <c r="L840">
        <v>35.590443627259504</v>
      </c>
      <c r="M840">
        <v>36.496673376150603</v>
      </c>
      <c r="N840">
        <v>0.55068136493900899</v>
      </c>
      <c r="O840">
        <v>39.443436176648497</v>
      </c>
      <c r="P840">
        <v>33.5757575757575</v>
      </c>
      <c r="Q840">
        <v>9.2534443637107E-2</v>
      </c>
    </row>
    <row r="841" spans="1:17" hidden="1" x14ac:dyDescent="0.3">
      <c r="A841" t="s">
        <v>1828</v>
      </c>
      <c r="B841" t="s">
        <v>1829</v>
      </c>
      <c r="C841" t="s">
        <v>3154</v>
      </c>
      <c r="D841" t="s">
        <v>246</v>
      </c>
      <c r="E841">
        <v>4187.3595261359997</v>
      </c>
      <c r="F841">
        <v>187.82</v>
      </c>
      <c r="G841">
        <v>112.47318611004199</v>
      </c>
      <c r="H841">
        <v>-1.0735052567955701</v>
      </c>
      <c r="I841">
        <v>105.93136786731201</v>
      </c>
      <c r="J841">
        <v>-6.4254173622870701</v>
      </c>
      <c r="K841">
        <v>172.31909918360699</v>
      </c>
      <c r="L841">
        <v>127.322922476719</v>
      </c>
      <c r="M841">
        <v>54.352621267719201</v>
      </c>
      <c r="N841">
        <v>0.47607037577108302</v>
      </c>
      <c r="O841">
        <v>9.3600255563837695</v>
      </c>
      <c r="P841">
        <v>157.28767123287599</v>
      </c>
      <c r="Q841">
        <v>0.294055586205696</v>
      </c>
    </row>
    <row r="842" spans="1:17" hidden="1" x14ac:dyDescent="0.3">
      <c r="A842" t="s">
        <v>1830</v>
      </c>
      <c r="B842" t="s">
        <v>1831</v>
      </c>
      <c r="C842" t="s">
        <v>3154</v>
      </c>
      <c r="D842" t="s">
        <v>425</v>
      </c>
      <c r="E842">
        <v>4176.5325000000003</v>
      </c>
      <c r="F842">
        <v>628.04999999999995</v>
      </c>
      <c r="G842">
        <v>181.194492434316</v>
      </c>
      <c r="H842">
        <v>17.5268672955029</v>
      </c>
      <c r="I842">
        <v>209.67255717140699</v>
      </c>
      <c r="J842">
        <v>-1.3004751813524101E-2</v>
      </c>
      <c r="K842">
        <v>506.318401481536</v>
      </c>
      <c r="L842">
        <v>344.84434227207902</v>
      </c>
      <c r="M842">
        <v>64.866569851684403</v>
      </c>
      <c r="N842">
        <v>0.63483257942406801</v>
      </c>
      <c r="O842">
        <v>8.0646445346708102</v>
      </c>
      <c r="P842">
        <v>254.83050847457599</v>
      </c>
      <c r="Q842">
        <v>0.129560297561717</v>
      </c>
    </row>
    <row r="843" spans="1:17" hidden="1" x14ac:dyDescent="0.3">
      <c r="A843" t="s">
        <v>1832</v>
      </c>
      <c r="B843" t="s">
        <v>1833</v>
      </c>
      <c r="C843" t="s">
        <v>3154</v>
      </c>
      <c r="D843" t="s">
        <v>403</v>
      </c>
      <c r="E843">
        <v>4171.0605296000003</v>
      </c>
      <c r="F843">
        <v>335.2</v>
      </c>
      <c r="G843">
        <v>82.031365422258801</v>
      </c>
      <c r="H843">
        <v>1.17525846107848</v>
      </c>
      <c r="I843">
        <v>78.961920543540401</v>
      </c>
      <c r="J843">
        <v>-6.8548106669308</v>
      </c>
      <c r="K843">
        <v>349.07620435165501</v>
      </c>
      <c r="L843">
        <v>281.815460688646</v>
      </c>
      <c r="M843">
        <v>38.839671189722097</v>
      </c>
      <c r="N843">
        <v>0.48897556928866498</v>
      </c>
      <c r="O843">
        <v>33.562052505966498</v>
      </c>
      <c r="P843">
        <v>143.436580848977</v>
      </c>
      <c r="Q843">
        <v>0.15835598146764501</v>
      </c>
    </row>
    <row r="844" spans="1:17" hidden="1" x14ac:dyDescent="0.3">
      <c r="A844" t="s">
        <v>1834</v>
      </c>
      <c r="B844" t="s">
        <v>1835</v>
      </c>
      <c r="C844" t="s">
        <v>3154</v>
      </c>
      <c r="D844" t="s">
        <v>141</v>
      </c>
      <c r="E844">
        <v>4170.5125524499999</v>
      </c>
      <c r="F844">
        <v>915.5</v>
      </c>
      <c r="G844">
        <v>131.16355076533301</v>
      </c>
      <c r="H844">
        <v>10.1609700941572</v>
      </c>
      <c r="I844">
        <v>30.7083431746975</v>
      </c>
      <c r="J844">
        <v>-3.8221522253445501</v>
      </c>
      <c r="K844">
        <v>832.70444834616899</v>
      </c>
      <c r="L844">
        <v>696.46103638704801</v>
      </c>
      <c r="M844">
        <v>55.165730268032902</v>
      </c>
      <c r="N844">
        <v>1.40927477781433</v>
      </c>
      <c r="O844">
        <v>6.7231021299836096</v>
      </c>
      <c r="P844">
        <v>163.908907466128</v>
      </c>
      <c r="Q844">
        <v>0.15936849405603501</v>
      </c>
    </row>
    <row r="845" spans="1:17" x14ac:dyDescent="0.3">
      <c r="A845" t="s">
        <v>1836</v>
      </c>
      <c r="B845" t="s">
        <v>1837</v>
      </c>
      <c r="C845" t="s">
        <v>3151</v>
      </c>
      <c r="D845" t="s">
        <v>238</v>
      </c>
      <c r="E845">
        <v>4160.7552414880001</v>
      </c>
      <c r="F845">
        <v>189.08</v>
      </c>
      <c r="G845">
        <v>-5.2842200417776901</v>
      </c>
      <c r="H845">
        <v>-5.5321829102879096</v>
      </c>
      <c r="I845">
        <v>-8.7233246197224705</v>
      </c>
      <c r="J845">
        <v>-0.25369006703550501</v>
      </c>
      <c r="K845">
        <v>193.84796734871199</v>
      </c>
      <c r="L845">
        <v>190.50632741771699</v>
      </c>
      <c r="M845">
        <v>55.079006054445699</v>
      </c>
      <c r="N845">
        <v>1.16495992572837</v>
      </c>
      <c r="O845">
        <v>25.793314998942201</v>
      </c>
      <c r="P845">
        <v>29.064846416382199</v>
      </c>
    </row>
    <row r="846" spans="1:17" x14ac:dyDescent="0.3">
      <c r="A846" t="s">
        <v>1838</v>
      </c>
      <c r="B846" t="s">
        <v>1839</v>
      </c>
      <c r="C846" t="s">
        <v>3145</v>
      </c>
      <c r="D846" t="s">
        <v>206</v>
      </c>
      <c r="E846">
        <v>4153.2340237500002</v>
      </c>
      <c r="F846">
        <v>636.65</v>
      </c>
      <c r="G846">
        <v>30.776282677691899</v>
      </c>
      <c r="H846">
        <v>0.349921013199891</v>
      </c>
      <c r="I846">
        <v>0.62186075160949195</v>
      </c>
      <c r="J846">
        <v>1.2471881541080201</v>
      </c>
      <c r="K846">
        <v>684.01779164311301</v>
      </c>
      <c r="L846">
        <v>642.33052940537698</v>
      </c>
      <c r="M846">
        <v>40.509662040597703</v>
      </c>
      <c r="N846">
        <v>0.38057502042206198</v>
      </c>
      <c r="O846">
        <v>29.9615173172072</v>
      </c>
      <c r="P846">
        <v>58.824996881626497</v>
      </c>
      <c r="Q846">
        <v>5.8816362902406001E-2</v>
      </c>
    </row>
    <row r="847" spans="1:17" hidden="1" x14ac:dyDescent="0.3">
      <c r="A847" t="s">
        <v>1840</v>
      </c>
      <c r="B847" t="s">
        <v>1841</v>
      </c>
      <c r="C847" t="s">
        <v>3154</v>
      </c>
      <c r="D847" t="s">
        <v>114</v>
      </c>
      <c r="E847">
        <v>4140.336512416</v>
      </c>
      <c r="F847">
        <v>42.64</v>
      </c>
      <c r="G847">
        <v>-15.223589009054299</v>
      </c>
      <c r="H847">
        <v>-4.6323562778455099</v>
      </c>
      <c r="I847">
        <v>-19.2151541461817</v>
      </c>
      <c r="J847">
        <v>1.50312606246113</v>
      </c>
      <c r="K847">
        <v>45.733395690793103</v>
      </c>
      <c r="L847">
        <v>46.386722701096502</v>
      </c>
      <c r="M847">
        <v>41.6839973765507</v>
      </c>
      <c r="N847">
        <v>0.36096809901075899</v>
      </c>
      <c r="O847">
        <v>53.377110694183799</v>
      </c>
      <c r="P847">
        <v>14.7779273216689</v>
      </c>
      <c r="Q847">
        <v>5.0957993229675001E-2</v>
      </c>
    </row>
    <row r="848" spans="1:17" hidden="1" x14ac:dyDescent="0.3">
      <c r="A848" t="s">
        <v>1842</v>
      </c>
      <c r="B848" t="s">
        <v>1843</v>
      </c>
      <c r="C848" t="s">
        <v>3154</v>
      </c>
      <c r="D848" t="s">
        <v>206</v>
      </c>
      <c r="E848">
        <v>4136.5187937599903</v>
      </c>
      <c r="F848">
        <v>539.20000000000005</v>
      </c>
      <c r="G848">
        <v>-8.0829218428750806</v>
      </c>
      <c r="H848">
        <v>-4.6636849899336097</v>
      </c>
      <c r="I848">
        <v>-13.855703510135299</v>
      </c>
      <c r="J848">
        <v>-1.8186380054709701</v>
      </c>
      <c r="K848">
        <v>585.95224944266101</v>
      </c>
      <c r="L848">
        <v>569.65077046727799</v>
      </c>
      <c r="M848">
        <v>26.129817837204701</v>
      </c>
      <c r="N848">
        <v>0.49886644783415901</v>
      </c>
      <c r="O848">
        <v>30.3783382789317</v>
      </c>
      <c r="P848">
        <v>19.477066253046701</v>
      </c>
      <c r="Q848">
        <v>0.15165114300524701</v>
      </c>
    </row>
    <row r="849" spans="1:17" hidden="1" x14ac:dyDescent="0.3">
      <c r="A849" t="s">
        <v>1844</v>
      </c>
      <c r="B849" t="s">
        <v>1845</v>
      </c>
      <c r="C849" t="s">
        <v>3154</v>
      </c>
      <c r="D849" t="s">
        <v>1051</v>
      </c>
      <c r="E849">
        <v>4120.0136068800002</v>
      </c>
      <c r="F849">
        <v>162.9</v>
      </c>
      <c r="G849">
        <v>26.905997214620999</v>
      </c>
      <c r="H849">
        <v>-2.7346143896277399</v>
      </c>
      <c r="I849">
        <v>46.203189185204998</v>
      </c>
      <c r="J849">
        <v>-4.0027225316050199</v>
      </c>
      <c r="K849">
        <v>173.54229488809699</v>
      </c>
      <c r="L849">
        <v>151.99322807523799</v>
      </c>
      <c r="M849">
        <v>43.642237295710601</v>
      </c>
      <c r="N849">
        <v>0.62184855476825496</v>
      </c>
      <c r="O849">
        <v>37.3848987108655</v>
      </c>
      <c r="P849">
        <v>89.308541545612997</v>
      </c>
    </row>
    <row r="850" spans="1:17" x14ac:dyDescent="0.3">
      <c r="A850" t="s">
        <v>1846</v>
      </c>
      <c r="B850" t="s">
        <v>1847</v>
      </c>
      <c r="C850" t="s">
        <v>3146</v>
      </c>
      <c r="D850" t="s">
        <v>114</v>
      </c>
      <c r="E850">
        <v>4117.7773699199997</v>
      </c>
      <c r="F850">
        <v>763.2</v>
      </c>
      <c r="G850">
        <v>44.032328750187901</v>
      </c>
      <c r="H850">
        <v>16.217377324394</v>
      </c>
      <c r="I850">
        <v>2.7272599926163501</v>
      </c>
      <c r="J850">
        <v>12.475330639979999</v>
      </c>
      <c r="K850">
        <v>690.60986104432595</v>
      </c>
      <c r="L850">
        <v>652.259038495352</v>
      </c>
      <c r="M850">
        <v>70.370325254641799</v>
      </c>
      <c r="N850">
        <v>2.4448416784893801</v>
      </c>
      <c r="O850">
        <v>15.3039832285115</v>
      </c>
      <c r="P850">
        <v>72.669683257918507</v>
      </c>
      <c r="Q850">
        <v>8.9905993645088E-2</v>
      </c>
    </row>
    <row r="851" spans="1:17" hidden="1" x14ac:dyDescent="0.3">
      <c r="A851" t="s">
        <v>1848</v>
      </c>
      <c r="B851" t="s">
        <v>1849</v>
      </c>
      <c r="C851" t="s">
        <v>3154</v>
      </c>
      <c r="D851" t="s">
        <v>472</v>
      </c>
      <c r="E851">
        <v>4117.3267257449997</v>
      </c>
      <c r="F851">
        <v>297.45</v>
      </c>
      <c r="G851">
        <v>74.619392621258498</v>
      </c>
      <c r="H851">
        <v>-3.4637885007788198</v>
      </c>
      <c r="I851">
        <v>44.820505253585502</v>
      </c>
      <c r="J851">
        <v>7.5090486281717703E-2</v>
      </c>
      <c r="K851">
        <v>284.45102272402198</v>
      </c>
      <c r="L851">
        <v>228.91317949952699</v>
      </c>
      <c r="M851">
        <v>47.168436591963498</v>
      </c>
      <c r="N851">
        <v>0.31407567449580698</v>
      </c>
      <c r="O851">
        <v>13.044209110774901</v>
      </c>
      <c r="P851">
        <v>118.552534900808</v>
      </c>
      <c r="Q851">
        <v>6.6958865885334007E-2</v>
      </c>
    </row>
    <row r="852" spans="1:17" x14ac:dyDescent="0.3">
      <c r="A852" t="s">
        <v>1850</v>
      </c>
      <c r="B852" t="s">
        <v>1851</v>
      </c>
      <c r="C852" t="s">
        <v>3145</v>
      </c>
      <c r="D852" t="s">
        <v>206</v>
      </c>
      <c r="E852">
        <v>4110.4729004999999</v>
      </c>
      <c r="F852">
        <v>1561.75</v>
      </c>
      <c r="G852">
        <v>47.806885240706897</v>
      </c>
      <c r="H852">
        <v>4.1699570413370699</v>
      </c>
      <c r="I852">
        <v>25.8868101607396</v>
      </c>
      <c r="J852">
        <v>2.5689568132082101</v>
      </c>
      <c r="K852">
        <v>1580.3680053126</v>
      </c>
      <c r="L852">
        <v>1370.5479593386499</v>
      </c>
      <c r="M852">
        <v>42.245157776739603</v>
      </c>
      <c r="N852">
        <v>0.37420089413225299</v>
      </c>
      <c r="O852">
        <v>14.6150152072995</v>
      </c>
      <c r="P852">
        <v>73.5277777777777</v>
      </c>
      <c r="Q852">
        <v>0.12307777594062</v>
      </c>
    </row>
    <row r="853" spans="1:17" hidden="1" x14ac:dyDescent="0.3">
      <c r="A853" t="s">
        <v>1852</v>
      </c>
      <c r="B853" t="s">
        <v>1853</v>
      </c>
      <c r="C853" t="s">
        <v>3154</v>
      </c>
      <c r="D853" t="s">
        <v>258</v>
      </c>
      <c r="E853">
        <v>4103.4377046400004</v>
      </c>
      <c r="F853">
        <v>1286.6500000000001</v>
      </c>
      <c r="G853">
        <v>-9.1511342420801292</v>
      </c>
      <c r="H853">
        <v>-1.1570621733191999</v>
      </c>
      <c r="I853">
        <v>-7.3961122770863197</v>
      </c>
      <c r="J853">
        <v>-6.8800325042276702</v>
      </c>
      <c r="K853">
        <v>1335.8837628838601</v>
      </c>
      <c r="L853">
        <v>1290.1337904536899</v>
      </c>
      <c r="M853">
        <v>38.732889794905901</v>
      </c>
      <c r="N853">
        <v>0.453215381909435</v>
      </c>
      <c r="O853">
        <v>22.395367815645201</v>
      </c>
      <c r="P853">
        <v>18.815218395050302</v>
      </c>
      <c r="Q853">
        <v>0.113581333615802</v>
      </c>
    </row>
    <row r="854" spans="1:17" x14ac:dyDescent="0.3">
      <c r="A854" t="s">
        <v>1854</v>
      </c>
      <c r="B854" t="s">
        <v>1855</v>
      </c>
      <c r="C854" t="s">
        <v>3142</v>
      </c>
      <c r="D854" t="s">
        <v>48</v>
      </c>
      <c r="E854">
        <v>4093.7413155599902</v>
      </c>
      <c r="F854">
        <v>591.6</v>
      </c>
      <c r="G854">
        <v>-39.399248668464203</v>
      </c>
      <c r="H854">
        <v>-0.924669785581544</v>
      </c>
      <c r="I854">
        <v>16.938212094141001</v>
      </c>
      <c r="J854">
        <v>-3.7735971777602799</v>
      </c>
      <c r="K854">
        <v>641.56733839716799</v>
      </c>
      <c r="L854">
        <v>626.29148756781899</v>
      </c>
      <c r="M854">
        <v>35.896974565478999</v>
      </c>
      <c r="N854">
        <v>0.68545660585176005</v>
      </c>
      <c r="O854">
        <v>70.562880324543499</v>
      </c>
      <c r="P854">
        <v>38.629173989455097</v>
      </c>
      <c r="Q854">
        <v>0.13585769510627199</v>
      </c>
    </row>
    <row r="855" spans="1:17" hidden="1" x14ac:dyDescent="0.3">
      <c r="A855" t="s">
        <v>1856</v>
      </c>
      <c r="B855" t="s">
        <v>1857</v>
      </c>
      <c r="C855" t="s">
        <v>3154</v>
      </c>
      <c r="D855" t="s">
        <v>117</v>
      </c>
      <c r="E855">
        <v>4080.5045577699998</v>
      </c>
      <c r="F855">
        <v>1179.7</v>
      </c>
      <c r="G855">
        <v>426.46966800389498</v>
      </c>
      <c r="H855">
        <v>-6.7216019269874696</v>
      </c>
      <c r="I855">
        <v>162.11144119422499</v>
      </c>
      <c r="J855">
        <v>7.3324734255491997</v>
      </c>
      <c r="K855">
        <v>1194.7416257919599</v>
      </c>
      <c r="L855">
        <v>833.99419445293597</v>
      </c>
      <c r="M855">
        <v>43.0201589984867</v>
      </c>
      <c r="N855">
        <v>1.0851563960445501</v>
      </c>
      <c r="O855">
        <v>25.794693566160799</v>
      </c>
      <c r="P855">
        <v>461.895689449869</v>
      </c>
      <c r="Q855">
        <v>0.176566990130086</v>
      </c>
    </row>
    <row r="856" spans="1:17" x14ac:dyDescent="0.3">
      <c r="A856" t="s">
        <v>1858</v>
      </c>
      <c r="B856" t="s">
        <v>1859</v>
      </c>
      <c r="C856" t="s">
        <v>3139</v>
      </c>
      <c r="D856" t="s">
        <v>509</v>
      </c>
      <c r="E856">
        <v>4077.13537</v>
      </c>
      <c r="F856">
        <v>70</v>
      </c>
      <c r="G856">
        <v>51.602099535972599</v>
      </c>
      <c r="H856">
        <v>11.462972087632201</v>
      </c>
      <c r="I856">
        <v>43.213215335622799</v>
      </c>
      <c r="J856">
        <v>16.202029158354701</v>
      </c>
      <c r="K856">
        <v>58.764507788951597</v>
      </c>
      <c r="L856">
        <v>51.642736695789601</v>
      </c>
      <c r="M856">
        <v>80.455452756685105</v>
      </c>
      <c r="N856">
        <v>0.95019957003097699</v>
      </c>
      <c r="O856">
        <v>2.71428571428571</v>
      </c>
      <c r="P856">
        <v>110.526315789473</v>
      </c>
      <c r="Q856">
        <v>-2.5901858933708E-2</v>
      </c>
    </row>
    <row r="857" spans="1:17" x14ac:dyDescent="0.3">
      <c r="A857" t="s">
        <v>1860</v>
      </c>
      <c r="B857" t="s">
        <v>1861</v>
      </c>
      <c r="C857" t="s">
        <v>3148</v>
      </c>
      <c r="D857" t="s">
        <v>83</v>
      </c>
      <c r="E857">
        <v>4073.2865948499998</v>
      </c>
      <c r="F857">
        <v>1010.9</v>
      </c>
      <c r="G857">
        <v>14.10737058664</v>
      </c>
      <c r="H857">
        <v>-2.46714825457284</v>
      </c>
      <c r="I857">
        <v>35.900579604680303</v>
      </c>
      <c r="J857">
        <v>-6.5189399238264203</v>
      </c>
      <c r="K857">
        <v>1078.76568728344</v>
      </c>
      <c r="L857">
        <v>1014.52970712997</v>
      </c>
      <c r="M857">
        <v>44.432523637347302</v>
      </c>
      <c r="N857">
        <v>1.5389062001545599</v>
      </c>
      <c r="O857">
        <v>57.552675833415698</v>
      </c>
      <c r="P857">
        <v>65.721311475409806</v>
      </c>
      <c r="Q857">
        <v>3.2659599751527997E-2</v>
      </c>
    </row>
    <row r="858" spans="1:17" hidden="1" x14ac:dyDescent="0.3">
      <c r="A858" t="s">
        <v>1862</v>
      </c>
      <c r="B858" t="s">
        <v>1863</v>
      </c>
      <c r="C858" t="s">
        <v>3154</v>
      </c>
      <c r="D858" t="s">
        <v>1040</v>
      </c>
      <c r="E858">
        <v>4060.8879999999999</v>
      </c>
      <c r="F858">
        <v>118</v>
      </c>
      <c r="G858">
        <v>-22.5531595179175</v>
      </c>
      <c r="K858">
        <v>104.378999999999</v>
      </c>
      <c r="M858">
        <v>99.990560428137201</v>
      </c>
      <c r="N858">
        <v>1</v>
      </c>
      <c r="O858">
        <v>0</v>
      </c>
      <c r="P858">
        <v>5.3571428571428603</v>
      </c>
    </row>
    <row r="859" spans="1:17" x14ac:dyDescent="0.3">
      <c r="A859" t="s">
        <v>1864</v>
      </c>
      <c r="B859" t="s">
        <v>1865</v>
      </c>
      <c r="C859" t="s">
        <v>3142</v>
      </c>
      <c r="D859" t="s">
        <v>48</v>
      </c>
      <c r="E859">
        <v>4053.3623044169999</v>
      </c>
      <c r="F859">
        <v>50.21</v>
      </c>
      <c r="G859">
        <v>-18.6831859873326</v>
      </c>
      <c r="H859">
        <v>-3.3217996748950198</v>
      </c>
      <c r="I859">
        <v>-18.8267714364993</v>
      </c>
      <c r="J859">
        <v>-0.62765655312810498</v>
      </c>
      <c r="K859">
        <v>54.052684325047501</v>
      </c>
      <c r="L859">
        <v>56.367782009447602</v>
      </c>
      <c r="M859">
        <v>41.275867092645797</v>
      </c>
      <c r="N859">
        <v>0.54736842378406503</v>
      </c>
      <c r="O859">
        <v>57.339175463055099</v>
      </c>
      <c r="P859">
        <v>8.56216216216216</v>
      </c>
      <c r="Q859">
        <v>9.1771757707213006E-2</v>
      </c>
    </row>
    <row r="860" spans="1:17" hidden="1" x14ac:dyDescent="0.3">
      <c r="A860" t="s">
        <v>1866</v>
      </c>
      <c r="B860" t="s">
        <v>1867</v>
      </c>
      <c r="C860" t="s">
        <v>3154</v>
      </c>
      <c r="D860" t="s">
        <v>392</v>
      </c>
      <c r="E860">
        <v>4037.85349176</v>
      </c>
      <c r="F860">
        <v>250.35</v>
      </c>
      <c r="G860">
        <v>-46.865423608506703</v>
      </c>
      <c r="H860">
        <v>-9.0045240472422208</v>
      </c>
      <c r="I860">
        <v>-32.046666549122698</v>
      </c>
      <c r="J860">
        <v>-1.2160859843065199</v>
      </c>
      <c r="M860">
        <v>40.071290780012497</v>
      </c>
      <c r="O860">
        <v>39.804274016377001</v>
      </c>
      <c r="P860">
        <v>10.456651224354699</v>
      </c>
    </row>
    <row r="861" spans="1:17" x14ac:dyDescent="0.3">
      <c r="A861" t="s">
        <v>1868</v>
      </c>
      <c r="B861" t="s">
        <v>1869</v>
      </c>
      <c r="C861" t="s">
        <v>3151</v>
      </c>
      <c r="D861" t="s">
        <v>1487</v>
      </c>
      <c r="E861">
        <v>4010.5258464449998</v>
      </c>
      <c r="F861">
        <v>73.95</v>
      </c>
      <c r="G861">
        <v>31.243207282909101</v>
      </c>
      <c r="H861">
        <v>-2.14903053941394</v>
      </c>
      <c r="I861">
        <v>-17.3090076792876</v>
      </c>
      <c r="J861">
        <v>-5.49843692263895</v>
      </c>
      <c r="K861">
        <v>80.191494077504302</v>
      </c>
      <c r="L861">
        <v>77.564529199428904</v>
      </c>
      <c r="M861">
        <v>36.298473456732097</v>
      </c>
      <c r="N861">
        <v>0.30394611307327801</v>
      </c>
      <c r="O861">
        <v>39.621365787694302</v>
      </c>
      <c r="P861">
        <v>59.891891891891902</v>
      </c>
      <c r="Q861">
        <v>0.158515628423581</v>
      </c>
    </row>
    <row r="862" spans="1:17" hidden="1" x14ac:dyDescent="0.3">
      <c r="A862" t="s">
        <v>1870</v>
      </c>
      <c r="B862" t="s">
        <v>1871</v>
      </c>
      <c r="C862" t="s">
        <v>3154</v>
      </c>
      <c r="D862" t="s">
        <v>518</v>
      </c>
      <c r="E862">
        <v>3975.1332280800002</v>
      </c>
      <c r="F862">
        <v>4601.1000000000004</v>
      </c>
      <c r="G862">
        <v>-2.46484377956727</v>
      </c>
      <c r="H862">
        <v>7.46791111271133</v>
      </c>
      <c r="I862">
        <v>28.895440846900598</v>
      </c>
      <c r="J862">
        <v>-1.2994204207504301</v>
      </c>
      <c r="K862">
        <v>4448.7742961777503</v>
      </c>
      <c r="L862">
        <v>3971.6542184084101</v>
      </c>
      <c r="M862">
        <v>52.292356211277898</v>
      </c>
      <c r="N862">
        <v>0.90905538542175601</v>
      </c>
      <c r="O862">
        <v>6.2213383756058303</v>
      </c>
      <c r="P862">
        <v>53.5542651181417</v>
      </c>
      <c r="Q862">
        <v>2.9310525909188999E-2</v>
      </c>
    </row>
    <row r="863" spans="1:17" x14ac:dyDescent="0.3">
      <c r="A863" t="s">
        <v>1872</v>
      </c>
      <c r="B863" t="s">
        <v>1873</v>
      </c>
      <c r="C863" t="s">
        <v>3139</v>
      </c>
      <c r="D863" t="s">
        <v>54</v>
      </c>
      <c r="E863">
        <v>3969.3543915999999</v>
      </c>
      <c r="F863">
        <v>44.2</v>
      </c>
      <c r="G863">
        <v>-6.3320005843756304</v>
      </c>
      <c r="H863">
        <v>-10.9320574135299</v>
      </c>
      <c r="I863">
        <v>-38.454524325310899</v>
      </c>
      <c r="J863">
        <v>-5.3268209257651096</v>
      </c>
      <c r="K863">
        <v>52.897361200687698</v>
      </c>
      <c r="L863">
        <v>58.765608854221199</v>
      </c>
      <c r="M863">
        <v>35.232571379781497</v>
      </c>
      <c r="N863">
        <v>0.56862844543319202</v>
      </c>
      <c r="O863">
        <v>125.407239819004</v>
      </c>
      <c r="P863">
        <v>19.2982456140351</v>
      </c>
      <c r="Q863">
        <v>1.8444001401609999E-3</v>
      </c>
    </row>
    <row r="864" spans="1:17" hidden="1" x14ac:dyDescent="0.3">
      <c r="A864" t="s">
        <v>1874</v>
      </c>
      <c r="B864" t="s">
        <v>1875</v>
      </c>
      <c r="C864" t="s">
        <v>3154</v>
      </c>
      <c r="D864" t="s">
        <v>91</v>
      </c>
      <c r="E864">
        <v>3919.4899273999999</v>
      </c>
      <c r="F864">
        <v>1733.45</v>
      </c>
      <c r="G864">
        <v>146.701286262162</v>
      </c>
      <c r="H864">
        <v>-2.58976060369789</v>
      </c>
      <c r="I864">
        <v>41.348367261917502</v>
      </c>
      <c r="J864">
        <v>-6.2638915340834398</v>
      </c>
      <c r="K864">
        <v>1668.17993717331</v>
      </c>
      <c r="L864">
        <v>1290.1741487711699</v>
      </c>
      <c r="M864">
        <v>45.359676606207501</v>
      </c>
      <c r="N864">
        <v>0.43850443996774902</v>
      </c>
      <c r="O864">
        <v>11.1655946234388</v>
      </c>
      <c r="P864">
        <v>221.00925925925901</v>
      </c>
      <c r="Q864">
        <v>0.17398016419441001</v>
      </c>
    </row>
    <row r="865" spans="1:17" hidden="1" x14ac:dyDescent="0.3">
      <c r="A865" t="s">
        <v>1876</v>
      </c>
      <c r="B865" t="s">
        <v>1877</v>
      </c>
      <c r="C865" t="s">
        <v>3154</v>
      </c>
      <c r="D865" t="s">
        <v>48</v>
      </c>
      <c r="E865">
        <v>3916.9677639299998</v>
      </c>
      <c r="F865">
        <v>25.05</v>
      </c>
      <c r="G865">
        <v>-14.6983380059908</v>
      </c>
      <c r="H865">
        <v>-6.12503084121066</v>
      </c>
      <c r="I865">
        <v>27.648597040546601</v>
      </c>
      <c r="J865">
        <v>-3.6845957010175199</v>
      </c>
      <c r="K865">
        <v>26.517458346690599</v>
      </c>
      <c r="L865">
        <v>22.5325745070291</v>
      </c>
      <c r="M865">
        <v>37.394202608826703</v>
      </c>
      <c r="N865">
        <v>0.30880883176145102</v>
      </c>
      <c r="O865">
        <v>33.532934131736504</v>
      </c>
      <c r="P865">
        <v>67.624532535527294</v>
      </c>
      <c r="Q865">
        <v>0.119414856624947</v>
      </c>
    </row>
    <row r="866" spans="1:17" x14ac:dyDescent="0.3">
      <c r="A866" t="s">
        <v>1878</v>
      </c>
      <c r="B866" t="s">
        <v>1879</v>
      </c>
      <c r="C866" t="s">
        <v>3148</v>
      </c>
      <c r="D866" t="s">
        <v>114</v>
      </c>
      <c r="E866">
        <v>3901.3351777500002</v>
      </c>
      <c r="F866">
        <v>198.5</v>
      </c>
      <c r="G866">
        <v>-35.123917704959197</v>
      </c>
      <c r="H866">
        <v>-3.77217050183858</v>
      </c>
      <c r="I866">
        <v>-17.793797835885201</v>
      </c>
      <c r="J866">
        <v>-2.5394467782555501</v>
      </c>
      <c r="K866">
        <v>211.989689165659</v>
      </c>
      <c r="L866">
        <v>216.97210091483899</v>
      </c>
      <c r="M866">
        <v>42.912753197593801</v>
      </c>
      <c r="N866">
        <v>0.362195377464681</v>
      </c>
      <c r="O866">
        <v>40.050377833753103</v>
      </c>
      <c r="P866">
        <v>18.933493109646399</v>
      </c>
      <c r="Q866">
        <v>5.4709094916291001E-2</v>
      </c>
    </row>
    <row r="867" spans="1:17" hidden="1" x14ac:dyDescent="0.3">
      <c r="A867" t="s">
        <v>1880</v>
      </c>
      <c r="B867" t="s">
        <v>1881</v>
      </c>
      <c r="C867" t="s">
        <v>3154</v>
      </c>
      <c r="D867" t="s">
        <v>246</v>
      </c>
      <c r="E867">
        <v>3884.7874999999999</v>
      </c>
      <c r="F867">
        <v>625</v>
      </c>
      <c r="G867">
        <v>6.2600989043552699</v>
      </c>
      <c r="H867">
        <v>29.219981326975301</v>
      </c>
      <c r="I867">
        <v>21.078855963739301</v>
      </c>
      <c r="J867">
        <v>25.379973542878702</v>
      </c>
      <c r="M867">
        <v>85.387028884395804</v>
      </c>
      <c r="O867">
        <v>5.1679999999999904</v>
      </c>
      <c r="P867">
        <v>55.433971648843503</v>
      </c>
    </row>
    <row r="868" spans="1:17" hidden="1" x14ac:dyDescent="0.3">
      <c r="A868" t="s">
        <v>1882</v>
      </c>
      <c r="B868" t="s">
        <v>1883</v>
      </c>
      <c r="C868" t="s">
        <v>3154</v>
      </c>
      <c r="D868" t="s">
        <v>1884</v>
      </c>
      <c r="E868">
        <v>3884.695060128</v>
      </c>
      <c r="F868">
        <v>129.53</v>
      </c>
      <c r="G868">
        <v>4.4801578194376503</v>
      </c>
      <c r="H868">
        <v>-7.4386799944887798</v>
      </c>
      <c r="I868">
        <v>23.256623544858201</v>
      </c>
      <c r="J868">
        <v>-1.07127609435692</v>
      </c>
      <c r="K868">
        <v>139.35071077064501</v>
      </c>
      <c r="L868">
        <v>126.477720543941</v>
      </c>
      <c r="M868">
        <v>32.1327135694196</v>
      </c>
      <c r="N868">
        <v>0.40914842036552501</v>
      </c>
      <c r="O868">
        <v>27.298695282945999</v>
      </c>
      <c r="P868">
        <v>54.019024970273399</v>
      </c>
      <c r="Q868">
        <v>6.4758393743656995E-2</v>
      </c>
    </row>
    <row r="869" spans="1:17" hidden="1" x14ac:dyDescent="0.3">
      <c r="A869" t="s">
        <v>1885</v>
      </c>
      <c r="B869" t="s">
        <v>1886</v>
      </c>
      <c r="C869" t="s">
        <v>3154</v>
      </c>
      <c r="E869">
        <v>3878.5964216249999</v>
      </c>
      <c r="F869">
        <v>2051.25</v>
      </c>
      <c r="G869">
        <v>3260.0652202873898</v>
      </c>
      <c r="H869">
        <v>-24.530596647588801</v>
      </c>
      <c r="I869">
        <v>208.416866397972</v>
      </c>
      <c r="J869">
        <v>-15.739262326929</v>
      </c>
      <c r="K869">
        <v>2097.088228434</v>
      </c>
      <c r="L869">
        <v>1189.5342366771799</v>
      </c>
      <c r="M869">
        <v>28.075677835037698</v>
      </c>
      <c r="N869">
        <v>0.54255704837438601</v>
      </c>
      <c r="O869">
        <v>54.4911639244363</v>
      </c>
      <c r="P869">
        <v>3284.3425177363401</v>
      </c>
    </row>
    <row r="870" spans="1:17" hidden="1" x14ac:dyDescent="0.3">
      <c r="A870" t="s">
        <v>1887</v>
      </c>
      <c r="B870" t="s">
        <v>1888</v>
      </c>
      <c r="C870" t="s">
        <v>3154</v>
      </c>
      <c r="D870" t="s">
        <v>51</v>
      </c>
      <c r="E870">
        <v>3876.9105061499999</v>
      </c>
      <c r="F870">
        <v>2344.1</v>
      </c>
      <c r="G870">
        <v>34.6878456406994</v>
      </c>
      <c r="H870">
        <v>-6.5451067445989501</v>
      </c>
      <c r="I870">
        <v>46.820002228519201</v>
      </c>
      <c r="J870">
        <v>-6.7346579413912302</v>
      </c>
      <c r="K870">
        <v>2440.7143245319498</v>
      </c>
      <c r="L870">
        <v>1943.10753328943</v>
      </c>
      <c r="M870">
        <v>31.559400479691998</v>
      </c>
      <c r="N870">
        <v>0.52785158380563602</v>
      </c>
      <c r="O870">
        <v>26.9122477709995</v>
      </c>
      <c r="P870">
        <v>81.431888544891606</v>
      </c>
      <c r="Q870">
        <v>0.160980952174093</v>
      </c>
    </row>
    <row r="871" spans="1:17" x14ac:dyDescent="0.3">
      <c r="A871" t="s">
        <v>1889</v>
      </c>
      <c r="B871" t="s">
        <v>1890</v>
      </c>
      <c r="C871" t="s">
        <v>3148</v>
      </c>
      <c r="D871" t="s">
        <v>546</v>
      </c>
      <c r="E871">
        <v>3874.0199310599901</v>
      </c>
      <c r="F871">
        <v>347.8</v>
      </c>
      <c r="G871">
        <v>-3.4714620894521699</v>
      </c>
      <c r="H871">
        <v>7.4887744573019397</v>
      </c>
      <c r="I871">
        <v>7.1354924632647299</v>
      </c>
      <c r="J871">
        <v>-4.3671080952785699</v>
      </c>
      <c r="K871">
        <v>331.58624397248201</v>
      </c>
      <c r="L871">
        <v>330.89884104728401</v>
      </c>
      <c r="M871">
        <v>64.805779070724398</v>
      </c>
      <c r="N871">
        <v>1.08557065752237</v>
      </c>
      <c r="O871">
        <v>29.930994824611801</v>
      </c>
      <c r="P871">
        <v>47.811304717382001</v>
      </c>
      <c r="Q871">
        <v>1.1930698565308999E-2</v>
      </c>
    </row>
    <row r="872" spans="1:17" hidden="1" x14ac:dyDescent="0.3">
      <c r="A872" t="s">
        <v>1891</v>
      </c>
      <c r="B872" t="s">
        <v>1892</v>
      </c>
      <c r="C872" t="s">
        <v>3154</v>
      </c>
      <c r="D872" t="s">
        <v>392</v>
      </c>
      <c r="E872">
        <v>3872.422741636</v>
      </c>
      <c r="F872">
        <v>104.12</v>
      </c>
      <c r="G872">
        <v>-50.038438268916302</v>
      </c>
      <c r="H872">
        <v>-6.2891601422618599</v>
      </c>
      <c r="I872">
        <v>-26.0958502374462</v>
      </c>
      <c r="J872">
        <v>-4.7942893586795199</v>
      </c>
      <c r="K872">
        <v>111.38353293896</v>
      </c>
      <c r="L872">
        <v>121.369283166698</v>
      </c>
      <c r="M872">
        <v>45.165449616717297</v>
      </c>
      <c r="N872">
        <v>0.56236826590599498</v>
      </c>
      <c r="O872">
        <v>47.522089896273499</v>
      </c>
      <c r="P872">
        <v>4.4123545928600203</v>
      </c>
    </row>
    <row r="873" spans="1:17" hidden="1" x14ac:dyDescent="0.3">
      <c r="A873" t="s">
        <v>1893</v>
      </c>
      <c r="B873" t="s">
        <v>1894</v>
      </c>
      <c r="C873" t="s">
        <v>3154</v>
      </c>
      <c r="D873" t="s">
        <v>633</v>
      </c>
      <c r="E873">
        <v>3867.4880607999999</v>
      </c>
      <c r="F873">
        <v>1524.25</v>
      </c>
      <c r="G873">
        <v>98214.4323799704</v>
      </c>
      <c r="H873">
        <v>54.804888350313099</v>
      </c>
      <c r="I873">
        <v>1094.5304011586099</v>
      </c>
      <c r="J873">
        <v>9.7926552806418492</v>
      </c>
      <c r="K873">
        <v>1029.84411365869</v>
      </c>
      <c r="L873">
        <v>510.968304226219</v>
      </c>
      <c r="M873">
        <v>99.999999940284596</v>
      </c>
      <c r="N873">
        <v>0.905405794893543</v>
      </c>
      <c r="O873">
        <v>0</v>
      </c>
      <c r="P873">
        <v>101516.666666666</v>
      </c>
      <c r="Q873">
        <v>0.36805397025562903</v>
      </c>
    </row>
    <row r="874" spans="1:17" hidden="1" x14ac:dyDescent="0.3">
      <c r="A874" t="s">
        <v>1895</v>
      </c>
      <c r="B874" t="s">
        <v>1896</v>
      </c>
      <c r="C874" t="s">
        <v>3154</v>
      </c>
      <c r="D874" t="s">
        <v>433</v>
      </c>
      <c r="E874">
        <v>3861.1191349999999</v>
      </c>
      <c r="F874">
        <v>280.60000000000002</v>
      </c>
      <c r="G874">
        <v>49.846189985115601</v>
      </c>
      <c r="H874">
        <v>6.1620540591267403</v>
      </c>
      <c r="I874">
        <v>45.440714371679597</v>
      </c>
      <c r="J874">
        <v>-0.59038251484943605</v>
      </c>
      <c r="K874">
        <v>272.20602510281498</v>
      </c>
      <c r="L874">
        <v>225.16663565352101</v>
      </c>
      <c r="M874">
        <v>54.133108792236897</v>
      </c>
      <c r="N874">
        <v>0.50336826681384494</v>
      </c>
      <c r="O874">
        <v>8.5887384176763995</v>
      </c>
      <c r="P874">
        <v>98.584571832979407</v>
      </c>
      <c r="Q874">
        <v>0.24736756896530701</v>
      </c>
    </row>
    <row r="875" spans="1:17" x14ac:dyDescent="0.3">
      <c r="A875" t="s">
        <v>1897</v>
      </c>
      <c r="B875" t="s">
        <v>1898</v>
      </c>
      <c r="C875" t="s">
        <v>3138</v>
      </c>
      <c r="D875" t="s">
        <v>241</v>
      </c>
      <c r="E875">
        <v>3851.4958507199999</v>
      </c>
      <c r="F875">
        <v>1410.8</v>
      </c>
      <c r="G875">
        <v>2.1441372031381198</v>
      </c>
      <c r="H875">
        <v>5.3073443399512499</v>
      </c>
      <c r="I875">
        <v>-0.19160781008458999</v>
      </c>
      <c r="J875">
        <v>-0.68957240857920699</v>
      </c>
      <c r="K875">
        <v>1399.3459154493601</v>
      </c>
      <c r="L875">
        <v>1287.95176584095</v>
      </c>
      <c r="M875">
        <v>46.2671152083797</v>
      </c>
      <c r="N875">
        <v>1.0122435082710901</v>
      </c>
      <c r="O875">
        <v>10.065211227672201</v>
      </c>
      <c r="P875">
        <v>49.750557265683</v>
      </c>
      <c r="Q875">
        <v>9.9693093417362003E-2</v>
      </c>
    </row>
    <row r="876" spans="1:17" x14ac:dyDescent="0.3">
      <c r="A876" t="s">
        <v>1899</v>
      </c>
      <c r="B876" t="s">
        <v>1900</v>
      </c>
      <c r="C876" t="s">
        <v>3155</v>
      </c>
      <c r="D876" t="s">
        <v>105</v>
      </c>
      <c r="E876">
        <v>3843.9954542339901</v>
      </c>
      <c r="F876">
        <v>224.79</v>
      </c>
      <c r="G876">
        <v>28.779558738338899</v>
      </c>
      <c r="H876">
        <v>-7.0931472342242001</v>
      </c>
      <c r="I876">
        <v>-31.325068022518899</v>
      </c>
      <c r="J876">
        <v>-6.4436337935536798</v>
      </c>
      <c r="K876">
        <v>251.380464570399</v>
      </c>
      <c r="L876">
        <v>249.64231302019101</v>
      </c>
      <c r="M876">
        <v>33.854860426594797</v>
      </c>
      <c r="N876">
        <v>0.60784351946090998</v>
      </c>
      <c r="O876">
        <v>42.5552738111125</v>
      </c>
      <c r="P876">
        <v>52.866371982318903</v>
      </c>
      <c r="Q876">
        <v>6.8230432439456007E-2</v>
      </c>
    </row>
    <row r="877" spans="1:17" x14ac:dyDescent="0.3">
      <c r="A877" t="s">
        <v>1901</v>
      </c>
      <c r="B877" t="s">
        <v>1902</v>
      </c>
      <c r="C877" t="s">
        <v>3148</v>
      </c>
      <c r="D877" t="s">
        <v>114</v>
      </c>
      <c r="E877">
        <v>3842.2565841000001</v>
      </c>
      <c r="F877">
        <v>1893.1</v>
      </c>
      <c r="G877">
        <v>5.3693263012191697</v>
      </c>
      <c r="H877">
        <v>-4.4097416513229399</v>
      </c>
      <c r="I877">
        <v>-17.078401314296499</v>
      </c>
      <c r="J877">
        <v>-3.48336210648278</v>
      </c>
      <c r="K877">
        <v>2003.7851338498399</v>
      </c>
      <c r="L877">
        <v>1930.1651716409001</v>
      </c>
      <c r="M877">
        <v>49.531795003232901</v>
      </c>
      <c r="N877">
        <v>0.38394986142510501</v>
      </c>
      <c r="O877">
        <v>29.435845966932501</v>
      </c>
      <c r="P877">
        <v>46.729189272980904</v>
      </c>
      <c r="Q877">
        <v>0.249123844422449</v>
      </c>
    </row>
    <row r="878" spans="1:17" x14ac:dyDescent="0.3">
      <c r="A878" t="s">
        <v>1903</v>
      </c>
      <c r="B878" t="s">
        <v>1904</v>
      </c>
      <c r="C878" t="s">
        <v>3146</v>
      </c>
      <c r="D878" t="s">
        <v>114</v>
      </c>
      <c r="E878">
        <v>3825.8786615919998</v>
      </c>
      <c r="F878">
        <v>212.29</v>
      </c>
      <c r="G878">
        <v>-5.7788324754661202</v>
      </c>
      <c r="H878">
        <v>1.37958110769327</v>
      </c>
      <c r="I878">
        <v>-4.44246321914998</v>
      </c>
      <c r="J878">
        <v>2.9081348022740099</v>
      </c>
      <c r="K878">
        <v>216.13766724278199</v>
      </c>
      <c r="L878">
        <v>214.819796260403</v>
      </c>
      <c r="M878">
        <v>54.150727609219402</v>
      </c>
      <c r="N878">
        <v>0.52466662578428103</v>
      </c>
      <c r="O878">
        <v>29.516227801592098</v>
      </c>
      <c r="P878">
        <v>21.308571428571401</v>
      </c>
      <c r="Q878">
        <v>9.9319119841648998E-2</v>
      </c>
    </row>
    <row r="879" spans="1:17" x14ac:dyDescent="0.3">
      <c r="A879" t="s">
        <v>1905</v>
      </c>
      <c r="B879" t="s">
        <v>1906</v>
      </c>
      <c r="C879" t="s">
        <v>3150</v>
      </c>
      <c r="D879" t="s">
        <v>48</v>
      </c>
      <c r="E879">
        <v>3822.2112314999999</v>
      </c>
      <c r="F879">
        <v>2255.25</v>
      </c>
      <c r="G879">
        <v>5.3459459340982498</v>
      </c>
      <c r="H879">
        <v>-1.14865216445399</v>
      </c>
      <c r="I879">
        <v>32.949820043608497</v>
      </c>
      <c r="J879">
        <v>-6.3473658526689896</v>
      </c>
      <c r="K879">
        <v>2181.4075114051702</v>
      </c>
      <c r="L879">
        <v>1910.65586230708</v>
      </c>
      <c r="M879">
        <v>47.507413221929198</v>
      </c>
      <c r="N879">
        <v>0.57381537573264096</v>
      </c>
      <c r="O879">
        <v>21.272586187784</v>
      </c>
      <c r="P879">
        <v>59.494342291372</v>
      </c>
      <c r="Q879">
        <v>8.6476896628685004E-2</v>
      </c>
    </row>
    <row r="880" spans="1:17" x14ac:dyDescent="0.3">
      <c r="A880" t="s">
        <v>1907</v>
      </c>
      <c r="B880" t="s">
        <v>1908</v>
      </c>
      <c r="C880" t="s">
        <v>3148</v>
      </c>
      <c r="D880" t="s">
        <v>282</v>
      </c>
      <c r="E880">
        <v>3815.9107184099998</v>
      </c>
      <c r="F880">
        <v>1215.55</v>
      </c>
      <c r="G880">
        <v>-10.1143483998794</v>
      </c>
      <c r="H880">
        <v>7.2934751428007498</v>
      </c>
      <c r="I880">
        <v>36.535934748553501</v>
      </c>
      <c r="J880">
        <v>6.5175342930727203</v>
      </c>
      <c r="K880">
        <v>1157.97187888696</v>
      </c>
      <c r="L880">
        <v>1096.4581630718999</v>
      </c>
      <c r="M880">
        <v>62.5985808921805</v>
      </c>
      <c r="N880">
        <v>0.50588595912616396</v>
      </c>
      <c r="O880">
        <v>13.117518818641701</v>
      </c>
      <c r="P880">
        <v>61.717554712964798</v>
      </c>
      <c r="Q880">
        <v>-3.8195932958459002E-2</v>
      </c>
    </row>
    <row r="881" spans="1:17" hidden="1" x14ac:dyDescent="0.3">
      <c r="A881" t="s">
        <v>1909</v>
      </c>
      <c r="B881" t="s">
        <v>1910</v>
      </c>
      <c r="C881" t="s">
        <v>3154</v>
      </c>
      <c r="D881" t="s">
        <v>211</v>
      </c>
      <c r="E881">
        <v>3795.1622023300001</v>
      </c>
      <c r="F881">
        <v>7389.1</v>
      </c>
      <c r="G881">
        <v>137.72429815427401</v>
      </c>
      <c r="H881">
        <v>49.872298731043998</v>
      </c>
      <c r="I881">
        <v>102.871919380546</v>
      </c>
      <c r="J881">
        <v>5.1832484337661704</v>
      </c>
      <c r="K881">
        <v>5685.63393902602</v>
      </c>
      <c r="L881">
        <v>4396.4177334555598</v>
      </c>
      <c r="M881">
        <v>73.638177204071397</v>
      </c>
      <c r="N881">
        <v>0.457297850951421</v>
      </c>
      <c r="O881">
        <v>14.695294420159399</v>
      </c>
      <c r="P881">
        <v>173.67037037036999</v>
      </c>
      <c r="Q881">
        <v>0.14634121992796001</v>
      </c>
    </row>
    <row r="882" spans="1:17" hidden="1" x14ac:dyDescent="0.3">
      <c r="A882" t="s">
        <v>1911</v>
      </c>
      <c r="B882" t="s">
        <v>1912</v>
      </c>
      <c r="C882" t="s">
        <v>3154</v>
      </c>
      <c r="D882" t="s">
        <v>141</v>
      </c>
      <c r="E882">
        <v>3770.9893837999998</v>
      </c>
      <c r="F882">
        <v>418.45</v>
      </c>
      <c r="G882">
        <v>-24.6568040903182</v>
      </c>
      <c r="H882">
        <v>3.2726959847926</v>
      </c>
      <c r="I882">
        <v>-12.9970373927952</v>
      </c>
      <c r="J882">
        <v>-1.8435369646986699</v>
      </c>
      <c r="K882">
        <v>419.98611371925199</v>
      </c>
      <c r="L882">
        <v>422.23492300514698</v>
      </c>
      <c r="M882">
        <v>52.665225968127402</v>
      </c>
      <c r="N882">
        <v>3.9896131371430298E-2</v>
      </c>
      <c r="O882">
        <v>14.4700681084956</v>
      </c>
      <c r="P882">
        <v>6.5707372978479599</v>
      </c>
      <c r="Q882">
        <v>-1.7266361416420999E-2</v>
      </c>
    </row>
    <row r="883" spans="1:17" hidden="1" x14ac:dyDescent="0.3">
      <c r="A883" t="s">
        <v>1913</v>
      </c>
      <c r="B883" t="s">
        <v>1914</v>
      </c>
      <c r="C883" t="s">
        <v>3154</v>
      </c>
      <c r="D883" t="s">
        <v>108</v>
      </c>
      <c r="E883">
        <v>3768.9853499999999</v>
      </c>
      <c r="F883">
        <v>565.15</v>
      </c>
      <c r="G883">
        <v>164.53115157583201</v>
      </c>
      <c r="H883">
        <v>19.9337689170023</v>
      </c>
      <c r="I883">
        <v>22.6939207351835</v>
      </c>
      <c r="J883">
        <v>-3.8846656112792499</v>
      </c>
      <c r="K883">
        <v>513.57315729150002</v>
      </c>
      <c r="L883">
        <v>410.42738113764102</v>
      </c>
      <c r="M883">
        <v>43.121180726689303</v>
      </c>
      <c r="N883">
        <v>1.2166209060805899</v>
      </c>
      <c r="O883">
        <v>16.252322392285201</v>
      </c>
      <c r="P883">
        <v>222.94285714285701</v>
      </c>
      <c r="Q883">
        <v>0.24983784995566</v>
      </c>
    </row>
    <row r="884" spans="1:17" hidden="1" x14ac:dyDescent="0.3">
      <c r="A884" t="s">
        <v>1915</v>
      </c>
      <c r="B884" t="s">
        <v>1916</v>
      </c>
      <c r="C884" t="s">
        <v>3154</v>
      </c>
      <c r="D884" t="s">
        <v>425</v>
      </c>
      <c r="E884">
        <v>3760.0606627749999</v>
      </c>
      <c r="F884">
        <v>610.15</v>
      </c>
      <c r="G884">
        <v>-45.431267856653697</v>
      </c>
      <c r="H884">
        <v>-1.2454531477634601</v>
      </c>
      <c r="I884">
        <v>-14.3381101144101</v>
      </c>
      <c r="J884">
        <v>-3.5567607877692402</v>
      </c>
      <c r="K884">
        <v>640.56444851859703</v>
      </c>
      <c r="L884">
        <v>665.377999169075</v>
      </c>
      <c r="M884">
        <v>37.013939243790396</v>
      </c>
      <c r="N884">
        <v>1.14301668133054</v>
      </c>
      <c r="O884">
        <v>34.057199049414002</v>
      </c>
      <c r="P884">
        <v>4.0590091242431896</v>
      </c>
      <c r="Q884">
        <v>0.118600380068014</v>
      </c>
    </row>
    <row r="885" spans="1:17" x14ac:dyDescent="0.3">
      <c r="A885" t="s">
        <v>1917</v>
      </c>
      <c r="B885" t="s">
        <v>1918</v>
      </c>
      <c r="C885" t="s">
        <v>3139</v>
      </c>
      <c r="D885" t="s">
        <v>24</v>
      </c>
      <c r="E885">
        <v>3756.5968727999998</v>
      </c>
      <c r="F885">
        <v>119.8</v>
      </c>
      <c r="G885">
        <v>-19.004889716087298</v>
      </c>
      <c r="H885">
        <v>5.6005825375254501</v>
      </c>
      <c r="I885">
        <v>-15.9013361724653</v>
      </c>
      <c r="J885">
        <v>-3.1300742352830699</v>
      </c>
      <c r="K885">
        <v>119.770313597463</v>
      </c>
      <c r="L885">
        <v>124.231717984216</v>
      </c>
      <c r="M885">
        <v>51.942893536983803</v>
      </c>
      <c r="N885">
        <v>0.98919322668635101</v>
      </c>
      <c r="O885">
        <v>36.435726210350502</v>
      </c>
      <c r="P885">
        <v>10.2217315300395</v>
      </c>
      <c r="Q885">
        <v>1.1722805574448001E-2</v>
      </c>
    </row>
    <row r="886" spans="1:17" hidden="1" x14ac:dyDescent="0.3">
      <c r="A886" t="s">
        <v>1919</v>
      </c>
      <c r="B886" t="s">
        <v>1920</v>
      </c>
      <c r="C886" t="s">
        <v>3154</v>
      </c>
      <c r="D886" t="s">
        <v>518</v>
      </c>
      <c r="E886">
        <v>3743.7839909999998</v>
      </c>
      <c r="F886">
        <v>3082</v>
      </c>
      <c r="G886">
        <v>22.090807411779799</v>
      </c>
      <c r="H886">
        <v>6.1783150152254898</v>
      </c>
      <c r="I886">
        <v>17.9205176997461</v>
      </c>
      <c r="J886">
        <v>0.72948367683635096</v>
      </c>
      <c r="K886">
        <v>3059.08017227765</v>
      </c>
      <c r="L886">
        <v>2793.28709331968</v>
      </c>
      <c r="M886">
        <v>63.559792656293801</v>
      </c>
      <c r="N886">
        <v>0.57764219608487</v>
      </c>
      <c r="O886">
        <v>12.589227774172601</v>
      </c>
      <c r="P886">
        <v>49.202430227773299</v>
      </c>
      <c r="Q886">
        <v>6.4693844235264003E-2</v>
      </c>
    </row>
    <row r="887" spans="1:17" hidden="1" x14ac:dyDescent="0.3">
      <c r="A887" t="s">
        <v>1921</v>
      </c>
      <c r="B887" t="s">
        <v>1922</v>
      </c>
      <c r="C887" t="s">
        <v>3154</v>
      </c>
      <c r="D887" t="s">
        <v>206</v>
      </c>
      <c r="E887">
        <v>3732.14046911999</v>
      </c>
      <c r="F887">
        <v>1192.8</v>
      </c>
      <c r="G887">
        <v>62.462428578445198</v>
      </c>
      <c r="H887">
        <v>28.881023233292598</v>
      </c>
      <c r="I887">
        <v>87.649614613323806</v>
      </c>
      <c r="J887">
        <v>-3.8384015772103499</v>
      </c>
      <c r="K887">
        <v>1057.5825639258801</v>
      </c>
      <c r="L887">
        <v>859.23263051665595</v>
      </c>
      <c r="M887">
        <v>57.798320781165799</v>
      </c>
      <c r="N887">
        <v>1.5775826489343501</v>
      </c>
      <c r="O887">
        <v>6.9709926224010799</v>
      </c>
      <c r="P887">
        <v>116.06738520061501</v>
      </c>
      <c r="Q887">
        <v>0.106964833086864</v>
      </c>
    </row>
    <row r="888" spans="1:17" hidden="1" x14ac:dyDescent="0.3">
      <c r="A888" t="s">
        <v>1923</v>
      </c>
      <c r="B888" t="s">
        <v>1924</v>
      </c>
      <c r="C888" t="s">
        <v>3154</v>
      </c>
      <c r="D888" t="s">
        <v>1040</v>
      </c>
      <c r="E888">
        <v>3730.8735000000001</v>
      </c>
      <c r="F888">
        <v>59.84</v>
      </c>
      <c r="G888">
        <v>-38.901352235654798</v>
      </c>
      <c r="H888">
        <v>-0.71118075892450205</v>
      </c>
      <c r="I888">
        <v>-19.338058461857099</v>
      </c>
      <c r="J888">
        <v>-2.1375965717679399</v>
      </c>
      <c r="K888">
        <v>61.876422731511298</v>
      </c>
      <c r="L888">
        <v>64.7750676770236</v>
      </c>
      <c r="M888">
        <v>80.428401478298795</v>
      </c>
      <c r="N888">
        <v>0.88340618012118399</v>
      </c>
      <c r="O888">
        <v>19.4017379679144</v>
      </c>
      <c r="P888">
        <v>0.89360984656887599</v>
      </c>
      <c r="Q888">
        <v>-6.679688381315E-3</v>
      </c>
    </row>
    <row r="889" spans="1:17" hidden="1" x14ac:dyDescent="0.3">
      <c r="A889" t="s">
        <v>1925</v>
      </c>
      <c r="B889" t="s">
        <v>1926</v>
      </c>
      <c r="C889" t="s">
        <v>3154</v>
      </c>
      <c r="D889" t="s">
        <v>742</v>
      </c>
      <c r="E889">
        <v>3724.7253936799998</v>
      </c>
      <c r="F889">
        <v>175.43</v>
      </c>
      <c r="G889">
        <v>16.874501228253902</v>
      </c>
      <c r="H889">
        <v>10.4714019074181</v>
      </c>
      <c r="I889">
        <v>9.8004670883382001</v>
      </c>
      <c r="J889">
        <v>5.9339258276471796</v>
      </c>
      <c r="K889">
        <v>164.484958884364</v>
      </c>
      <c r="L889">
        <v>153.461021524925</v>
      </c>
      <c r="M889">
        <v>58.331342908403499</v>
      </c>
      <c r="N889">
        <v>1.11034958524838</v>
      </c>
      <c r="O889">
        <v>1.4079689904805199</v>
      </c>
      <c r="P889">
        <v>42.025582901554401</v>
      </c>
      <c r="Q889">
        <v>8.2626113561340003E-3</v>
      </c>
    </row>
    <row r="890" spans="1:17" hidden="1" x14ac:dyDescent="0.3">
      <c r="A890" t="s">
        <v>1927</v>
      </c>
      <c r="B890" t="s">
        <v>1928</v>
      </c>
      <c r="C890" t="s">
        <v>3154</v>
      </c>
      <c r="D890" t="s">
        <v>425</v>
      </c>
      <c r="E890">
        <v>3697.1991902699901</v>
      </c>
      <c r="F890">
        <v>583.95000000000005</v>
      </c>
      <c r="G890">
        <v>37.079430929052897</v>
      </c>
      <c r="I890">
        <v>22.507561305347199</v>
      </c>
      <c r="K890">
        <v>555.13151102030702</v>
      </c>
      <c r="L890">
        <v>481.76224515429197</v>
      </c>
      <c r="M890">
        <v>64.780785260819798</v>
      </c>
      <c r="N890">
        <v>1.9562788933575599</v>
      </c>
      <c r="O890">
        <v>5.9851014641664397</v>
      </c>
      <c r="P890">
        <v>77.492401215805501</v>
      </c>
      <c r="Q890">
        <v>-3.9150349227047E-2</v>
      </c>
    </row>
    <row r="891" spans="1:17" hidden="1" x14ac:dyDescent="0.3">
      <c r="A891" t="s">
        <v>1929</v>
      </c>
      <c r="B891" t="s">
        <v>1930</v>
      </c>
      <c r="C891" t="s">
        <v>3154</v>
      </c>
      <c r="D891" t="s">
        <v>1520</v>
      </c>
      <c r="E891">
        <v>3685.2</v>
      </c>
      <c r="F891">
        <v>332</v>
      </c>
      <c r="G891">
        <v>-48.882724949803602</v>
      </c>
      <c r="H891">
        <v>1.52454596856365</v>
      </c>
      <c r="I891">
        <v>-1.9455870216923401</v>
      </c>
      <c r="J891">
        <v>-0.93248750438397598</v>
      </c>
      <c r="K891">
        <v>342.61263626205903</v>
      </c>
      <c r="L891">
        <v>344.04028860193199</v>
      </c>
      <c r="M891">
        <v>37.474500986157899</v>
      </c>
      <c r="N891">
        <v>0.241214318796792</v>
      </c>
      <c r="O891">
        <v>39.051204819277103</v>
      </c>
      <c r="P891">
        <v>14.325068870523401</v>
      </c>
      <c r="Q891">
        <v>-1.4513465554973E-2</v>
      </c>
    </row>
    <row r="892" spans="1:17" x14ac:dyDescent="0.3">
      <c r="A892" t="s">
        <v>1931</v>
      </c>
      <c r="B892" t="s">
        <v>1932</v>
      </c>
      <c r="C892" t="s">
        <v>3149</v>
      </c>
      <c r="D892" t="s">
        <v>448</v>
      </c>
      <c r="E892">
        <v>3663.1810089000001</v>
      </c>
      <c r="F892">
        <v>954.45</v>
      </c>
      <c r="G892">
        <v>-53.425096424529102</v>
      </c>
      <c r="H892">
        <v>-3.3288343082024601</v>
      </c>
      <c r="I892">
        <v>-14.935143509152001</v>
      </c>
      <c r="J892">
        <v>-3.3359705747793398</v>
      </c>
      <c r="K892">
        <v>1037.9218611918</v>
      </c>
      <c r="L892">
        <v>1142.9202353161299</v>
      </c>
      <c r="M892">
        <v>29.6725472089724</v>
      </c>
      <c r="N892">
        <v>0.59034989614954403</v>
      </c>
      <c r="O892">
        <v>51.684216040651599</v>
      </c>
      <c r="P892">
        <v>0.51603391079986205</v>
      </c>
      <c r="Q892">
        <v>-0.135091312464274</v>
      </c>
    </row>
    <row r="893" spans="1:17" hidden="1" x14ac:dyDescent="0.3">
      <c r="A893" t="s">
        <v>1933</v>
      </c>
      <c r="B893" t="s">
        <v>1934</v>
      </c>
      <c r="C893" t="s">
        <v>3154</v>
      </c>
      <c r="D893" t="s">
        <v>211</v>
      </c>
      <c r="E893">
        <v>3660.4910063699899</v>
      </c>
      <c r="F893">
        <v>3357.7</v>
      </c>
      <c r="G893">
        <v>179.380853127579</v>
      </c>
      <c r="H893">
        <v>20.171919719726599</v>
      </c>
      <c r="I893">
        <v>127.44130791889501</v>
      </c>
      <c r="J893">
        <v>9.7145238274244008</v>
      </c>
      <c r="K893">
        <v>2647.4093588056598</v>
      </c>
      <c r="L893">
        <v>1989.8995529224801</v>
      </c>
      <c r="M893">
        <v>81.044382207599199</v>
      </c>
      <c r="N893">
        <v>1.2161133521715499</v>
      </c>
      <c r="O893">
        <v>8.2884117103969999</v>
      </c>
      <c r="P893">
        <v>214.214860565225</v>
      </c>
      <c r="Q893">
        <v>0.17240367028525999</v>
      </c>
    </row>
    <row r="894" spans="1:17" hidden="1" x14ac:dyDescent="0.3">
      <c r="A894" t="s">
        <v>1935</v>
      </c>
      <c r="B894" t="s">
        <v>1936</v>
      </c>
      <c r="C894" t="s">
        <v>3154</v>
      </c>
      <c r="D894" t="s">
        <v>258</v>
      </c>
      <c r="E894">
        <v>3657.1349644050001</v>
      </c>
      <c r="F894">
        <v>3605.55</v>
      </c>
      <c r="G894">
        <v>11.448281320105</v>
      </c>
      <c r="H894">
        <v>-10.1154981373305</v>
      </c>
      <c r="I894">
        <v>42.558914707826297</v>
      </c>
      <c r="J894">
        <v>-3.2286171111390898</v>
      </c>
      <c r="K894">
        <v>3831.0209488636101</v>
      </c>
      <c r="L894">
        <v>3357.73471419013</v>
      </c>
      <c r="M894">
        <v>28.160948437493499</v>
      </c>
      <c r="N894">
        <v>0.14816843992617601</v>
      </c>
      <c r="O894">
        <v>24.8075883013687</v>
      </c>
      <c r="P894">
        <v>67.233302411873794</v>
      </c>
      <c r="Q894">
        <v>0.100461144288632</v>
      </c>
    </row>
    <row r="895" spans="1:17" hidden="1" x14ac:dyDescent="0.3">
      <c r="A895" t="s">
        <v>1937</v>
      </c>
      <c r="B895" t="s">
        <v>1938</v>
      </c>
      <c r="C895" t="s">
        <v>3154</v>
      </c>
      <c r="D895" t="s">
        <v>987</v>
      </c>
      <c r="E895">
        <v>3649.9578687849998</v>
      </c>
      <c r="F895">
        <v>450.95</v>
      </c>
      <c r="G895">
        <v>-24.2107269396876</v>
      </c>
      <c r="H895">
        <v>-10.995786584313</v>
      </c>
      <c r="I895">
        <v>10.236217407379501</v>
      </c>
      <c r="J895">
        <v>-1.71474353861454</v>
      </c>
      <c r="K895">
        <v>475.69636507355398</v>
      </c>
      <c r="L895">
        <v>435.58372600515497</v>
      </c>
      <c r="M895">
        <v>39.536464102987203</v>
      </c>
      <c r="N895">
        <v>0.24015276003344699</v>
      </c>
      <c r="O895">
        <v>29.726133717707</v>
      </c>
      <c r="P895">
        <v>33.3974264162106</v>
      </c>
      <c r="Q895">
        <v>1.4819411854378999E-2</v>
      </c>
    </row>
    <row r="896" spans="1:17" hidden="1" x14ac:dyDescent="0.3">
      <c r="A896" t="s">
        <v>1939</v>
      </c>
      <c r="B896" t="s">
        <v>1940</v>
      </c>
      <c r="C896" t="s">
        <v>3154</v>
      </c>
      <c r="D896" t="s">
        <v>282</v>
      </c>
      <c r="E896">
        <v>3639.8596058550002</v>
      </c>
      <c r="F896">
        <v>3005.55</v>
      </c>
      <c r="G896">
        <v>9.9289985992730294</v>
      </c>
      <c r="H896">
        <v>-5.86548893046659</v>
      </c>
      <c r="I896">
        <v>41.638661933032097</v>
      </c>
      <c r="J896">
        <v>-4.52904788163322</v>
      </c>
      <c r="K896">
        <v>3128.7056547121701</v>
      </c>
      <c r="L896">
        <v>2664.82883873422</v>
      </c>
      <c r="M896">
        <v>38.012904511353703</v>
      </c>
      <c r="N896">
        <v>0.24087875525246799</v>
      </c>
      <c r="O896">
        <v>24.2518008351216</v>
      </c>
      <c r="P896">
        <v>99.2211579889305</v>
      </c>
      <c r="Q896">
        <v>0.11973603776707301</v>
      </c>
    </row>
    <row r="897" spans="1:17" hidden="1" x14ac:dyDescent="0.3">
      <c r="A897" t="s">
        <v>1941</v>
      </c>
      <c r="B897" t="s">
        <v>1942</v>
      </c>
      <c r="C897" t="s">
        <v>3154</v>
      </c>
      <c r="D897" t="s">
        <v>91</v>
      </c>
      <c r="E897">
        <v>3634.23800166</v>
      </c>
      <c r="F897">
        <v>340.3</v>
      </c>
      <c r="G897">
        <v>117.584820532568</v>
      </c>
      <c r="H897">
        <v>-0.93585113018670596</v>
      </c>
      <c r="I897">
        <v>102.566381728812</v>
      </c>
      <c r="J897">
        <v>-3.7555361747897602</v>
      </c>
      <c r="K897">
        <v>337.66853254570498</v>
      </c>
      <c r="L897">
        <v>250.50830788496901</v>
      </c>
      <c r="M897">
        <v>40.472419418894198</v>
      </c>
      <c r="N897">
        <v>0.34497933840697298</v>
      </c>
      <c r="O897">
        <v>19.0714075815456</v>
      </c>
      <c r="P897">
        <v>146.41564083997099</v>
      </c>
      <c r="Q897">
        <v>6.9568855309213001E-2</v>
      </c>
    </row>
    <row r="898" spans="1:17" hidden="1" x14ac:dyDescent="0.3">
      <c r="A898" t="s">
        <v>1943</v>
      </c>
      <c r="B898" t="s">
        <v>1944</v>
      </c>
      <c r="C898" t="s">
        <v>3154</v>
      </c>
      <c r="D898" t="s">
        <v>141</v>
      </c>
      <c r="E898">
        <v>3628.9326821350001</v>
      </c>
      <c r="F898">
        <v>280.55</v>
      </c>
      <c r="G898">
        <v>302.09048370606303</v>
      </c>
      <c r="H898">
        <v>1.33470845948596</v>
      </c>
      <c r="I898">
        <v>103.48263608102</v>
      </c>
      <c r="J898">
        <v>0.59247399882652496</v>
      </c>
      <c r="K898">
        <v>270.00110907434998</v>
      </c>
      <c r="L898">
        <v>203.376640292454</v>
      </c>
      <c r="M898">
        <v>55.616248522807901</v>
      </c>
      <c r="N898">
        <v>0.509438505696445</v>
      </c>
      <c r="O898">
        <v>22.723222242024502</v>
      </c>
      <c r="P898">
        <v>346.02543720190698</v>
      </c>
      <c r="Q898">
        <v>0.16363817415865101</v>
      </c>
    </row>
    <row r="899" spans="1:17" x14ac:dyDescent="0.3">
      <c r="A899" t="s">
        <v>1945</v>
      </c>
      <c r="B899" t="s">
        <v>1946</v>
      </c>
      <c r="C899" t="s">
        <v>3156</v>
      </c>
      <c r="D899" t="s">
        <v>1436</v>
      </c>
      <c r="E899">
        <v>3626.4152937399999</v>
      </c>
      <c r="F899">
        <v>549.04999999999995</v>
      </c>
      <c r="G899">
        <v>-48.015057015588503</v>
      </c>
      <c r="H899">
        <v>-5.8174514598827898</v>
      </c>
      <c r="I899">
        <v>-22.127539912392798</v>
      </c>
      <c r="J899">
        <v>-4.50131318185566</v>
      </c>
      <c r="K899">
        <v>591.35504640722297</v>
      </c>
      <c r="L899">
        <v>620.08942405637401</v>
      </c>
      <c r="M899">
        <v>30.9386964356814</v>
      </c>
      <c r="N899">
        <v>0.62907655706767496</v>
      </c>
      <c r="O899">
        <v>48.4382114561515</v>
      </c>
      <c r="P899">
        <v>1.1328053048443401</v>
      </c>
      <c r="Q899">
        <v>8.2860399065204995E-2</v>
      </c>
    </row>
    <row r="900" spans="1:17" hidden="1" x14ac:dyDescent="0.3">
      <c r="A900" t="s">
        <v>1947</v>
      </c>
      <c r="B900" t="s">
        <v>1948</v>
      </c>
      <c r="C900" t="s">
        <v>3154</v>
      </c>
      <c r="D900" t="s">
        <v>282</v>
      </c>
      <c r="E900">
        <v>3613.5425810000002</v>
      </c>
      <c r="F900">
        <v>1637.6</v>
      </c>
      <c r="G900">
        <v>94.697095811728502</v>
      </c>
      <c r="H900">
        <v>46.198392929446499</v>
      </c>
      <c r="I900">
        <v>118.207245791441</v>
      </c>
      <c r="J900">
        <v>15.5799490348671</v>
      </c>
      <c r="K900">
        <v>1248.0229972192601</v>
      </c>
      <c r="L900">
        <v>950.21448710875904</v>
      </c>
      <c r="M900">
        <v>80.137088491358796</v>
      </c>
      <c r="N900">
        <v>1.3736164039997001</v>
      </c>
      <c r="O900">
        <v>0.69614069369809894</v>
      </c>
      <c r="P900">
        <v>207.81954887218001</v>
      </c>
    </row>
    <row r="901" spans="1:17" hidden="1" x14ac:dyDescent="0.3">
      <c r="A901" t="s">
        <v>1949</v>
      </c>
      <c r="B901" t="s">
        <v>1950</v>
      </c>
      <c r="C901" t="s">
        <v>3154</v>
      </c>
      <c r="D901" t="s">
        <v>54</v>
      </c>
      <c r="E901">
        <v>3605.4209210250001</v>
      </c>
      <c r="F901">
        <v>264.95</v>
      </c>
      <c r="G901">
        <v>26.562440666618699</v>
      </c>
      <c r="H901">
        <v>-4.9210892021680899E-2</v>
      </c>
      <c r="I901">
        <v>8.63818347938677</v>
      </c>
      <c r="J901">
        <v>-3.8168937954650199</v>
      </c>
      <c r="K901">
        <v>275.85804925610802</v>
      </c>
      <c r="L901">
        <v>246.163301379975</v>
      </c>
      <c r="M901">
        <v>36.756182672475802</v>
      </c>
      <c r="N901">
        <v>0.31342055805949798</v>
      </c>
      <c r="O901">
        <v>29.4583883751651</v>
      </c>
      <c r="P901">
        <v>65.593749999999901</v>
      </c>
      <c r="Q901">
        <v>1.2153352727375E-2</v>
      </c>
    </row>
    <row r="902" spans="1:17" x14ac:dyDescent="0.3">
      <c r="A902" t="s">
        <v>1951</v>
      </c>
      <c r="B902" t="s">
        <v>1952</v>
      </c>
      <c r="C902" t="s">
        <v>3153</v>
      </c>
      <c r="D902" t="s">
        <v>282</v>
      </c>
      <c r="E902">
        <v>3603.6089849999998</v>
      </c>
      <c r="F902">
        <v>1163.9000000000001</v>
      </c>
      <c r="G902">
        <v>40.756378552465897</v>
      </c>
      <c r="H902">
        <v>-12.5880234596377</v>
      </c>
      <c r="I902">
        <v>40.056521592575997</v>
      </c>
      <c r="J902">
        <v>0.664011441217634</v>
      </c>
      <c r="K902">
        <v>1264.3572867323301</v>
      </c>
      <c r="L902">
        <v>1067.33686153758</v>
      </c>
      <c r="M902">
        <v>31.278456928945701</v>
      </c>
      <c r="N902">
        <v>0.56105006443278505</v>
      </c>
      <c r="O902">
        <v>33.082739066930102</v>
      </c>
      <c r="P902">
        <v>71.527521921744906</v>
      </c>
      <c r="Q902">
        <v>3.4274603650814001E-2</v>
      </c>
    </row>
    <row r="903" spans="1:17" hidden="1" x14ac:dyDescent="0.3">
      <c r="A903" t="s">
        <v>1953</v>
      </c>
      <c r="B903" t="s">
        <v>1954</v>
      </c>
      <c r="C903" t="s">
        <v>3154</v>
      </c>
      <c r="D903" t="s">
        <v>48</v>
      </c>
      <c r="E903">
        <v>3583.5149999999999</v>
      </c>
      <c r="F903">
        <v>287.5</v>
      </c>
      <c r="G903">
        <v>21.3291852048844</v>
      </c>
      <c r="H903">
        <v>9.8500854436129401</v>
      </c>
      <c r="I903">
        <v>84.078989061795099</v>
      </c>
      <c r="J903">
        <v>-2.67618967127612</v>
      </c>
      <c r="K903">
        <v>273.220084914138</v>
      </c>
      <c r="L903">
        <v>229.86290198263401</v>
      </c>
      <c r="M903">
        <v>42.451689725976102</v>
      </c>
      <c r="N903">
        <v>0.86355694944707795</v>
      </c>
      <c r="O903">
        <v>16.869565217391301</v>
      </c>
      <c r="P903">
        <v>103.900709219858</v>
      </c>
    </row>
    <row r="904" spans="1:17" hidden="1" x14ac:dyDescent="0.3">
      <c r="A904" t="s">
        <v>1955</v>
      </c>
      <c r="B904" t="s">
        <v>1956</v>
      </c>
      <c r="C904" t="s">
        <v>3154</v>
      </c>
      <c r="D904" t="s">
        <v>282</v>
      </c>
      <c r="E904">
        <v>3575.768444325</v>
      </c>
      <c r="F904">
        <v>521.54999999999995</v>
      </c>
      <c r="G904">
        <v>36.471662329133899</v>
      </c>
      <c r="H904">
        <v>-0.98485888449369197</v>
      </c>
      <c r="I904">
        <v>-6.1403945892510396</v>
      </c>
      <c r="J904">
        <v>1.0433945520940899</v>
      </c>
      <c r="K904">
        <v>546.16320044814802</v>
      </c>
      <c r="L904">
        <v>514.61601252563298</v>
      </c>
      <c r="M904">
        <v>43.724544038588398</v>
      </c>
      <c r="N904">
        <v>0.43343354944482199</v>
      </c>
      <c r="O904">
        <v>25.587192023775302</v>
      </c>
      <c r="P904">
        <v>64.267716535432996</v>
      </c>
      <c r="Q904">
        <v>9.3552135500561004E-2</v>
      </c>
    </row>
    <row r="905" spans="1:17" hidden="1" x14ac:dyDescent="0.3">
      <c r="A905" t="s">
        <v>1957</v>
      </c>
      <c r="B905" t="s">
        <v>1958</v>
      </c>
      <c r="C905" t="s">
        <v>3154</v>
      </c>
      <c r="D905" t="s">
        <v>1651</v>
      </c>
      <c r="E905">
        <v>3568.4483700549999</v>
      </c>
      <c r="F905">
        <v>2103.9499999999998</v>
      </c>
      <c r="G905">
        <v>13.474363925323599</v>
      </c>
      <c r="H905">
        <v>6.9118873176543802</v>
      </c>
      <c r="I905">
        <v>19.800536835964898</v>
      </c>
      <c r="J905">
        <v>-3.1578636313020501</v>
      </c>
      <c r="K905">
        <v>2123.2138646848498</v>
      </c>
      <c r="L905">
        <v>1933.2411773219401</v>
      </c>
      <c r="M905">
        <v>47.428837859385602</v>
      </c>
      <c r="N905">
        <v>0.61338612952638405</v>
      </c>
      <c r="O905">
        <v>17.350697497564099</v>
      </c>
      <c r="P905">
        <v>48.578793121711797</v>
      </c>
      <c r="Q905">
        <v>0.110811417156506</v>
      </c>
    </row>
    <row r="906" spans="1:17" hidden="1" x14ac:dyDescent="0.3">
      <c r="A906" t="s">
        <v>1959</v>
      </c>
      <c r="B906" t="s">
        <v>1960</v>
      </c>
      <c r="C906" t="s">
        <v>3154</v>
      </c>
      <c r="D906" t="s">
        <v>477</v>
      </c>
      <c r="E906">
        <v>3563.7283007639999</v>
      </c>
      <c r="F906">
        <v>175.46</v>
      </c>
      <c r="G906">
        <v>32.804170769490199</v>
      </c>
      <c r="H906">
        <v>-9.0156247132821807</v>
      </c>
      <c r="I906">
        <v>30.909459610431998</v>
      </c>
      <c r="J906">
        <v>-2.8896320788944401</v>
      </c>
      <c r="K906">
        <v>183.615624382889</v>
      </c>
      <c r="L906">
        <v>155.629695200768</v>
      </c>
      <c r="M906">
        <v>35.035603903836098</v>
      </c>
      <c r="N906">
        <v>0.43002679868166399</v>
      </c>
      <c r="O906">
        <v>20.1698392796078</v>
      </c>
      <c r="P906">
        <v>79.682539682539598</v>
      </c>
      <c r="Q906">
        <v>0.11412081866542099</v>
      </c>
    </row>
    <row r="907" spans="1:17" hidden="1" x14ac:dyDescent="0.3">
      <c r="A907" t="s">
        <v>1961</v>
      </c>
      <c r="B907" t="s">
        <v>1962</v>
      </c>
      <c r="C907" t="s">
        <v>3154</v>
      </c>
      <c r="D907" t="s">
        <v>509</v>
      </c>
      <c r="E907">
        <v>3549.96513981</v>
      </c>
      <c r="F907">
        <v>452.45</v>
      </c>
      <c r="G907">
        <v>69.449522515019495</v>
      </c>
      <c r="H907">
        <v>22.3044556893026</v>
      </c>
      <c r="I907">
        <v>52.506736145244901</v>
      </c>
      <c r="J907">
        <v>3.01946376217635</v>
      </c>
      <c r="K907">
        <v>414.19759360433898</v>
      </c>
      <c r="L907">
        <v>335.15287940172698</v>
      </c>
      <c r="M907">
        <v>55.539822163995098</v>
      </c>
      <c r="N907">
        <v>0.68812169582344995</v>
      </c>
      <c r="O907">
        <v>10.2884296607359</v>
      </c>
      <c r="P907">
        <v>113.949639437285</v>
      </c>
      <c r="Q907">
        <v>0.15895499363136301</v>
      </c>
    </row>
    <row r="908" spans="1:17" hidden="1" x14ac:dyDescent="0.3">
      <c r="A908" t="s">
        <v>1963</v>
      </c>
      <c r="B908" t="s">
        <v>1964</v>
      </c>
      <c r="C908" t="s">
        <v>3154</v>
      </c>
      <c r="D908" t="s">
        <v>108</v>
      </c>
      <c r="E908">
        <v>3541.3220464199999</v>
      </c>
      <c r="F908">
        <v>940.15</v>
      </c>
      <c r="G908">
        <v>22.8510280596551</v>
      </c>
      <c r="H908">
        <v>-8.1422416557297002</v>
      </c>
      <c r="I908">
        <v>6.3377399405219199</v>
      </c>
      <c r="J908">
        <v>10.8777711389623</v>
      </c>
      <c r="K908">
        <v>904.89281575638597</v>
      </c>
      <c r="L908">
        <v>817.92188285111001</v>
      </c>
      <c r="M908">
        <v>56.410530740656</v>
      </c>
      <c r="N908">
        <v>0.133221719632555</v>
      </c>
      <c r="O908">
        <v>20.097856724990599</v>
      </c>
      <c r="P908">
        <v>68.697290507805505</v>
      </c>
      <c r="Q908">
        <v>8.6949488948316001E-2</v>
      </c>
    </row>
    <row r="909" spans="1:17" x14ac:dyDescent="0.3">
      <c r="A909" t="s">
        <v>1965</v>
      </c>
      <c r="B909" t="s">
        <v>1966</v>
      </c>
      <c r="C909" t="s">
        <v>3148</v>
      </c>
      <c r="D909" t="s">
        <v>114</v>
      </c>
      <c r="E909">
        <v>3540.9179619000001</v>
      </c>
      <c r="F909">
        <v>811.15</v>
      </c>
      <c r="G909">
        <v>54.824049426737901</v>
      </c>
      <c r="H909">
        <v>4.1023748209023196</v>
      </c>
      <c r="I909">
        <v>-12.558528443563899</v>
      </c>
      <c r="J909">
        <v>2.27026182584558</v>
      </c>
      <c r="K909">
        <v>814.48699614608699</v>
      </c>
      <c r="L909">
        <v>784.35709706773798</v>
      </c>
      <c r="M909">
        <v>52.728428515696002</v>
      </c>
      <c r="N909">
        <v>0.71694559831955396</v>
      </c>
      <c r="O909">
        <v>33.514146582013197</v>
      </c>
      <c r="P909">
        <v>89.831500117013803</v>
      </c>
      <c r="Q909">
        <v>9.8308522719501995E-2</v>
      </c>
    </row>
    <row r="910" spans="1:17" hidden="1" x14ac:dyDescent="0.3">
      <c r="A910" t="s">
        <v>1967</v>
      </c>
      <c r="B910" t="s">
        <v>1968</v>
      </c>
      <c r="C910" t="s">
        <v>3154</v>
      </c>
      <c r="D910" t="s">
        <v>51</v>
      </c>
      <c r="E910">
        <v>3528.8401070250002</v>
      </c>
      <c r="F910">
        <v>323.85000000000002</v>
      </c>
      <c r="G910">
        <v>137.51708487992701</v>
      </c>
      <c r="H910">
        <v>-1.8773990284367501</v>
      </c>
      <c r="I910">
        <v>11.290900326315599</v>
      </c>
      <c r="J910">
        <v>7.8992198395155304</v>
      </c>
      <c r="K910">
        <v>325.21106012167502</v>
      </c>
      <c r="L910">
        <v>288.77012353966302</v>
      </c>
      <c r="M910">
        <v>58.606839626121001</v>
      </c>
      <c r="N910">
        <v>1.55302051588382</v>
      </c>
      <c r="O910">
        <v>20.426123205187501</v>
      </c>
      <c r="P910">
        <v>199.30683918669101</v>
      </c>
      <c r="Q910">
        <v>0.14840878005584701</v>
      </c>
    </row>
    <row r="911" spans="1:17" hidden="1" x14ac:dyDescent="0.3">
      <c r="A911" t="s">
        <v>1969</v>
      </c>
      <c r="B911" t="s">
        <v>1970</v>
      </c>
      <c r="C911" t="s">
        <v>3154</v>
      </c>
      <c r="D911" t="s">
        <v>51</v>
      </c>
      <c r="E911">
        <v>3518.6813890839899</v>
      </c>
      <c r="F911">
        <v>137.03</v>
      </c>
      <c r="G911">
        <v>48.631219901205696</v>
      </c>
      <c r="H911">
        <v>-0.36042029152782401</v>
      </c>
      <c r="I911">
        <v>46.879166398794801</v>
      </c>
      <c r="J911">
        <v>0.68876406008575397</v>
      </c>
      <c r="K911">
        <v>135.573468223741</v>
      </c>
      <c r="L911">
        <v>121.29415065454</v>
      </c>
      <c r="M911">
        <v>63.647107583700603</v>
      </c>
      <c r="N911">
        <v>0.76883449152468497</v>
      </c>
      <c r="O911">
        <v>23.330657520250998</v>
      </c>
      <c r="P911">
        <v>75.454545454545396</v>
      </c>
      <c r="Q911">
        <v>1.6422151672937001E-2</v>
      </c>
    </row>
    <row r="912" spans="1:17" x14ac:dyDescent="0.3">
      <c r="A912" t="s">
        <v>1971</v>
      </c>
      <c r="B912" t="s">
        <v>1972</v>
      </c>
      <c r="C912" t="s">
        <v>3148</v>
      </c>
      <c r="D912" t="s">
        <v>114</v>
      </c>
      <c r="E912">
        <v>3510.9759899999999</v>
      </c>
      <c r="F912">
        <v>609.5</v>
      </c>
      <c r="G912">
        <v>-12.2059542477016</v>
      </c>
      <c r="H912">
        <v>-11.688301004284799</v>
      </c>
      <c r="I912">
        <v>3.9051720627708999</v>
      </c>
      <c r="J912">
        <v>-8.4840842831024705</v>
      </c>
      <c r="K912">
        <v>632.37071206573296</v>
      </c>
      <c r="L912">
        <v>591.31326216544096</v>
      </c>
      <c r="M912">
        <v>35.516876241960503</v>
      </c>
      <c r="N912">
        <v>0.64638972849819498</v>
      </c>
      <c r="O912">
        <v>19.7374897456931</v>
      </c>
      <c r="P912">
        <v>32.499999999999901</v>
      </c>
      <c r="Q912">
        <v>9.4939856787430998E-2</v>
      </c>
    </row>
    <row r="913" spans="1:17" x14ac:dyDescent="0.3">
      <c r="A913" t="s">
        <v>1973</v>
      </c>
      <c r="B913" t="s">
        <v>1974</v>
      </c>
      <c r="C913" t="s">
        <v>3155</v>
      </c>
      <c r="D913" t="s">
        <v>448</v>
      </c>
      <c r="E913">
        <v>3504.8041169399999</v>
      </c>
      <c r="F913">
        <v>22.73</v>
      </c>
      <c r="G913">
        <v>-33.538774494860199</v>
      </c>
      <c r="H913">
        <v>-17.1245386165374</v>
      </c>
      <c r="I913">
        <v>-6.1403585713861597</v>
      </c>
      <c r="J913">
        <v>-2.5961425877603501</v>
      </c>
      <c r="K913">
        <v>22.926845449540199</v>
      </c>
      <c r="L913">
        <v>23.669277621273402</v>
      </c>
      <c r="M913">
        <v>49.518657856372698</v>
      </c>
      <c r="N913">
        <v>0.27723345722954701</v>
      </c>
      <c r="O913">
        <v>98.636163660360694</v>
      </c>
      <c r="P913">
        <v>36.107784431137702</v>
      </c>
    </row>
    <row r="914" spans="1:17" hidden="1" x14ac:dyDescent="0.3">
      <c r="A914" t="s">
        <v>1975</v>
      </c>
      <c r="B914" t="s">
        <v>1976</v>
      </c>
      <c r="C914" t="s">
        <v>3154</v>
      </c>
      <c r="D914" t="s">
        <v>1369</v>
      </c>
      <c r="E914">
        <v>3503.7887682599999</v>
      </c>
      <c r="F914">
        <v>800.2</v>
      </c>
      <c r="G914">
        <v>-0.22489841011780501</v>
      </c>
      <c r="H914">
        <v>2.5867642952058598</v>
      </c>
      <c r="I914">
        <v>47.458804448161203</v>
      </c>
      <c r="J914">
        <v>4.6451890431278802</v>
      </c>
      <c r="K914">
        <v>773.41795595677002</v>
      </c>
      <c r="L914">
        <v>712.16140199494998</v>
      </c>
      <c r="M914">
        <v>61.624683074319996</v>
      </c>
      <c r="N914">
        <v>0.33099365151898102</v>
      </c>
      <c r="O914">
        <v>22.844288927768002</v>
      </c>
      <c r="P914">
        <v>78.138913624220805</v>
      </c>
      <c r="Q914">
        <v>-2.5413789410061002E-2</v>
      </c>
    </row>
    <row r="915" spans="1:17" x14ac:dyDescent="0.3">
      <c r="A915" t="s">
        <v>1977</v>
      </c>
      <c r="B915" t="s">
        <v>1978</v>
      </c>
      <c r="C915" t="s">
        <v>3141</v>
      </c>
      <c r="D915" t="s">
        <v>227</v>
      </c>
      <c r="E915">
        <v>3498.7866201949901</v>
      </c>
      <c r="F915">
        <v>414.55</v>
      </c>
      <c r="G915">
        <v>-39.372023511419997</v>
      </c>
      <c r="H915">
        <v>-2.30784493080525</v>
      </c>
      <c r="I915">
        <v>-23.505813870803699</v>
      </c>
      <c r="J915">
        <v>-0.73765461175750402</v>
      </c>
      <c r="K915">
        <v>446.77716226734998</v>
      </c>
      <c r="L915">
        <v>483.01623453268701</v>
      </c>
      <c r="M915">
        <v>37.058129252817302</v>
      </c>
      <c r="N915">
        <v>0.68453793788459305</v>
      </c>
      <c r="O915">
        <v>68.616572186708396</v>
      </c>
      <c r="P915">
        <v>2.4212476837554</v>
      </c>
    </row>
    <row r="916" spans="1:17" hidden="1" x14ac:dyDescent="0.3">
      <c r="A916" t="s">
        <v>1979</v>
      </c>
      <c r="B916" t="s">
        <v>1980</v>
      </c>
      <c r="C916" t="s">
        <v>3154</v>
      </c>
      <c r="D916" t="s">
        <v>91</v>
      </c>
      <c r="E916">
        <v>3498.7761816000002</v>
      </c>
      <c r="F916">
        <v>2844.7</v>
      </c>
      <c r="G916">
        <v>-18.064401208799602</v>
      </c>
      <c r="H916">
        <v>-4.3396719358590898</v>
      </c>
      <c r="I916">
        <v>6.2219931389587</v>
      </c>
      <c r="J916">
        <v>4.0882696247769301</v>
      </c>
      <c r="K916">
        <v>2851.4933196960101</v>
      </c>
      <c r="L916">
        <v>2788.2379463826201</v>
      </c>
      <c r="M916">
        <v>68.1277143054172</v>
      </c>
      <c r="N916">
        <v>0.45354759448770499</v>
      </c>
      <c r="O916">
        <v>34.117833163426702</v>
      </c>
      <c r="P916">
        <v>35.9766735976673</v>
      </c>
      <c r="Q916">
        <v>0.144289351267333</v>
      </c>
    </row>
    <row r="917" spans="1:17" hidden="1" x14ac:dyDescent="0.3">
      <c r="A917" t="s">
        <v>1981</v>
      </c>
      <c r="B917" t="s">
        <v>1982</v>
      </c>
      <c r="C917" t="s">
        <v>3154</v>
      </c>
      <c r="D917" t="s">
        <v>719</v>
      </c>
      <c r="E917">
        <v>3491.5799906749999</v>
      </c>
      <c r="F917">
        <v>750.55</v>
      </c>
      <c r="G917">
        <v>-42.012864624280098</v>
      </c>
      <c r="H917">
        <v>0.62622804824648903</v>
      </c>
      <c r="I917">
        <v>-17.151321105347101</v>
      </c>
      <c r="J917">
        <v>-2.2289677066738798</v>
      </c>
      <c r="K917">
        <v>796.699226954599</v>
      </c>
      <c r="L917">
        <v>856.03637972524598</v>
      </c>
      <c r="M917">
        <v>38.302154225272801</v>
      </c>
      <c r="N917">
        <v>0.15365948151869599</v>
      </c>
      <c r="O917">
        <v>38.565052294983602</v>
      </c>
      <c r="P917">
        <v>4.4170840289371203</v>
      </c>
      <c r="Q917">
        <v>-9.3741514277745006E-2</v>
      </c>
    </row>
    <row r="918" spans="1:17" hidden="1" x14ac:dyDescent="0.3">
      <c r="A918" t="s">
        <v>1983</v>
      </c>
      <c r="B918" t="s">
        <v>1984</v>
      </c>
      <c r="C918" t="s">
        <v>3154</v>
      </c>
      <c r="D918" t="s">
        <v>48</v>
      </c>
      <c r="E918">
        <v>3488.5437888000001</v>
      </c>
      <c r="F918">
        <v>627.20000000000005</v>
      </c>
      <c r="G918">
        <v>-33.974223516189703</v>
      </c>
      <c r="H918">
        <v>-11.891813097276</v>
      </c>
      <c r="I918">
        <v>-7.9862867089337799</v>
      </c>
      <c r="J918">
        <v>-7.32616476987016</v>
      </c>
      <c r="K918">
        <v>671.16990247011404</v>
      </c>
      <c r="M918">
        <v>40.824183581137902</v>
      </c>
      <c r="N918">
        <v>0.79202498740706895</v>
      </c>
      <c r="O918">
        <v>43.056441326530503</v>
      </c>
      <c r="P918">
        <v>14.0363636363636</v>
      </c>
    </row>
    <row r="919" spans="1:17" x14ac:dyDescent="0.3">
      <c r="A919" t="s">
        <v>1985</v>
      </c>
      <c r="B919" t="s">
        <v>1986</v>
      </c>
      <c r="C919" t="s">
        <v>3148</v>
      </c>
      <c r="D919" t="s">
        <v>433</v>
      </c>
      <c r="E919">
        <v>3477.3250400000002</v>
      </c>
      <c r="F919">
        <v>401.65</v>
      </c>
      <c r="G919">
        <v>-19.009311601749801</v>
      </c>
      <c r="H919">
        <v>9.8046979589230396</v>
      </c>
      <c r="I919">
        <v>-46.896235093617797</v>
      </c>
      <c r="J919">
        <v>-0.49835273716151202</v>
      </c>
      <c r="K919">
        <v>419.72749672485003</v>
      </c>
      <c r="L919">
        <v>459.029798825988</v>
      </c>
      <c r="M919">
        <v>43.547306554670897</v>
      </c>
      <c r="N919">
        <v>0.46057888896327098</v>
      </c>
      <c r="O919">
        <v>86.101083032491005</v>
      </c>
      <c r="P919">
        <v>12.3339393091875</v>
      </c>
      <c r="Q919">
        <v>0.145306533922366</v>
      </c>
    </row>
    <row r="920" spans="1:17" hidden="1" x14ac:dyDescent="0.3">
      <c r="A920" t="s">
        <v>1987</v>
      </c>
      <c r="B920" t="s">
        <v>1988</v>
      </c>
      <c r="C920" t="s">
        <v>3154</v>
      </c>
      <c r="D920" t="s">
        <v>206</v>
      </c>
      <c r="E920">
        <v>3473.3166467999999</v>
      </c>
      <c r="F920">
        <v>509.6</v>
      </c>
      <c r="G920">
        <v>12.1617922431497</v>
      </c>
      <c r="H920">
        <v>-5.6184886356034598</v>
      </c>
      <c r="I920">
        <v>0.46380646116540403</v>
      </c>
      <c r="J920">
        <v>-3.1696795200194701</v>
      </c>
      <c r="K920">
        <v>535.91682774622302</v>
      </c>
      <c r="L920">
        <v>501.51611759792797</v>
      </c>
      <c r="M920">
        <v>38.981872858912098</v>
      </c>
      <c r="N920">
        <v>0.59329334357529995</v>
      </c>
      <c r="O920">
        <v>19.691915227629501</v>
      </c>
      <c r="P920">
        <v>40.579310344827597</v>
      </c>
      <c r="Q920">
        <v>0.147000124423081</v>
      </c>
    </row>
    <row r="921" spans="1:17" hidden="1" x14ac:dyDescent="0.3">
      <c r="A921" t="s">
        <v>1989</v>
      </c>
      <c r="B921" t="s">
        <v>1990</v>
      </c>
      <c r="C921" t="s">
        <v>3154</v>
      </c>
      <c r="D921" t="s">
        <v>362</v>
      </c>
      <c r="E921">
        <v>3456.04085209499</v>
      </c>
      <c r="F921">
        <v>1044.55</v>
      </c>
      <c r="G921">
        <v>65.072833974958002</v>
      </c>
      <c r="H921">
        <v>0.55962452595755097</v>
      </c>
      <c r="I921">
        <v>56.145898770162397</v>
      </c>
      <c r="J921">
        <v>2.1843356496182098</v>
      </c>
      <c r="K921">
        <v>1044.84106410255</v>
      </c>
      <c r="L921">
        <v>865.00648548781999</v>
      </c>
      <c r="M921">
        <v>43.998313879215999</v>
      </c>
      <c r="N921">
        <v>0.34621691910605101</v>
      </c>
      <c r="O921">
        <v>30.199607486477401</v>
      </c>
      <c r="P921">
        <v>92.207194774128197</v>
      </c>
      <c r="Q921">
        <v>4.3651725059585998E-2</v>
      </c>
    </row>
    <row r="922" spans="1:17" hidden="1" x14ac:dyDescent="0.3">
      <c r="A922" t="s">
        <v>1991</v>
      </c>
      <c r="B922" t="s">
        <v>1992</v>
      </c>
      <c r="C922" t="s">
        <v>3154</v>
      </c>
      <c r="D922" t="s">
        <v>141</v>
      </c>
      <c r="E922">
        <v>3403.1947263249999</v>
      </c>
      <c r="F922">
        <v>940.25</v>
      </c>
      <c r="G922">
        <v>127.846722526973</v>
      </c>
      <c r="H922">
        <v>43.659074133428398</v>
      </c>
      <c r="I922">
        <v>24.7022401189483</v>
      </c>
      <c r="J922">
        <v>2.6691961773386201</v>
      </c>
      <c r="K922">
        <v>801.96857969078906</v>
      </c>
      <c r="L922">
        <v>673.60673059978706</v>
      </c>
      <c r="M922">
        <v>60.069174045564701</v>
      </c>
      <c r="N922">
        <v>1.2160277667744199</v>
      </c>
      <c r="O922">
        <v>6.3334219622440902</v>
      </c>
      <c r="P922">
        <v>157.11751955157999</v>
      </c>
      <c r="Q922">
        <v>0.120449869188145</v>
      </c>
    </row>
    <row r="923" spans="1:17" hidden="1" x14ac:dyDescent="0.3">
      <c r="A923" t="s">
        <v>1993</v>
      </c>
      <c r="B923" t="s">
        <v>1994</v>
      </c>
      <c r="C923" t="s">
        <v>3154</v>
      </c>
      <c r="E923">
        <v>3387.62</v>
      </c>
      <c r="F923">
        <v>633.20000000000005</v>
      </c>
      <c r="G923">
        <v>615.70166714144204</v>
      </c>
      <c r="H923">
        <v>5.1859043615572302</v>
      </c>
      <c r="I923">
        <v>7.0134544600595401</v>
      </c>
      <c r="J923">
        <v>3.0654806896856099</v>
      </c>
      <c r="K923">
        <v>644.94268648764501</v>
      </c>
      <c r="L923">
        <v>547.42630428181303</v>
      </c>
      <c r="M923">
        <v>40.340453031113697</v>
      </c>
      <c r="N923">
        <v>0.143871700147927</v>
      </c>
      <c r="O923">
        <v>25.1816171825647</v>
      </c>
      <c r="P923">
        <v>639.97896459039396</v>
      </c>
      <c r="Q923">
        <v>0.172509518442412</v>
      </c>
    </row>
    <row r="924" spans="1:17" hidden="1" x14ac:dyDescent="0.3">
      <c r="A924" t="s">
        <v>1995</v>
      </c>
      <c r="B924" t="s">
        <v>1996</v>
      </c>
      <c r="C924" t="s">
        <v>3154</v>
      </c>
      <c r="D924" t="s">
        <v>509</v>
      </c>
      <c r="E924">
        <v>3386.2528854719999</v>
      </c>
      <c r="F924">
        <v>121.36</v>
      </c>
      <c r="G924">
        <v>77.953275562956506</v>
      </c>
      <c r="H924">
        <v>-5.3075375503360203</v>
      </c>
      <c r="I924">
        <v>27.519789805998101</v>
      </c>
      <c r="J924">
        <v>-4.4895567609034996</v>
      </c>
      <c r="K924">
        <v>128.662435819596</v>
      </c>
      <c r="L924">
        <v>103.019532433611</v>
      </c>
      <c r="M924">
        <v>37.468900555322399</v>
      </c>
      <c r="N924">
        <v>0.15972256252897499</v>
      </c>
      <c r="O924">
        <v>31.318616983922201</v>
      </c>
      <c r="P924">
        <v>120.23966815757601</v>
      </c>
      <c r="Q924">
        <v>6.0179301184327003E-2</v>
      </c>
    </row>
    <row r="925" spans="1:17" x14ac:dyDescent="0.3">
      <c r="A925" t="s">
        <v>1997</v>
      </c>
      <c r="B925" t="s">
        <v>1998</v>
      </c>
      <c r="C925" t="s">
        <v>3157</v>
      </c>
      <c r="D925" t="s">
        <v>1999</v>
      </c>
      <c r="E925">
        <v>3366.7387589999998</v>
      </c>
      <c r="F925">
        <v>19.02</v>
      </c>
      <c r="G925">
        <v>-25.214797448952002</v>
      </c>
      <c r="H925">
        <v>-0.60348598495849304</v>
      </c>
      <c r="I925">
        <v>-17.795889787158298</v>
      </c>
      <c r="J925">
        <v>-2.5470183572557099</v>
      </c>
      <c r="K925">
        <v>20.032934301559699</v>
      </c>
      <c r="L925">
        <v>20.819115647807799</v>
      </c>
      <c r="M925">
        <v>42.636778059708099</v>
      </c>
      <c r="N925">
        <v>0.43137826322226702</v>
      </c>
      <c r="O925">
        <v>46.950578338590901</v>
      </c>
      <c r="P925">
        <v>6.3758389261744997</v>
      </c>
      <c r="Q925">
        <v>-3.1617777036687E-2</v>
      </c>
    </row>
    <row r="926" spans="1:17" hidden="1" x14ac:dyDescent="0.3">
      <c r="A926" t="s">
        <v>2000</v>
      </c>
      <c r="B926" t="s">
        <v>2001</v>
      </c>
      <c r="C926" t="s">
        <v>3154</v>
      </c>
      <c r="D926" t="s">
        <v>75</v>
      </c>
      <c r="E926">
        <v>3357.7332000000001</v>
      </c>
      <c r="F926">
        <v>1083</v>
      </c>
      <c r="G926">
        <v>63.7272160481402</v>
      </c>
      <c r="H926">
        <v>-4.6965486527971299E-2</v>
      </c>
      <c r="I926">
        <v>121.163265402595</v>
      </c>
      <c r="J926">
        <v>-6.87179157635377</v>
      </c>
      <c r="K926">
        <v>1011.35634955665</v>
      </c>
      <c r="L926">
        <v>781.86529034881096</v>
      </c>
      <c r="M926">
        <v>58.768938745057099</v>
      </c>
      <c r="N926">
        <v>0.34526587328893799</v>
      </c>
      <c r="O926">
        <v>6.00184672206833</v>
      </c>
      <c r="P926">
        <v>157.153033361035</v>
      </c>
      <c r="Q926">
        <v>5.3710338009892999E-2</v>
      </c>
    </row>
    <row r="927" spans="1:17" x14ac:dyDescent="0.3">
      <c r="A927" t="s">
        <v>2002</v>
      </c>
      <c r="B927" t="s">
        <v>2003</v>
      </c>
      <c r="C927" t="s">
        <v>3139</v>
      </c>
      <c r="D927" t="s">
        <v>2004</v>
      </c>
      <c r="E927">
        <v>3354.0190940099901</v>
      </c>
      <c r="F927">
        <v>200.19</v>
      </c>
      <c r="G927">
        <v>-49.060314544574702</v>
      </c>
      <c r="H927">
        <v>-7.4985646990741097</v>
      </c>
      <c r="I927">
        <v>-18.338831695894701</v>
      </c>
      <c r="J927">
        <v>-2.8836051658922002</v>
      </c>
      <c r="K927">
        <v>216.57025730142701</v>
      </c>
      <c r="L927">
        <v>227.471265077889</v>
      </c>
      <c r="M927">
        <v>35.907818076371697</v>
      </c>
      <c r="N927">
        <v>0.73222784323558798</v>
      </c>
      <c r="O927">
        <v>40.366651680903097</v>
      </c>
      <c r="P927">
        <v>1.82604272634792</v>
      </c>
    </row>
    <row r="928" spans="1:17" x14ac:dyDescent="0.3">
      <c r="A928" t="s">
        <v>2005</v>
      </c>
      <c r="B928" t="s">
        <v>2006</v>
      </c>
      <c r="C928" t="s">
        <v>3153</v>
      </c>
      <c r="D928" t="s">
        <v>282</v>
      </c>
      <c r="E928">
        <v>3331.7094247999999</v>
      </c>
      <c r="F928">
        <v>325.39999999999998</v>
      </c>
      <c r="G928">
        <v>41.997613128462298</v>
      </c>
      <c r="H928">
        <v>6.8255583623244602</v>
      </c>
      <c r="I928">
        <v>14.668867582966801</v>
      </c>
      <c r="J928">
        <v>6.3272410239161196</v>
      </c>
      <c r="K928">
        <v>316.97885968617197</v>
      </c>
      <c r="L928">
        <v>290.98226472659502</v>
      </c>
      <c r="M928">
        <v>59.620256605462899</v>
      </c>
      <c r="N928">
        <v>0.98233761555530097</v>
      </c>
      <c r="O928">
        <v>11.508912108174499</v>
      </c>
      <c r="P928">
        <v>72.123776778629903</v>
      </c>
      <c r="Q928">
        <v>3.2459431529060001E-2</v>
      </c>
    </row>
    <row r="929" spans="1:17" hidden="1" x14ac:dyDescent="0.3">
      <c r="A929" t="s">
        <v>2007</v>
      </c>
      <c r="B929" t="s">
        <v>2008</v>
      </c>
      <c r="C929" t="s">
        <v>3154</v>
      </c>
      <c r="D929" t="s">
        <v>2009</v>
      </c>
      <c r="E929">
        <v>3308.8094999999998</v>
      </c>
      <c r="F929">
        <v>1301.4000000000001</v>
      </c>
      <c r="G929">
        <v>30.5683209697522</v>
      </c>
      <c r="H929">
        <v>-6.5440839984069497</v>
      </c>
      <c r="I929">
        <v>18.960642558922199</v>
      </c>
      <c r="J929">
        <v>-2.1257105029928498</v>
      </c>
      <c r="K929">
        <v>1380.28512269767</v>
      </c>
      <c r="L929">
        <v>1264.4471075664601</v>
      </c>
      <c r="M929">
        <v>38.298692743768001</v>
      </c>
      <c r="N929">
        <v>0.28962920823166899</v>
      </c>
      <c r="O929">
        <v>28.3195020746887</v>
      </c>
      <c r="P929">
        <v>58.273031316509503</v>
      </c>
      <c r="Q929">
        <v>2.3159585573653E-2</v>
      </c>
    </row>
    <row r="930" spans="1:17" hidden="1" x14ac:dyDescent="0.3">
      <c r="A930" t="s">
        <v>2010</v>
      </c>
      <c r="B930" t="s">
        <v>2011</v>
      </c>
      <c r="C930" t="s">
        <v>3154</v>
      </c>
      <c r="D930" t="s">
        <v>238</v>
      </c>
      <c r="E930">
        <v>3304.9778259</v>
      </c>
      <c r="F930">
        <v>185.05</v>
      </c>
      <c r="G930">
        <v>52.550222856829102</v>
      </c>
      <c r="H930">
        <v>11.057109662235099</v>
      </c>
      <c r="I930">
        <v>17.114647024932701</v>
      </c>
      <c r="J930">
        <v>1.0944598556510801</v>
      </c>
      <c r="K930">
        <v>169.253262740021</v>
      </c>
      <c r="L930">
        <v>145.40638076455099</v>
      </c>
      <c r="M930">
        <v>61.968304145133203</v>
      </c>
      <c r="N930">
        <v>0.67834077932664905</v>
      </c>
      <c r="O930">
        <v>3.8638205890299799</v>
      </c>
      <c r="P930">
        <v>86.919191919191903</v>
      </c>
      <c r="Q930">
        <v>0.18393987280944099</v>
      </c>
    </row>
    <row r="931" spans="1:17" x14ac:dyDescent="0.3">
      <c r="A931" t="s">
        <v>2012</v>
      </c>
      <c r="B931" t="s">
        <v>2013</v>
      </c>
      <c r="C931" t="s">
        <v>3138</v>
      </c>
      <c r="D931" t="s">
        <v>21</v>
      </c>
      <c r="E931">
        <v>3298.4868615599999</v>
      </c>
      <c r="F931">
        <v>558.1</v>
      </c>
      <c r="G931">
        <v>-27.519322414277902</v>
      </c>
      <c r="H931">
        <v>-5.4290794387379604</v>
      </c>
      <c r="I931">
        <v>-5.2381855809778699</v>
      </c>
      <c r="J931">
        <v>-2.7876298401922002</v>
      </c>
      <c r="K931">
        <v>595.357722090435</v>
      </c>
      <c r="L931">
        <v>599.54971000990997</v>
      </c>
      <c r="M931">
        <v>34.141000046915501</v>
      </c>
      <c r="N931">
        <v>0.28690254532512799</v>
      </c>
      <c r="O931">
        <v>41.820462282744998</v>
      </c>
      <c r="P931">
        <v>24.022222222222201</v>
      </c>
      <c r="Q931">
        <v>6.207327054273E-2</v>
      </c>
    </row>
    <row r="932" spans="1:17" hidden="1" x14ac:dyDescent="0.3">
      <c r="A932" t="s">
        <v>2014</v>
      </c>
      <c r="B932" t="s">
        <v>2015</v>
      </c>
      <c r="C932" t="s">
        <v>3154</v>
      </c>
      <c r="D932" t="s">
        <v>21</v>
      </c>
      <c r="E932">
        <v>3293.7199617299998</v>
      </c>
      <c r="F932">
        <v>611.04999999999995</v>
      </c>
      <c r="G932">
        <v>63.593571113692001</v>
      </c>
      <c r="H932">
        <v>-13.9069266730961</v>
      </c>
      <c r="I932">
        <v>26.014245332635699</v>
      </c>
      <c r="J932">
        <v>1.37106070091159</v>
      </c>
      <c r="K932">
        <v>647.23352961728403</v>
      </c>
      <c r="L932">
        <v>550.95291006458899</v>
      </c>
      <c r="M932">
        <v>42.468486268643403</v>
      </c>
      <c r="N932">
        <v>0.46432961164228598</v>
      </c>
      <c r="O932">
        <v>35.013501350135002</v>
      </c>
      <c r="P932">
        <v>90.358255451713305</v>
      </c>
      <c r="Q932">
        <v>0.107139067246649</v>
      </c>
    </row>
    <row r="933" spans="1:17" hidden="1" x14ac:dyDescent="0.3">
      <c r="A933" t="s">
        <v>2016</v>
      </c>
      <c r="B933" t="s">
        <v>2017</v>
      </c>
      <c r="C933" t="s">
        <v>3154</v>
      </c>
      <c r="D933" t="s">
        <v>241</v>
      </c>
      <c r="E933">
        <v>3280.8376320000002</v>
      </c>
      <c r="F933">
        <v>150.4</v>
      </c>
      <c r="G933">
        <v>71.836928656146398</v>
      </c>
      <c r="H933">
        <v>-0.456919002962763</v>
      </c>
      <c r="I933">
        <v>56.6375391245126</v>
      </c>
      <c r="J933">
        <v>0.48150074269196302</v>
      </c>
      <c r="K933">
        <v>163.30364569894499</v>
      </c>
      <c r="L933">
        <v>143.55088723626599</v>
      </c>
      <c r="M933">
        <v>51.681568301389397</v>
      </c>
      <c r="N933">
        <v>0.85761228726190097</v>
      </c>
      <c r="O933">
        <v>73.537234042553195</v>
      </c>
      <c r="P933">
        <v>226.388888888888</v>
      </c>
      <c r="Q933">
        <v>0.20682927591109701</v>
      </c>
    </row>
    <row r="934" spans="1:17" x14ac:dyDescent="0.3">
      <c r="A934" t="s">
        <v>2018</v>
      </c>
      <c r="B934" t="s">
        <v>2019</v>
      </c>
      <c r="C934" t="s">
        <v>3145</v>
      </c>
      <c r="D934" t="s">
        <v>206</v>
      </c>
      <c r="E934">
        <v>3258.951292275</v>
      </c>
      <c r="F934">
        <v>207.67</v>
      </c>
      <c r="G934">
        <v>-51.423412165668303</v>
      </c>
      <c r="H934">
        <v>-0.68397832123346203</v>
      </c>
      <c r="I934">
        <v>-11.1066578416163</v>
      </c>
      <c r="J934">
        <v>-1.4381382706340899</v>
      </c>
      <c r="K934">
        <v>211.71160583414499</v>
      </c>
      <c r="L934">
        <v>223.510589539335</v>
      </c>
      <c r="M934">
        <v>50.713071093370601</v>
      </c>
      <c r="N934">
        <v>0.76033641433846899</v>
      </c>
      <c r="O934">
        <v>43.448740790677498</v>
      </c>
      <c r="P934">
        <v>9.9655811490600996</v>
      </c>
      <c r="Q934">
        <v>1.7817605776619999E-3</v>
      </c>
    </row>
    <row r="935" spans="1:17" hidden="1" x14ac:dyDescent="0.3">
      <c r="A935" t="s">
        <v>2020</v>
      </c>
      <c r="B935" t="s">
        <v>2021</v>
      </c>
      <c r="C935" t="s">
        <v>3154</v>
      </c>
      <c r="D935" t="s">
        <v>246</v>
      </c>
      <c r="E935">
        <v>3251.039171075</v>
      </c>
      <c r="F935">
        <v>181.97</v>
      </c>
      <c r="G935">
        <v>36.758100781136399</v>
      </c>
      <c r="H935">
        <v>-9.8559649372503504</v>
      </c>
      <c r="I935">
        <v>29.609094306648998</v>
      </c>
      <c r="J935">
        <v>-6.3448658544635297</v>
      </c>
      <c r="K935">
        <v>189.98222308823799</v>
      </c>
      <c r="L935">
        <v>160.58539311692499</v>
      </c>
      <c r="M935">
        <v>35.100958961370601</v>
      </c>
      <c r="N935">
        <v>0.30509636526613398</v>
      </c>
      <c r="O935">
        <v>21.448590426993398</v>
      </c>
      <c r="P935">
        <v>75.731530661516103</v>
      </c>
      <c r="Q935">
        <v>0.14077470038531201</v>
      </c>
    </row>
    <row r="936" spans="1:17" hidden="1" x14ac:dyDescent="0.3">
      <c r="A936" t="s">
        <v>2022</v>
      </c>
      <c r="B936" t="s">
        <v>2023</v>
      </c>
      <c r="C936" t="s">
        <v>3154</v>
      </c>
      <c r="D936" t="s">
        <v>576</v>
      </c>
      <c r="E936">
        <v>3246.6834972799902</v>
      </c>
      <c r="F936">
        <v>715.6</v>
      </c>
      <c r="G936">
        <v>10.843548472498099</v>
      </c>
      <c r="H936">
        <v>37.093560227523596</v>
      </c>
      <c r="I936">
        <v>44.318186805016701</v>
      </c>
      <c r="J936">
        <v>22.373014816286901</v>
      </c>
      <c r="K936">
        <v>545.314891173555</v>
      </c>
      <c r="L936">
        <v>510.72713839267601</v>
      </c>
      <c r="M936">
        <v>94.590313656912002</v>
      </c>
      <c r="N936">
        <v>3.2762370704842301</v>
      </c>
      <c r="O936">
        <v>3.8289547233091001</v>
      </c>
      <c r="P936">
        <v>74.70703125</v>
      </c>
      <c r="Q936">
        <v>4.2521561298239002E-2</v>
      </c>
    </row>
    <row r="937" spans="1:17" x14ac:dyDescent="0.3">
      <c r="A937" t="s">
        <v>2024</v>
      </c>
      <c r="B937" t="s">
        <v>2025</v>
      </c>
      <c r="C937" t="s">
        <v>3137</v>
      </c>
      <c r="D937" t="s">
        <v>282</v>
      </c>
      <c r="E937">
        <v>3238.6254958999998</v>
      </c>
      <c r="F937">
        <v>1905.65</v>
      </c>
      <c r="G937">
        <v>34.150602954257003</v>
      </c>
      <c r="H937">
        <v>-4.5175856492522</v>
      </c>
      <c r="I937">
        <v>-2.0495673312881899</v>
      </c>
      <c r="J937">
        <v>-1.83528366337814</v>
      </c>
      <c r="K937">
        <v>2107.3674034835899</v>
      </c>
      <c r="L937">
        <v>1981.8134320573399</v>
      </c>
      <c r="M937">
        <v>41.034057809833698</v>
      </c>
      <c r="N937">
        <v>0.50642955944331702</v>
      </c>
      <c r="O937">
        <v>46.931493191299502</v>
      </c>
      <c r="P937">
        <v>60.131927229948303</v>
      </c>
      <c r="Q937">
        <v>5.4234840034900001E-3</v>
      </c>
    </row>
    <row r="938" spans="1:17" hidden="1" x14ac:dyDescent="0.3">
      <c r="A938" t="s">
        <v>2026</v>
      </c>
      <c r="B938" t="s">
        <v>2027</v>
      </c>
      <c r="C938" t="s">
        <v>3154</v>
      </c>
      <c r="D938" t="s">
        <v>362</v>
      </c>
      <c r="E938">
        <v>3232.1869649</v>
      </c>
      <c r="F938">
        <v>294.2</v>
      </c>
      <c r="G938">
        <v>4.8144094400343702</v>
      </c>
      <c r="H938">
        <v>-1.2326485786371999</v>
      </c>
      <c r="I938">
        <v>18.510141646099601</v>
      </c>
      <c r="J938">
        <v>-5.4629270490324497</v>
      </c>
      <c r="K938">
        <v>282.28306758968102</v>
      </c>
      <c r="L938">
        <v>244.47959964907901</v>
      </c>
      <c r="M938">
        <v>48.448307002565599</v>
      </c>
      <c r="N938">
        <v>0.35434204904437699</v>
      </c>
      <c r="O938">
        <v>10.2991162474507</v>
      </c>
      <c r="P938">
        <v>64.357541899441301</v>
      </c>
      <c r="Q938">
        <v>6.1748219372678999E-2</v>
      </c>
    </row>
    <row r="939" spans="1:17" hidden="1" x14ac:dyDescent="0.3">
      <c r="A939" t="s">
        <v>2028</v>
      </c>
      <c r="B939" t="s">
        <v>2029</v>
      </c>
      <c r="C939" t="s">
        <v>3154</v>
      </c>
      <c r="D939" t="s">
        <v>246</v>
      </c>
      <c r="E939">
        <v>3225.3123777599999</v>
      </c>
      <c r="F939">
        <v>501.6</v>
      </c>
      <c r="G939">
        <v>115.493257044355</v>
      </c>
      <c r="H939">
        <v>-4.5767241571462902</v>
      </c>
      <c r="I939">
        <v>19.819810125895899</v>
      </c>
      <c r="J939">
        <v>-3.7603757273838001</v>
      </c>
      <c r="K939">
        <v>539.955649056982</v>
      </c>
      <c r="L939">
        <v>463.576672673551</v>
      </c>
      <c r="M939">
        <v>38.100147172956397</v>
      </c>
      <c r="N939">
        <v>0.56033318205712401</v>
      </c>
      <c r="O939">
        <v>38.357256778309399</v>
      </c>
      <c r="P939">
        <v>152.63157894736801</v>
      </c>
      <c r="Q939">
        <v>0.19056900927197701</v>
      </c>
    </row>
    <row r="940" spans="1:17" hidden="1" x14ac:dyDescent="0.3">
      <c r="A940" t="s">
        <v>2030</v>
      </c>
      <c r="B940" t="s">
        <v>2031</v>
      </c>
      <c r="C940" t="s">
        <v>3154</v>
      </c>
      <c r="D940" t="s">
        <v>282</v>
      </c>
      <c r="E940">
        <v>3224.8502335599901</v>
      </c>
      <c r="F940">
        <v>311.64999999999998</v>
      </c>
      <c r="G940">
        <v>20.450476500048602</v>
      </c>
      <c r="H940">
        <v>-2.0974253788978801</v>
      </c>
      <c r="I940">
        <v>44.785458620577998</v>
      </c>
      <c r="J940">
        <v>5.8175284159447802</v>
      </c>
      <c r="K940">
        <v>313.04772269343601</v>
      </c>
      <c r="L940">
        <v>295.15925377898799</v>
      </c>
      <c r="M940">
        <v>69.182955870868497</v>
      </c>
      <c r="N940">
        <v>0.55431302069629595</v>
      </c>
      <c r="O940">
        <v>47.120166853842399</v>
      </c>
      <c r="P940">
        <v>94.78125</v>
      </c>
      <c r="Q940">
        <v>0.20778890096897601</v>
      </c>
    </row>
    <row r="941" spans="1:17" hidden="1" x14ac:dyDescent="0.3">
      <c r="A941" t="s">
        <v>2032</v>
      </c>
      <c r="B941" t="s">
        <v>2033</v>
      </c>
      <c r="C941" t="s">
        <v>3154</v>
      </c>
      <c r="D941" t="s">
        <v>160</v>
      </c>
      <c r="E941">
        <v>3223.2827220499998</v>
      </c>
      <c r="F941">
        <v>491.9</v>
      </c>
      <c r="G941">
        <v>29.249543999237702</v>
      </c>
      <c r="H941">
        <v>27.5250720345182</v>
      </c>
      <c r="I941">
        <v>60.6607748447394</v>
      </c>
      <c r="J941">
        <v>1.98865637775457</v>
      </c>
      <c r="K941">
        <v>459.52899268973999</v>
      </c>
      <c r="L941">
        <v>396.56451819600898</v>
      </c>
      <c r="M941">
        <v>41.152930852224699</v>
      </c>
      <c r="N941">
        <v>1.35905216673266</v>
      </c>
      <c r="O941">
        <v>13.7731246188249</v>
      </c>
      <c r="P941">
        <v>99.149797570850097</v>
      </c>
      <c r="Q941">
        <v>0.123780853139208</v>
      </c>
    </row>
    <row r="942" spans="1:17" x14ac:dyDescent="0.3">
      <c r="A942" t="s">
        <v>2034</v>
      </c>
      <c r="B942" t="s">
        <v>2035</v>
      </c>
      <c r="C942" t="s">
        <v>3151</v>
      </c>
      <c r="D942" t="s">
        <v>1487</v>
      </c>
      <c r="E942">
        <v>3217.5375015519999</v>
      </c>
      <c r="F942">
        <v>120.16</v>
      </c>
      <c r="G942">
        <v>-39.627772968501098</v>
      </c>
      <c r="H942">
        <v>0.70617702762777901</v>
      </c>
      <c r="I942">
        <v>-6.1395378100322997</v>
      </c>
      <c r="J942">
        <v>1.3985598740368099</v>
      </c>
      <c r="K942">
        <v>122.825186078226</v>
      </c>
      <c r="L942">
        <v>132.60629461837999</v>
      </c>
      <c r="M942">
        <v>59.5885578426401</v>
      </c>
      <c r="N942">
        <v>0.59848796454360798</v>
      </c>
      <c r="O942">
        <v>32.9893475366178</v>
      </c>
      <c r="P942">
        <v>15.040689325035901</v>
      </c>
      <c r="Q942">
        <v>-0.11415808383525</v>
      </c>
    </row>
    <row r="943" spans="1:17" hidden="1" x14ac:dyDescent="0.3">
      <c r="A943" t="s">
        <v>2036</v>
      </c>
      <c r="B943" t="s">
        <v>2037</v>
      </c>
      <c r="C943" t="s">
        <v>3151</v>
      </c>
      <c r="D943" t="s">
        <v>238</v>
      </c>
      <c r="E943">
        <v>3212.9893962679998</v>
      </c>
      <c r="F943">
        <v>150.58000000000001</v>
      </c>
      <c r="G943">
        <v>-50.300387598792298</v>
      </c>
      <c r="H943">
        <v>-0.28667160157028498</v>
      </c>
      <c r="I943">
        <v>-25.709930823383299</v>
      </c>
      <c r="J943">
        <v>-5.1403057819227902</v>
      </c>
      <c r="K943">
        <v>161.08235587127001</v>
      </c>
      <c r="M943">
        <v>42.963962220870201</v>
      </c>
      <c r="N943">
        <v>1.1349113469235701</v>
      </c>
      <c r="O943">
        <v>56.063222207464399</v>
      </c>
      <c r="P943">
        <v>5.3006993006993097</v>
      </c>
    </row>
    <row r="944" spans="1:17" hidden="1" x14ac:dyDescent="0.3">
      <c r="A944" t="s">
        <v>2038</v>
      </c>
      <c r="B944" t="s">
        <v>2039</v>
      </c>
      <c r="C944" t="s">
        <v>3154</v>
      </c>
      <c r="D944" t="s">
        <v>206</v>
      </c>
      <c r="E944">
        <v>3181.6808248799998</v>
      </c>
      <c r="F944">
        <v>528.6</v>
      </c>
      <c r="G944">
        <v>0.51023796181285097</v>
      </c>
      <c r="H944">
        <v>-12.6903508311389</v>
      </c>
      <c r="I944">
        <v>-0.221094636313171</v>
      </c>
      <c r="J944">
        <v>-5.5182584965038801</v>
      </c>
      <c r="K944">
        <v>543.49989534434906</v>
      </c>
      <c r="L944">
        <v>535.28315644097097</v>
      </c>
      <c r="M944">
        <v>62.890732096343903</v>
      </c>
      <c r="N944">
        <v>1.49861292789052</v>
      </c>
      <c r="O944">
        <v>31.952326901248501</v>
      </c>
      <c r="P944">
        <v>29.021235050036601</v>
      </c>
      <c r="Q944">
        <v>5.9507355749807998E-2</v>
      </c>
    </row>
    <row r="945" spans="1:17" hidden="1" x14ac:dyDescent="0.3">
      <c r="A945" t="s">
        <v>2040</v>
      </c>
      <c r="B945" t="s">
        <v>2041</v>
      </c>
      <c r="C945" t="s">
        <v>3154</v>
      </c>
      <c r="D945" t="s">
        <v>1369</v>
      </c>
      <c r="E945">
        <v>3181.04884128</v>
      </c>
      <c r="F945">
        <v>216.2</v>
      </c>
      <c r="K945">
        <v>198.53034696656701</v>
      </c>
      <c r="L945">
        <v>172.215069946667</v>
      </c>
      <c r="M945">
        <v>81.1750791682543</v>
      </c>
      <c r="N945">
        <v>1</v>
      </c>
      <c r="Q945">
        <v>0.14788253940821999</v>
      </c>
    </row>
    <row r="946" spans="1:17" hidden="1" x14ac:dyDescent="0.3">
      <c r="A946" t="s">
        <v>2042</v>
      </c>
      <c r="B946" t="s">
        <v>2043</v>
      </c>
      <c r="C946" t="s">
        <v>3154</v>
      </c>
      <c r="D946" t="s">
        <v>241</v>
      </c>
      <c r="E946">
        <v>3174.4370240099902</v>
      </c>
      <c r="F946">
        <v>1205.8499999999999</v>
      </c>
      <c r="G946">
        <v>-41.477833034491198</v>
      </c>
      <c r="H946">
        <v>2.2328589842406799</v>
      </c>
      <c r="I946">
        <v>-19.277932379995399</v>
      </c>
      <c r="J946">
        <v>-0.37107882940995202</v>
      </c>
      <c r="K946">
        <v>1250.8013999975699</v>
      </c>
      <c r="L946">
        <v>1291.2108736761099</v>
      </c>
      <c r="M946">
        <v>48.609141438570603</v>
      </c>
      <c r="N946">
        <v>0.20341891173680801</v>
      </c>
      <c r="O946">
        <v>51.175519343201898</v>
      </c>
      <c r="P946">
        <v>9.2156507562720797</v>
      </c>
      <c r="Q946">
        <v>7.1352268578480996E-2</v>
      </c>
    </row>
    <row r="947" spans="1:17" x14ac:dyDescent="0.3">
      <c r="A947" t="s">
        <v>2044</v>
      </c>
      <c r="B947" t="s">
        <v>2045</v>
      </c>
      <c r="C947" t="s">
        <v>3153</v>
      </c>
      <c r="D947" t="s">
        <v>282</v>
      </c>
      <c r="E947">
        <v>3151.5435374399999</v>
      </c>
      <c r="F947">
        <v>126.64</v>
      </c>
      <c r="G947">
        <v>18.174896026863401</v>
      </c>
      <c r="H947">
        <v>-13.9169122040845</v>
      </c>
      <c r="I947">
        <v>23.987191960273901</v>
      </c>
      <c r="J947">
        <v>-4.8426750814838497</v>
      </c>
      <c r="K947">
        <v>143.80129079890301</v>
      </c>
      <c r="L947">
        <v>128.763455687857</v>
      </c>
      <c r="M947">
        <v>31.9258717879224</v>
      </c>
      <c r="N947">
        <v>0.36770673453853397</v>
      </c>
      <c r="O947">
        <v>39.766266582438398</v>
      </c>
      <c r="P947">
        <v>55.196078431372499</v>
      </c>
      <c r="Q947">
        <v>2.1973521204743999E-2</v>
      </c>
    </row>
    <row r="948" spans="1:17" hidden="1" x14ac:dyDescent="0.3">
      <c r="A948" t="s">
        <v>2046</v>
      </c>
      <c r="B948" t="s">
        <v>2047</v>
      </c>
      <c r="C948" t="s">
        <v>3154</v>
      </c>
      <c r="D948" t="s">
        <v>211</v>
      </c>
      <c r="E948">
        <v>3139.3752894899999</v>
      </c>
      <c r="F948">
        <v>7191.65</v>
      </c>
      <c r="G948">
        <v>135.02609723997301</v>
      </c>
      <c r="H948">
        <v>17.500227674526201</v>
      </c>
      <c r="I948">
        <v>61.663251812970898</v>
      </c>
      <c r="J948">
        <v>4.5724057052461804</v>
      </c>
      <c r="K948">
        <v>6498.7374526267804</v>
      </c>
      <c r="L948">
        <v>5316.5822728746298</v>
      </c>
      <c r="M948">
        <v>66.934960515535906</v>
      </c>
      <c r="N948">
        <v>0.89707095224257005</v>
      </c>
      <c r="O948">
        <v>14.458434434378701</v>
      </c>
      <c r="P948">
        <v>164.637265183713</v>
      </c>
      <c r="Q948">
        <v>0.14043642857830699</v>
      </c>
    </row>
    <row r="949" spans="1:17" hidden="1" x14ac:dyDescent="0.3">
      <c r="A949" t="s">
        <v>2048</v>
      </c>
      <c r="B949" t="s">
        <v>2049</v>
      </c>
      <c r="C949" t="s">
        <v>3154</v>
      </c>
      <c r="D949" t="s">
        <v>2009</v>
      </c>
      <c r="E949">
        <v>3138.56</v>
      </c>
      <c r="F949">
        <v>490.4</v>
      </c>
      <c r="G949">
        <v>73.944206188881395</v>
      </c>
      <c r="H949">
        <v>3.3873497033741802</v>
      </c>
      <c r="I949">
        <v>51.830721245031498</v>
      </c>
      <c r="J949">
        <v>0.30760125592996201</v>
      </c>
      <c r="K949">
        <v>446.18351475022502</v>
      </c>
      <c r="L949">
        <v>352.53764200323201</v>
      </c>
      <c r="M949">
        <v>53.662937003501</v>
      </c>
      <c r="N949">
        <v>0.60133546358363799</v>
      </c>
      <c r="O949">
        <v>9.0946166394779908</v>
      </c>
      <c r="P949">
        <v>115.987667914556</v>
      </c>
      <c r="Q949">
        <v>0.19361066398938601</v>
      </c>
    </row>
    <row r="950" spans="1:17" hidden="1" x14ac:dyDescent="0.3">
      <c r="A950" t="s">
        <v>2050</v>
      </c>
      <c r="B950" t="s">
        <v>2051</v>
      </c>
      <c r="C950" t="s">
        <v>3154</v>
      </c>
      <c r="D950" t="s">
        <v>2052</v>
      </c>
      <c r="E950">
        <v>3137.2783899599999</v>
      </c>
      <c r="F950">
        <v>656.7</v>
      </c>
      <c r="G950">
        <v>72.045572506204905</v>
      </c>
      <c r="H950">
        <v>-10.9511124643446</v>
      </c>
      <c r="I950">
        <v>59.750426371575998</v>
      </c>
      <c r="J950">
        <v>-7.5848229824917901</v>
      </c>
      <c r="K950">
        <v>722.44726253853901</v>
      </c>
      <c r="L950">
        <v>529.94132755072201</v>
      </c>
      <c r="M950">
        <v>21.888081705196601</v>
      </c>
      <c r="N950">
        <v>0.31167613098840902</v>
      </c>
      <c r="O950">
        <v>28.978224455611301</v>
      </c>
      <c r="P950">
        <v>156.72400312744301</v>
      </c>
    </row>
    <row r="951" spans="1:17" hidden="1" x14ac:dyDescent="0.3">
      <c r="A951" t="s">
        <v>2053</v>
      </c>
      <c r="B951" t="s">
        <v>2054</v>
      </c>
      <c r="C951" t="s">
        <v>3154</v>
      </c>
      <c r="D951" t="s">
        <v>141</v>
      </c>
      <c r="E951">
        <v>3133.8624169750001</v>
      </c>
      <c r="F951">
        <v>311.75</v>
      </c>
      <c r="G951">
        <v>3.6726307267097802</v>
      </c>
      <c r="H951">
        <v>3.4424757406334598</v>
      </c>
      <c r="I951">
        <v>-21.851402550590802</v>
      </c>
      <c r="J951">
        <v>0.15872843232175601</v>
      </c>
      <c r="K951">
        <v>321.90261772896599</v>
      </c>
      <c r="L951">
        <v>327.49217790182598</v>
      </c>
      <c r="M951">
        <v>52.771316919389797</v>
      </c>
      <c r="N951">
        <v>0.84449014881203499</v>
      </c>
      <c r="O951">
        <v>50.441058540497103</v>
      </c>
      <c r="P951">
        <v>31.706801858893101</v>
      </c>
      <c r="Q951">
        <v>4.8258657074952999E-2</v>
      </c>
    </row>
    <row r="952" spans="1:17" hidden="1" x14ac:dyDescent="0.3">
      <c r="A952" t="s">
        <v>2055</v>
      </c>
      <c r="B952" t="s">
        <v>2056</v>
      </c>
      <c r="C952" t="s">
        <v>3154</v>
      </c>
      <c r="D952" t="s">
        <v>114</v>
      </c>
      <c r="E952">
        <v>3132.1413641099998</v>
      </c>
      <c r="F952">
        <v>174.9</v>
      </c>
      <c r="G952">
        <v>-14.9306266143161</v>
      </c>
      <c r="H952">
        <v>2.86206324301074</v>
      </c>
      <c r="I952">
        <v>4.6687026773161904</v>
      </c>
      <c r="J952">
        <v>-1.43280425056038</v>
      </c>
      <c r="K952">
        <v>175.05273436024399</v>
      </c>
      <c r="L952">
        <v>173.34906524810901</v>
      </c>
      <c r="M952">
        <v>66.186939614814193</v>
      </c>
      <c r="N952">
        <v>0.42606640852074101</v>
      </c>
      <c r="O952">
        <v>35.506003430531699</v>
      </c>
      <c r="P952">
        <v>36.480686695278898</v>
      </c>
      <c r="Q952">
        <v>9.4675793888858994E-2</v>
      </c>
    </row>
    <row r="953" spans="1:17" hidden="1" x14ac:dyDescent="0.3">
      <c r="A953" t="s">
        <v>2057</v>
      </c>
      <c r="B953" t="s">
        <v>2058</v>
      </c>
      <c r="C953" t="s">
        <v>3154</v>
      </c>
      <c r="D953" t="s">
        <v>362</v>
      </c>
      <c r="E953">
        <v>3125.0929099999998</v>
      </c>
      <c r="F953">
        <v>12178.85</v>
      </c>
      <c r="G953">
        <v>-47.348851449229898</v>
      </c>
      <c r="H953">
        <v>-3.9408748987108102</v>
      </c>
      <c r="I953">
        <v>-1.5287634034681199</v>
      </c>
      <c r="J953">
        <v>1.104334472536</v>
      </c>
      <c r="K953">
        <v>12394.128511827499</v>
      </c>
      <c r="L953">
        <v>12310.9932442108</v>
      </c>
      <c r="M953">
        <v>46.872154645187599</v>
      </c>
      <c r="N953">
        <v>0.22756038796348901</v>
      </c>
      <c r="O953">
        <v>33.589788855269497</v>
      </c>
      <c r="P953">
        <v>33.833516483516398</v>
      </c>
      <c r="Q953">
        <v>-2.1353003513509002E-2</v>
      </c>
    </row>
    <row r="954" spans="1:17" hidden="1" x14ac:dyDescent="0.3">
      <c r="A954" t="s">
        <v>2059</v>
      </c>
      <c r="B954" t="s">
        <v>2060</v>
      </c>
      <c r="C954" t="s">
        <v>3154</v>
      </c>
      <c r="D954" t="s">
        <v>246</v>
      </c>
      <c r="E954">
        <v>3122.5096647599999</v>
      </c>
      <c r="F954">
        <v>226.36</v>
      </c>
      <c r="G954">
        <v>144.55880706411199</v>
      </c>
      <c r="H954">
        <v>-1.7303565926476101</v>
      </c>
      <c r="I954">
        <v>130.45666893740599</v>
      </c>
      <c r="J954">
        <v>-2.35737683328093</v>
      </c>
      <c r="K954">
        <v>226.401336937004</v>
      </c>
      <c r="L954">
        <v>181.43318197569101</v>
      </c>
      <c r="M954">
        <v>52.963444715021097</v>
      </c>
      <c r="N954">
        <v>1.20862002415867</v>
      </c>
      <c r="O954">
        <v>36.066442834423</v>
      </c>
      <c r="P954">
        <v>179.45679012345599</v>
      </c>
      <c r="Q954">
        <v>0.17044208075629799</v>
      </c>
    </row>
    <row r="955" spans="1:17" hidden="1" x14ac:dyDescent="0.3">
      <c r="A955" t="s">
        <v>2061</v>
      </c>
      <c r="B955" t="s">
        <v>2062</v>
      </c>
      <c r="C955" t="s">
        <v>3154</v>
      </c>
      <c r="D955" t="s">
        <v>141</v>
      </c>
      <c r="E955">
        <v>3107.3451957099901</v>
      </c>
      <c r="F955">
        <v>66.709999999999994</v>
      </c>
      <c r="G955">
        <v>25.970450298795701</v>
      </c>
      <c r="H955">
        <v>-2.6254043940826199</v>
      </c>
      <c r="I955">
        <v>-0.98699567412084299</v>
      </c>
      <c r="J955">
        <v>-7.2265302200559702</v>
      </c>
      <c r="K955">
        <v>70.206840825450698</v>
      </c>
      <c r="M955">
        <v>56.041743788361799</v>
      </c>
      <c r="N955">
        <v>0.94199826790411501</v>
      </c>
      <c r="O955">
        <v>62.719232498875698</v>
      </c>
      <c r="P955">
        <v>85.3055555555555</v>
      </c>
    </row>
    <row r="956" spans="1:17" hidden="1" x14ac:dyDescent="0.3">
      <c r="A956" t="s">
        <v>2063</v>
      </c>
      <c r="B956" t="s">
        <v>2064</v>
      </c>
      <c r="C956" t="s">
        <v>3154</v>
      </c>
      <c r="D956" t="s">
        <v>57</v>
      </c>
      <c r="E956">
        <v>3104.4306336999998</v>
      </c>
      <c r="F956">
        <v>205.25</v>
      </c>
      <c r="G956">
        <v>16.016619160754001</v>
      </c>
      <c r="H956">
        <v>-8.5352719869085405</v>
      </c>
      <c r="I956">
        <v>5.9477008249386198</v>
      </c>
      <c r="J956">
        <v>-2.6892221314207401</v>
      </c>
      <c r="K956">
        <v>219.76312761683101</v>
      </c>
      <c r="L956">
        <v>206.997478487184</v>
      </c>
      <c r="M956">
        <v>38.256557233428701</v>
      </c>
      <c r="N956">
        <v>0.42294641159576002</v>
      </c>
      <c r="O956">
        <v>31.4981729598051</v>
      </c>
      <c r="P956">
        <v>41.747237569060701</v>
      </c>
      <c r="Q956">
        <v>0.108787352977483</v>
      </c>
    </row>
    <row r="957" spans="1:17" hidden="1" x14ac:dyDescent="0.3">
      <c r="A957" t="s">
        <v>2065</v>
      </c>
      <c r="B957" t="s">
        <v>2066</v>
      </c>
      <c r="C957" t="s">
        <v>3154</v>
      </c>
      <c r="D957" t="s">
        <v>114</v>
      </c>
      <c r="E957">
        <v>3102.9558830199999</v>
      </c>
      <c r="F957">
        <v>947.8</v>
      </c>
      <c r="G957">
        <v>-15.271278435620101</v>
      </c>
      <c r="H957">
        <v>-6.3252387017161</v>
      </c>
      <c r="I957">
        <v>-0.227239248620664</v>
      </c>
      <c r="J957">
        <v>-0.20409776933141399</v>
      </c>
      <c r="K957">
        <v>1026.66805006394</v>
      </c>
      <c r="L957">
        <v>959.430084710492</v>
      </c>
      <c r="M957">
        <v>41.0189283958385</v>
      </c>
      <c r="N957">
        <v>0.53089769646727303</v>
      </c>
      <c r="O957">
        <v>40.324963072378097</v>
      </c>
      <c r="P957">
        <v>31.6388888888888</v>
      </c>
      <c r="Q957">
        <v>0.129392142633031</v>
      </c>
    </row>
    <row r="958" spans="1:17" hidden="1" x14ac:dyDescent="0.3">
      <c r="A958" t="s">
        <v>2067</v>
      </c>
      <c r="B958" t="s">
        <v>2068</v>
      </c>
      <c r="C958" t="s">
        <v>3154</v>
      </c>
      <c r="D958" t="s">
        <v>141</v>
      </c>
      <c r="E958">
        <v>3102.7012026000002</v>
      </c>
      <c r="F958">
        <v>605.9</v>
      </c>
      <c r="G958">
        <v>4.5005984065208704</v>
      </c>
      <c r="H958">
        <v>1.0431692063411</v>
      </c>
      <c r="I958">
        <v>37.177471227082499</v>
      </c>
      <c r="J958">
        <v>7.0158095306189496</v>
      </c>
      <c r="K958">
        <v>607.44166886882795</v>
      </c>
      <c r="L958">
        <v>540.65653243499503</v>
      </c>
      <c r="M958">
        <v>55.314163443481903</v>
      </c>
      <c r="N958">
        <v>0.389595092077822</v>
      </c>
      <c r="O958">
        <v>21.6207294933157</v>
      </c>
      <c r="P958">
        <v>79.419603198104795</v>
      </c>
      <c r="Q958">
        <v>0.20017799606560099</v>
      </c>
    </row>
    <row r="959" spans="1:17" hidden="1" x14ac:dyDescent="0.3">
      <c r="A959" t="s">
        <v>2069</v>
      </c>
      <c r="B959" t="s">
        <v>2070</v>
      </c>
      <c r="C959" t="s">
        <v>3154</v>
      </c>
      <c r="D959" t="s">
        <v>258</v>
      </c>
      <c r="E959">
        <v>3089.35</v>
      </c>
      <c r="F959">
        <v>15446.75</v>
      </c>
      <c r="G959">
        <v>-0.62811874830201797</v>
      </c>
      <c r="H959">
        <v>10.620274649955601</v>
      </c>
      <c r="I959">
        <v>2.5320489716250898</v>
      </c>
      <c r="J959">
        <v>0.90076616195738901</v>
      </c>
      <c r="K959">
        <v>15122.744573534101</v>
      </c>
      <c r="L959">
        <v>14280.1946810922</v>
      </c>
      <c r="M959">
        <v>49.857906080758802</v>
      </c>
      <c r="N959">
        <v>1.23877660852141</v>
      </c>
      <c r="O959">
        <v>10.0558369883632</v>
      </c>
      <c r="P959">
        <v>48.512162292087297</v>
      </c>
      <c r="Q959">
        <v>0.146751142446789</v>
      </c>
    </row>
    <row r="960" spans="1:17" hidden="1" x14ac:dyDescent="0.3">
      <c r="A960" t="s">
        <v>2071</v>
      </c>
      <c r="B960" t="s">
        <v>2072</v>
      </c>
      <c r="C960" t="s">
        <v>3154</v>
      </c>
      <c r="D960" t="s">
        <v>227</v>
      </c>
      <c r="E960">
        <v>3082.1024819999998</v>
      </c>
      <c r="F960">
        <v>1067.5999999999999</v>
      </c>
      <c r="G960">
        <v>6.2521071237341204</v>
      </c>
      <c r="H960">
        <v>0.87579047774808505</v>
      </c>
      <c r="I960">
        <v>34.287251989589102</v>
      </c>
      <c r="J960">
        <v>2.39491589133885</v>
      </c>
      <c r="K960">
        <v>1079.2690799440199</v>
      </c>
      <c r="L960">
        <v>958.34182161859405</v>
      </c>
      <c r="M960">
        <v>48.3750105974202</v>
      </c>
      <c r="N960">
        <v>0.328381848215966</v>
      </c>
      <c r="O960">
        <v>28.301798426376902</v>
      </c>
      <c r="P960">
        <v>61.439588688946003</v>
      </c>
      <c r="Q960">
        <v>-1.0940323910168999E-2</v>
      </c>
    </row>
    <row r="961" spans="1:17" hidden="1" x14ac:dyDescent="0.3">
      <c r="A961" t="s">
        <v>2073</v>
      </c>
      <c r="B961" t="s">
        <v>2074</v>
      </c>
      <c r="C961" t="s">
        <v>3154</v>
      </c>
      <c r="D961" t="s">
        <v>282</v>
      </c>
      <c r="E961">
        <v>3079.942602395</v>
      </c>
      <c r="F961">
        <v>104.35</v>
      </c>
      <c r="G961">
        <v>72.053840838912507</v>
      </c>
      <c r="H961">
        <v>8.0322724227285391</v>
      </c>
      <c r="I961">
        <v>95.350095527998207</v>
      </c>
      <c r="J961">
        <v>-0.13796444223596799</v>
      </c>
      <c r="K961">
        <v>96.051871761217299</v>
      </c>
      <c r="L961">
        <v>74.883858408261105</v>
      </c>
      <c r="M961">
        <v>53.2255671343665</v>
      </c>
      <c r="N961">
        <v>0.50544296831180102</v>
      </c>
      <c r="O961">
        <v>8.2894106372783902</v>
      </c>
      <c r="P961">
        <v>127.094668117518</v>
      </c>
      <c r="Q961">
        <v>9.9045522744279996E-2</v>
      </c>
    </row>
    <row r="962" spans="1:17" x14ac:dyDescent="0.3">
      <c r="A962" t="s">
        <v>2075</v>
      </c>
      <c r="B962" t="s">
        <v>2076</v>
      </c>
      <c r="C962" t="s">
        <v>3146</v>
      </c>
      <c r="D962" t="s">
        <v>114</v>
      </c>
      <c r="E962">
        <v>3067.3384657500001</v>
      </c>
      <c r="F962">
        <v>1053.6500000000001</v>
      </c>
      <c r="G962">
        <v>-20.760079784266601</v>
      </c>
      <c r="H962">
        <v>-1.9080836861079</v>
      </c>
      <c r="I962">
        <v>-22.866660047687599</v>
      </c>
      <c r="J962">
        <v>-1.08130714517865</v>
      </c>
      <c r="K962">
        <v>1076.09965533375</v>
      </c>
      <c r="L962">
        <v>1109.5034010002901</v>
      </c>
      <c r="M962">
        <v>55.138036423216199</v>
      </c>
      <c r="N962">
        <v>0.52580934755603803</v>
      </c>
      <c r="O962">
        <v>28.980211645233201</v>
      </c>
      <c r="P962">
        <v>10.329842931937099</v>
      </c>
      <c r="Q962">
        <v>-2.9814865917049999E-3</v>
      </c>
    </row>
    <row r="963" spans="1:17" x14ac:dyDescent="0.3">
      <c r="A963" t="s">
        <v>2077</v>
      </c>
      <c r="B963" t="s">
        <v>2078</v>
      </c>
      <c r="C963" t="s">
        <v>3141</v>
      </c>
      <c r="D963" t="s">
        <v>203</v>
      </c>
      <c r="E963">
        <v>3057.7850877330002</v>
      </c>
      <c r="F963">
        <v>223.11</v>
      </c>
      <c r="G963">
        <v>-26.293107725631799</v>
      </c>
      <c r="H963">
        <v>0.43397592654746098</v>
      </c>
      <c r="I963">
        <v>-16.1461188086394</v>
      </c>
      <c r="J963">
        <v>-2.6255588643676302</v>
      </c>
      <c r="K963">
        <v>238.41202644369</v>
      </c>
      <c r="L963">
        <v>242.144307530204</v>
      </c>
      <c r="M963">
        <v>42.071700614328698</v>
      </c>
      <c r="N963">
        <v>0.51626662537658896</v>
      </c>
      <c r="O963">
        <v>29.510107122047401</v>
      </c>
      <c r="P963">
        <v>11.694618272841</v>
      </c>
      <c r="Q963">
        <v>-1.3271749370591999E-2</v>
      </c>
    </row>
    <row r="964" spans="1:17" hidden="1" x14ac:dyDescent="0.3">
      <c r="A964" t="s">
        <v>2079</v>
      </c>
      <c r="B964" t="s">
        <v>2080</v>
      </c>
      <c r="C964" t="s">
        <v>3154</v>
      </c>
      <c r="D964" t="s">
        <v>48</v>
      </c>
      <c r="E964">
        <v>3052.51387144</v>
      </c>
      <c r="F964">
        <v>360.8</v>
      </c>
      <c r="G964">
        <v>28.961182058374298</v>
      </c>
      <c r="H964">
        <v>-4.1714712772115696</v>
      </c>
      <c r="I964">
        <v>24.294935050654399</v>
      </c>
      <c r="J964">
        <v>-4.5819270575779401</v>
      </c>
      <c r="K964">
        <v>368.59399184368198</v>
      </c>
      <c r="L964">
        <v>323.19760590644501</v>
      </c>
      <c r="M964">
        <v>42.660069783829201</v>
      </c>
      <c r="N964">
        <v>0.76046983947501601</v>
      </c>
      <c r="O964">
        <v>15.022172949002201</v>
      </c>
      <c r="P964">
        <v>71.727748691099407</v>
      </c>
      <c r="Q964">
        <v>8.1530504485312003E-2</v>
      </c>
    </row>
    <row r="965" spans="1:17" hidden="1" x14ac:dyDescent="0.3">
      <c r="A965" t="s">
        <v>2081</v>
      </c>
      <c r="B965" t="s">
        <v>2082</v>
      </c>
      <c r="C965" t="s">
        <v>3154</v>
      </c>
      <c r="D965" t="s">
        <v>27</v>
      </c>
      <c r="E965">
        <v>3047.31</v>
      </c>
      <c r="F965">
        <v>48.37</v>
      </c>
      <c r="G965">
        <v>52.255549266376399</v>
      </c>
      <c r="H965">
        <v>-2.3744900634203199</v>
      </c>
      <c r="I965">
        <v>34.714335914455802</v>
      </c>
      <c r="J965">
        <v>-1.8284991008649201</v>
      </c>
      <c r="K965">
        <v>52.187428623383497</v>
      </c>
      <c r="L965">
        <v>47.834811093949803</v>
      </c>
      <c r="M965">
        <v>44.467979285724098</v>
      </c>
      <c r="N965">
        <v>0.33998333037901901</v>
      </c>
      <c r="O965">
        <v>110.729791192888</v>
      </c>
      <c r="P965">
        <v>79.148148148148096</v>
      </c>
      <c r="Q965">
        <v>9.0007148649892996E-2</v>
      </c>
    </row>
    <row r="966" spans="1:17" hidden="1" x14ac:dyDescent="0.3">
      <c r="A966" t="s">
        <v>2083</v>
      </c>
      <c r="B966" t="s">
        <v>2084</v>
      </c>
      <c r="C966" t="s">
        <v>3154</v>
      </c>
      <c r="D966" t="s">
        <v>2085</v>
      </c>
      <c r="E966">
        <v>3039</v>
      </c>
      <c r="F966">
        <v>607.79999999999995</v>
      </c>
      <c r="G966">
        <v>165.15127397961899</v>
      </c>
      <c r="H966">
        <v>7.2866617982927302</v>
      </c>
      <c r="I966">
        <v>-6.3979214832517499</v>
      </c>
      <c r="J966">
        <v>-0.11633551604560299</v>
      </c>
      <c r="K966">
        <v>580.11831606858505</v>
      </c>
      <c r="M966">
        <v>44.935122787255999</v>
      </c>
      <c r="N966">
        <v>1.9326708720999699</v>
      </c>
      <c r="O966">
        <v>26.497203027311599</v>
      </c>
      <c r="P966">
        <v>203.89999999999901</v>
      </c>
    </row>
    <row r="967" spans="1:17" hidden="1" x14ac:dyDescent="0.3">
      <c r="A967" t="s">
        <v>2086</v>
      </c>
      <c r="B967" t="s">
        <v>2087</v>
      </c>
      <c r="C967" t="s">
        <v>3154</v>
      </c>
      <c r="D967" t="s">
        <v>2088</v>
      </c>
      <c r="E967">
        <v>3037.0590999999999</v>
      </c>
      <c r="F967">
        <v>30.85</v>
      </c>
      <c r="G967">
        <v>173.64641090449999</v>
      </c>
      <c r="H967">
        <v>11.608856584311001</v>
      </c>
      <c r="I967">
        <v>71.479876032719403</v>
      </c>
      <c r="J967">
        <v>6.6415077349237697</v>
      </c>
      <c r="K967">
        <v>27.320209059416499</v>
      </c>
      <c r="L967">
        <v>20.288073628747199</v>
      </c>
      <c r="M967">
        <v>60.331813208712099</v>
      </c>
      <c r="N967">
        <v>0.13815542500221301</v>
      </c>
      <c r="O967">
        <v>9.5623987034035398</v>
      </c>
      <c r="P967">
        <v>247.214406302757</v>
      </c>
    </row>
    <row r="968" spans="1:17" hidden="1" x14ac:dyDescent="0.3">
      <c r="A968" t="s">
        <v>2089</v>
      </c>
      <c r="B968" t="s">
        <v>2090</v>
      </c>
      <c r="C968" t="s">
        <v>3154</v>
      </c>
      <c r="D968" t="s">
        <v>48</v>
      </c>
      <c r="E968">
        <v>3030.88412367</v>
      </c>
      <c r="F968">
        <v>797.55</v>
      </c>
      <c r="G968">
        <v>-25.4360531807651</v>
      </c>
      <c r="H968">
        <v>1.1863566473734199</v>
      </c>
      <c r="I968">
        <v>-18.3412091888368</v>
      </c>
      <c r="J968">
        <v>-4.7860932379957104</v>
      </c>
      <c r="K968">
        <v>846.06466529056797</v>
      </c>
      <c r="L968">
        <v>878.05339312688898</v>
      </c>
      <c r="M968">
        <v>42.678881565763596</v>
      </c>
      <c r="N968">
        <v>0.90507714486713398</v>
      </c>
      <c r="O968">
        <v>72.528368127390095</v>
      </c>
      <c r="P968">
        <v>12.505289885738399</v>
      </c>
    </row>
    <row r="969" spans="1:17" hidden="1" x14ac:dyDescent="0.3">
      <c r="A969" t="s">
        <v>2091</v>
      </c>
      <c r="B969" t="s">
        <v>2092</v>
      </c>
      <c r="C969" t="s">
        <v>3154</v>
      </c>
      <c r="D969" t="s">
        <v>21</v>
      </c>
      <c r="E969">
        <v>3021.8935618</v>
      </c>
      <c r="F969">
        <v>761.3</v>
      </c>
      <c r="G969">
        <v>115.01234580108699</v>
      </c>
      <c r="H969">
        <v>4.0398431128814103</v>
      </c>
      <c r="I969">
        <v>32.654582627045698</v>
      </c>
      <c r="J969">
        <v>0.11588851291789599</v>
      </c>
      <c r="K969">
        <v>757.97711356881905</v>
      </c>
      <c r="L969">
        <v>647.49458082106298</v>
      </c>
      <c r="M969">
        <v>45.247854075640603</v>
      </c>
      <c r="N969">
        <v>1.8737587913957401</v>
      </c>
      <c r="O969">
        <v>13.6214370156311</v>
      </c>
      <c r="P969">
        <v>150.09855453350801</v>
      </c>
      <c r="Q969">
        <v>9.9269306452492004E-2</v>
      </c>
    </row>
    <row r="970" spans="1:17" hidden="1" x14ac:dyDescent="0.3">
      <c r="A970" t="s">
        <v>2093</v>
      </c>
      <c r="B970" t="s">
        <v>2094</v>
      </c>
      <c r="C970" t="s">
        <v>3154</v>
      </c>
      <c r="D970" t="s">
        <v>1651</v>
      </c>
      <c r="E970">
        <v>3020.4447733739999</v>
      </c>
      <c r="F970">
        <v>136.54</v>
      </c>
      <c r="G970">
        <v>-26.011734296738901</v>
      </c>
      <c r="H970">
        <v>0.47314822922788002</v>
      </c>
      <c r="I970">
        <v>-17.108185299950101</v>
      </c>
      <c r="J970">
        <v>-4.16931945160648</v>
      </c>
      <c r="K970">
        <v>145.052128861027</v>
      </c>
      <c r="L970">
        <v>148.512105241114</v>
      </c>
      <c r="M970">
        <v>34.8764925688278</v>
      </c>
      <c r="N970">
        <v>0.373780576590657</v>
      </c>
      <c r="O970">
        <v>31.163029148967301</v>
      </c>
      <c r="P970">
        <v>5.8449612403100604</v>
      </c>
      <c r="Q970">
        <v>1.7219184543382001E-2</v>
      </c>
    </row>
    <row r="971" spans="1:17" hidden="1" x14ac:dyDescent="0.3">
      <c r="A971" t="s">
        <v>2095</v>
      </c>
      <c r="B971" t="s">
        <v>2096</v>
      </c>
      <c r="C971" t="s">
        <v>3154</v>
      </c>
      <c r="D971" t="s">
        <v>114</v>
      </c>
      <c r="E971">
        <v>3014.9409263399998</v>
      </c>
      <c r="F971">
        <v>17.46</v>
      </c>
      <c r="G971">
        <v>64.888466364699099</v>
      </c>
      <c r="H971">
        <v>-4.0167639932572401</v>
      </c>
      <c r="I971">
        <v>-17.563803547462701</v>
      </c>
      <c r="J971">
        <v>-3.1709473181530301</v>
      </c>
      <c r="K971">
        <v>18.540029503540399</v>
      </c>
      <c r="L971">
        <v>18.323635022379001</v>
      </c>
      <c r="M971">
        <v>43.569130707358802</v>
      </c>
      <c r="N971">
        <v>0.50522440746695996</v>
      </c>
      <c r="O971">
        <v>94.4444444444444</v>
      </c>
      <c r="P971">
        <v>91.657519209659696</v>
      </c>
      <c r="Q971">
        <v>0.11143795565770701</v>
      </c>
    </row>
    <row r="972" spans="1:17" hidden="1" x14ac:dyDescent="0.3">
      <c r="A972" t="s">
        <v>2097</v>
      </c>
      <c r="B972" t="s">
        <v>2098</v>
      </c>
      <c r="C972" t="s">
        <v>3154</v>
      </c>
      <c r="D972" t="s">
        <v>425</v>
      </c>
      <c r="E972">
        <v>3013.8946168000002</v>
      </c>
      <c r="F972">
        <v>531.4</v>
      </c>
      <c r="G972">
        <v>-5.8462744937481004</v>
      </c>
      <c r="H972">
        <v>4.1823680336813398</v>
      </c>
      <c r="I972">
        <v>-17.592346250057201</v>
      </c>
      <c r="J972">
        <v>7.4040076963192396</v>
      </c>
      <c r="K972">
        <v>517.67437960010705</v>
      </c>
      <c r="L972">
        <v>510.69236468757902</v>
      </c>
      <c r="M972">
        <v>58.309671267791202</v>
      </c>
      <c r="N972">
        <v>0.95625253246332498</v>
      </c>
      <c r="O972">
        <v>24.190816710575799</v>
      </c>
      <c r="P972">
        <v>27.113981581150501</v>
      </c>
      <c r="Q972">
        <v>6.7614648858049997E-3</v>
      </c>
    </row>
    <row r="973" spans="1:17" hidden="1" x14ac:dyDescent="0.3">
      <c r="A973" t="s">
        <v>2099</v>
      </c>
      <c r="B973" t="s">
        <v>2100</v>
      </c>
      <c r="C973" t="s">
        <v>3154</v>
      </c>
      <c r="D973" t="s">
        <v>128</v>
      </c>
      <c r="E973">
        <v>3011.8729061200002</v>
      </c>
      <c r="F973">
        <v>98.27</v>
      </c>
      <c r="G973">
        <v>-43.892839371242403</v>
      </c>
      <c r="H973">
        <v>0.27977598467949499</v>
      </c>
      <c r="I973">
        <v>-10.793881755029799</v>
      </c>
      <c r="J973">
        <v>-2.8927805468261001</v>
      </c>
      <c r="K973">
        <v>102.13852076465101</v>
      </c>
      <c r="L973">
        <v>102.861629877326</v>
      </c>
      <c r="M973">
        <v>42.130911104468197</v>
      </c>
      <c r="N973">
        <v>0.658023737391084</v>
      </c>
      <c r="O973">
        <v>64.546657169024101</v>
      </c>
      <c r="P973">
        <v>11.683145812024</v>
      </c>
      <c r="Q973">
        <v>0.18989214961605</v>
      </c>
    </row>
    <row r="974" spans="1:17" hidden="1" x14ac:dyDescent="0.3">
      <c r="A974" t="s">
        <v>2101</v>
      </c>
      <c r="B974" t="s">
        <v>2102</v>
      </c>
      <c r="C974" t="s">
        <v>3154</v>
      </c>
      <c r="D974" t="s">
        <v>78</v>
      </c>
      <c r="E974">
        <v>3004.3704872799999</v>
      </c>
      <c r="F974">
        <v>33.340000000000003</v>
      </c>
      <c r="G974">
        <v>125.935651660676</v>
      </c>
      <c r="H974">
        <v>7.5126660340438898</v>
      </c>
      <c r="I974">
        <v>21.286557649647701</v>
      </c>
      <c r="J974">
        <v>-11.2952657478149</v>
      </c>
      <c r="K974">
        <v>31.683056688830799</v>
      </c>
      <c r="L974">
        <v>26.4604035011156</v>
      </c>
      <c r="M974">
        <v>39.759643763696701</v>
      </c>
      <c r="N974">
        <v>2.0130535219089198</v>
      </c>
      <c r="O974">
        <v>23.995200959807999</v>
      </c>
      <c r="P974">
        <v>150.212949109628</v>
      </c>
      <c r="Q974">
        <v>8.0811127370874994E-2</v>
      </c>
    </row>
    <row r="975" spans="1:17" hidden="1" x14ac:dyDescent="0.3">
      <c r="A975" t="s">
        <v>2103</v>
      </c>
      <c r="B975" t="s">
        <v>2104</v>
      </c>
      <c r="C975" t="s">
        <v>3154</v>
      </c>
      <c r="D975" t="s">
        <v>249</v>
      </c>
      <c r="E975">
        <v>2999.39608507</v>
      </c>
      <c r="F975">
        <v>928.9</v>
      </c>
      <c r="G975">
        <v>18.2576112513702</v>
      </c>
      <c r="H975">
        <v>10.6850854436129</v>
      </c>
      <c r="I975">
        <v>49.232840835340099</v>
      </c>
      <c r="J975">
        <v>1.8229630995073999E-2</v>
      </c>
      <c r="K975">
        <v>836.188974619541</v>
      </c>
      <c r="L975">
        <v>719.97311656775798</v>
      </c>
      <c r="M975">
        <v>62.7442518101156</v>
      </c>
      <c r="N975">
        <v>1.4593001339167</v>
      </c>
      <c r="O975">
        <v>4.7959952632145697</v>
      </c>
      <c r="P975">
        <v>75.9113720291639</v>
      </c>
      <c r="Q975">
        <v>3.4204432446078001E-2</v>
      </c>
    </row>
    <row r="976" spans="1:17" hidden="1" x14ac:dyDescent="0.3">
      <c r="A976" t="s">
        <v>2105</v>
      </c>
      <c r="B976" t="s">
        <v>2106</v>
      </c>
      <c r="C976" t="s">
        <v>3154</v>
      </c>
      <c r="D976" t="s">
        <v>75</v>
      </c>
      <c r="E976">
        <v>2999.0929450799999</v>
      </c>
      <c r="F976">
        <v>232.63</v>
      </c>
      <c r="G976">
        <v>32.007553071706297</v>
      </c>
      <c r="H976">
        <v>0.78296670366177001</v>
      </c>
      <c r="I976">
        <v>33.786533502057601</v>
      </c>
      <c r="J976">
        <v>5.5419023962308804</v>
      </c>
      <c r="K976">
        <v>229.08929519457399</v>
      </c>
      <c r="L976">
        <v>211.013964190634</v>
      </c>
      <c r="M976">
        <v>62.5859404676495</v>
      </c>
      <c r="N976">
        <v>1.1045888953817</v>
      </c>
      <c r="O976">
        <v>21.132270128530202</v>
      </c>
      <c r="P976">
        <v>66.045681655959996</v>
      </c>
      <c r="Q976">
        <v>5.9488358278811999E-2</v>
      </c>
    </row>
    <row r="977" spans="1:17" hidden="1" x14ac:dyDescent="0.3">
      <c r="A977" t="s">
        <v>2107</v>
      </c>
      <c r="B977" t="s">
        <v>2108</v>
      </c>
      <c r="C977" t="s">
        <v>3154</v>
      </c>
      <c r="D977" t="s">
        <v>24</v>
      </c>
      <c r="E977">
        <v>2993.6345144500001</v>
      </c>
      <c r="F977">
        <v>359.75</v>
      </c>
      <c r="G977">
        <v>1.0929761178714701</v>
      </c>
      <c r="H977">
        <v>-10.5923748738473</v>
      </c>
      <c r="I977">
        <v>18.611947328481101</v>
      </c>
      <c r="J977">
        <v>-6.5010999899087603</v>
      </c>
      <c r="K977">
        <v>384.93726356061597</v>
      </c>
      <c r="L977">
        <v>342.90375295073602</v>
      </c>
      <c r="M977">
        <v>33.760906759073599</v>
      </c>
      <c r="N977">
        <v>0.199896114263617</v>
      </c>
      <c r="O977">
        <v>29.8123697011813</v>
      </c>
      <c r="P977">
        <v>44.2461908580593</v>
      </c>
      <c r="Q977">
        <v>-2.3201904920452002E-2</v>
      </c>
    </row>
    <row r="978" spans="1:17" hidden="1" x14ac:dyDescent="0.3">
      <c r="A978" t="s">
        <v>2109</v>
      </c>
      <c r="B978" t="s">
        <v>2110</v>
      </c>
      <c r="C978" t="s">
        <v>3154</v>
      </c>
      <c r="D978" t="s">
        <v>48</v>
      </c>
      <c r="E978">
        <v>2979.8625917499999</v>
      </c>
      <c r="F978">
        <v>476.3</v>
      </c>
      <c r="G978">
        <v>48.803119717369398</v>
      </c>
      <c r="H978">
        <v>9.5881788662462508</v>
      </c>
      <c r="I978">
        <v>3.1046774579529299</v>
      </c>
      <c r="J978">
        <v>-3.0282428470516201</v>
      </c>
      <c r="K978">
        <v>467.601109046163</v>
      </c>
      <c r="L978">
        <v>415.03051411847599</v>
      </c>
      <c r="M978">
        <v>41.465500161203202</v>
      </c>
      <c r="N978">
        <v>0.892035131881323</v>
      </c>
      <c r="O978">
        <v>14.213730841906299</v>
      </c>
      <c r="P978">
        <v>84.548025882444094</v>
      </c>
      <c r="Q978">
        <v>0.180903336350559</v>
      </c>
    </row>
    <row r="979" spans="1:17" hidden="1" x14ac:dyDescent="0.3">
      <c r="A979" t="s">
        <v>2111</v>
      </c>
      <c r="B979" t="s">
        <v>2112</v>
      </c>
      <c r="C979" t="s">
        <v>3154</v>
      </c>
      <c r="D979" t="s">
        <v>54</v>
      </c>
      <c r="E979">
        <v>2977.2952175800001</v>
      </c>
      <c r="F979">
        <v>475.9</v>
      </c>
      <c r="G979">
        <v>-16.118206539861099</v>
      </c>
      <c r="H979">
        <v>-1.3077023731844299</v>
      </c>
      <c r="I979">
        <v>-10.116091793388</v>
      </c>
      <c r="J979">
        <v>-1.25039717123598</v>
      </c>
      <c r="K979">
        <v>501.94301831401901</v>
      </c>
      <c r="L979">
        <v>482.23555718918499</v>
      </c>
      <c r="M979">
        <v>37.8970446908776</v>
      </c>
      <c r="N979">
        <v>0.67097605295295504</v>
      </c>
      <c r="O979">
        <v>25.0262660222736</v>
      </c>
      <c r="P979">
        <v>29.849931787175901</v>
      </c>
      <c r="Q979">
        <v>5.0757603658796002E-2</v>
      </c>
    </row>
    <row r="980" spans="1:17" hidden="1" x14ac:dyDescent="0.3">
      <c r="A980" t="s">
        <v>2113</v>
      </c>
      <c r="B980" t="s">
        <v>2114</v>
      </c>
      <c r="C980" t="s">
        <v>3154</v>
      </c>
      <c r="D980" t="s">
        <v>206</v>
      </c>
      <c r="E980">
        <v>2975.4312813749998</v>
      </c>
      <c r="F980">
        <v>313.25</v>
      </c>
      <c r="G980">
        <v>6.6526921017271796</v>
      </c>
      <c r="H980">
        <v>41.056092839259101</v>
      </c>
      <c r="I980">
        <v>50.894671793692801</v>
      </c>
      <c r="J980">
        <v>6.05626702030521</v>
      </c>
      <c r="K980">
        <v>272.01517945484301</v>
      </c>
      <c r="L980">
        <v>232.843778946589</v>
      </c>
      <c r="M980">
        <v>55.506725553312798</v>
      </c>
      <c r="N980">
        <v>0.90339589171450296</v>
      </c>
      <c r="O980">
        <v>9.1779728651236905</v>
      </c>
      <c r="P980">
        <v>81.436432088039396</v>
      </c>
      <c r="Q980">
        <v>9.7016552501214007E-2</v>
      </c>
    </row>
    <row r="981" spans="1:17" hidden="1" x14ac:dyDescent="0.3">
      <c r="A981" t="s">
        <v>2115</v>
      </c>
      <c r="B981" t="s">
        <v>2116</v>
      </c>
      <c r="C981" t="s">
        <v>3154</v>
      </c>
      <c r="D981" t="s">
        <v>1369</v>
      </c>
      <c r="E981">
        <v>2951.3683695149998</v>
      </c>
      <c r="F981">
        <v>3250.85</v>
      </c>
      <c r="G981">
        <v>25.1012206440979</v>
      </c>
      <c r="H981">
        <v>-4.9798924143499796</v>
      </c>
      <c r="I981">
        <v>43.655935742594103</v>
      </c>
      <c r="J981">
        <v>0.476736671192174</v>
      </c>
      <c r="K981">
        <v>3216.6719956082602</v>
      </c>
      <c r="L981">
        <v>2741.0996732609101</v>
      </c>
      <c r="M981">
        <v>56.086308425604997</v>
      </c>
      <c r="N981">
        <v>0.49811659973991201</v>
      </c>
      <c r="O981">
        <v>12.938154636479601</v>
      </c>
      <c r="P981">
        <v>61.332506203473898</v>
      </c>
      <c r="Q981">
        <v>0.197885579050356</v>
      </c>
    </row>
    <row r="982" spans="1:17" x14ac:dyDescent="0.3">
      <c r="A982" t="s">
        <v>2117</v>
      </c>
      <c r="B982" t="s">
        <v>2118</v>
      </c>
      <c r="C982" t="s">
        <v>3143</v>
      </c>
      <c r="D982" t="s">
        <v>165</v>
      </c>
      <c r="E982">
        <v>2912.40277272</v>
      </c>
      <c r="F982">
        <v>185.76</v>
      </c>
      <c r="G982">
        <v>-11.1125091455709</v>
      </c>
      <c r="H982">
        <v>7.0752653841543296</v>
      </c>
      <c r="I982">
        <v>-16.158691067619198</v>
      </c>
      <c r="J982">
        <v>-1.04432754205504</v>
      </c>
      <c r="K982">
        <v>186.257336186777</v>
      </c>
      <c r="L982">
        <v>185.82564922920201</v>
      </c>
      <c r="M982">
        <v>47.0095221822273</v>
      </c>
      <c r="N982">
        <v>0.48379030034218501</v>
      </c>
      <c r="O982">
        <v>52.347114556416898</v>
      </c>
      <c r="P982">
        <v>39.669172932330802</v>
      </c>
      <c r="Q982">
        <v>-1.5122755783755999E-2</v>
      </c>
    </row>
    <row r="983" spans="1:17" x14ac:dyDescent="0.3">
      <c r="A983" t="s">
        <v>2119</v>
      </c>
      <c r="B983" t="s">
        <v>2120</v>
      </c>
      <c r="C983" t="s">
        <v>3149</v>
      </c>
      <c r="D983" t="s">
        <v>448</v>
      </c>
      <c r="E983">
        <v>2896.4237082</v>
      </c>
      <c r="F983">
        <v>402</v>
      </c>
      <c r="G983">
        <v>-13.883229070536499</v>
      </c>
      <c r="H983">
        <v>-16.472562290179301</v>
      </c>
      <c r="I983">
        <v>-15.970168296544699</v>
      </c>
      <c r="J983">
        <v>-5.4772904660992303</v>
      </c>
      <c r="K983">
        <v>455.92015586553998</v>
      </c>
      <c r="L983">
        <v>457.47980518479199</v>
      </c>
      <c r="M983">
        <v>27.587225225545701</v>
      </c>
      <c r="N983">
        <v>1.2464518598185499</v>
      </c>
      <c r="O983">
        <v>37.985074626865597</v>
      </c>
      <c r="P983">
        <v>12.9213483146067</v>
      </c>
      <c r="Q983">
        <v>-0.10891777449656</v>
      </c>
    </row>
    <row r="984" spans="1:17" hidden="1" x14ac:dyDescent="0.3">
      <c r="A984" t="s">
        <v>2121</v>
      </c>
      <c r="B984" t="s">
        <v>2122</v>
      </c>
      <c r="C984" t="s">
        <v>3154</v>
      </c>
      <c r="D984" t="s">
        <v>21</v>
      </c>
      <c r="E984">
        <v>2865.153490875</v>
      </c>
      <c r="F984">
        <v>225.81</v>
      </c>
      <c r="G984">
        <v>-44.134622832256902</v>
      </c>
      <c r="H984">
        <v>0.94259772826156696</v>
      </c>
      <c r="I984">
        <v>1.1675619032009701</v>
      </c>
      <c r="J984">
        <v>-2.4291520516018101</v>
      </c>
      <c r="K984">
        <v>239.22284622026501</v>
      </c>
      <c r="L984">
        <v>234.739118705359</v>
      </c>
      <c r="M984">
        <v>44.074749418526501</v>
      </c>
      <c r="N984">
        <v>0.40867809433777602</v>
      </c>
      <c r="O984">
        <v>41.490633718612898</v>
      </c>
      <c r="P984">
        <v>34.442724458204303</v>
      </c>
      <c r="Q984">
        <v>0.11960194159623599</v>
      </c>
    </row>
    <row r="985" spans="1:17" hidden="1" x14ac:dyDescent="0.3">
      <c r="A985" t="s">
        <v>2123</v>
      </c>
      <c r="B985" t="s">
        <v>2124</v>
      </c>
      <c r="C985" t="s">
        <v>3154</v>
      </c>
      <c r="D985" t="s">
        <v>211</v>
      </c>
      <c r="E985">
        <v>2860.47967032</v>
      </c>
      <c r="F985">
        <v>759.4</v>
      </c>
      <c r="G985">
        <v>28.182048063997101</v>
      </c>
      <c r="H985">
        <v>18.090721332114601</v>
      </c>
      <c r="I985">
        <v>30.523026430708502</v>
      </c>
      <c r="J985">
        <v>11.9300520046258</v>
      </c>
      <c r="K985">
        <v>656.79419123047899</v>
      </c>
      <c r="L985">
        <v>598.70108724635395</v>
      </c>
      <c r="M985">
        <v>74.476578448482499</v>
      </c>
      <c r="N985">
        <v>1.28892593987713</v>
      </c>
      <c r="O985">
        <v>9.1651303660784897</v>
      </c>
      <c r="P985">
        <v>56.5773195876288</v>
      </c>
      <c r="Q985">
        <v>7.5733419080911996E-2</v>
      </c>
    </row>
    <row r="986" spans="1:17" hidden="1" x14ac:dyDescent="0.3">
      <c r="A986" t="s">
        <v>2125</v>
      </c>
      <c r="B986" t="s">
        <v>2126</v>
      </c>
      <c r="C986" t="s">
        <v>3154</v>
      </c>
      <c r="D986" t="s">
        <v>416</v>
      </c>
      <c r="E986">
        <v>2854.5482400000001</v>
      </c>
      <c r="F986">
        <v>3728</v>
      </c>
      <c r="G986">
        <v>-44.210288578867598</v>
      </c>
      <c r="H986">
        <v>-4.2786509812919</v>
      </c>
      <c r="I986">
        <v>-15.4867974506823</v>
      </c>
      <c r="J986">
        <v>-2.4832347372251</v>
      </c>
      <c r="K986">
        <v>4033.2946701533601</v>
      </c>
      <c r="L986">
        <v>4129.8032791374799</v>
      </c>
      <c r="M986">
        <v>38.062668657015799</v>
      </c>
      <c r="N986">
        <v>0.38642178937616101</v>
      </c>
      <c r="O986">
        <v>36.722103004291803</v>
      </c>
      <c r="P986">
        <v>5.4581971966450196</v>
      </c>
      <c r="Q986">
        <v>5.5467105906408999E-2</v>
      </c>
    </row>
    <row r="987" spans="1:17" hidden="1" x14ac:dyDescent="0.3">
      <c r="A987" t="s">
        <v>2127</v>
      </c>
      <c r="B987" t="s">
        <v>2128</v>
      </c>
      <c r="C987" t="s">
        <v>3154</v>
      </c>
      <c r="D987" t="s">
        <v>472</v>
      </c>
      <c r="E987">
        <v>2853.3740843149999</v>
      </c>
      <c r="F987">
        <v>4467.8500000000004</v>
      </c>
      <c r="G987">
        <v>1.4289092923681199</v>
      </c>
      <c r="H987">
        <v>1.9980844650315801</v>
      </c>
      <c r="I987">
        <v>23.390616638174201</v>
      </c>
      <c r="J987">
        <v>-4.0847805256980596</v>
      </c>
      <c r="K987">
        <v>4581.3012719255603</v>
      </c>
      <c r="L987">
        <v>4165.0915019835902</v>
      </c>
      <c r="M987">
        <v>41.0322259296928</v>
      </c>
      <c r="N987">
        <v>0.65459293982186695</v>
      </c>
      <c r="O987">
        <v>21.4454379623308</v>
      </c>
      <c r="P987">
        <v>56.653985729562898</v>
      </c>
      <c r="Q987">
        <v>0.13166344567497701</v>
      </c>
    </row>
    <row r="988" spans="1:17" x14ac:dyDescent="0.3">
      <c r="A988" t="s">
        <v>2129</v>
      </c>
      <c r="B988" t="s">
        <v>2130</v>
      </c>
      <c r="C988" t="s">
        <v>3141</v>
      </c>
      <c r="D988" t="s">
        <v>537</v>
      </c>
      <c r="E988">
        <v>2838.4375030000001</v>
      </c>
      <c r="F988">
        <v>390.5</v>
      </c>
      <c r="G988">
        <v>-14.924175074267</v>
      </c>
      <c r="H988">
        <v>-7.99072600744302</v>
      </c>
      <c r="I988">
        <v>10.234946200470301</v>
      </c>
      <c r="J988">
        <v>-2.8263345446972101</v>
      </c>
      <c r="K988">
        <v>418.99244063822198</v>
      </c>
      <c r="L988">
        <v>394.71978011860301</v>
      </c>
      <c r="M988">
        <v>38.478485177755601</v>
      </c>
      <c r="N988">
        <v>0.23020771908464899</v>
      </c>
      <c r="O988">
        <v>29.3213828425096</v>
      </c>
      <c r="P988">
        <v>32.350449076427701</v>
      </c>
      <c r="Q988">
        <v>2.3223083903859999E-3</v>
      </c>
    </row>
    <row r="989" spans="1:17" hidden="1" x14ac:dyDescent="0.3">
      <c r="A989" t="s">
        <v>2131</v>
      </c>
      <c r="B989" t="s">
        <v>2132</v>
      </c>
      <c r="C989" t="s">
        <v>3154</v>
      </c>
      <c r="D989" t="s">
        <v>387</v>
      </c>
      <c r="E989">
        <v>2835.8020383749999</v>
      </c>
      <c r="F989">
        <v>1900.35</v>
      </c>
      <c r="G989">
        <v>-38.708708845489298</v>
      </c>
      <c r="H989">
        <v>3.61414649102539</v>
      </c>
      <c r="I989">
        <v>-6.0043512665890599</v>
      </c>
      <c r="J989">
        <v>-0.94688673222056297</v>
      </c>
      <c r="K989">
        <v>1911.7688470328301</v>
      </c>
      <c r="L989">
        <v>1951.11341860015</v>
      </c>
      <c r="M989">
        <v>39.5656009596998</v>
      </c>
      <c r="N989">
        <v>1.51250475970627</v>
      </c>
      <c r="O989">
        <v>22.8721025074328</v>
      </c>
      <c r="P989">
        <v>12.446745562130101</v>
      </c>
      <c r="Q989">
        <v>-5.7316946546013998E-2</v>
      </c>
    </row>
    <row r="990" spans="1:17" hidden="1" x14ac:dyDescent="0.3">
      <c r="A990" t="s">
        <v>2133</v>
      </c>
      <c r="B990" t="s">
        <v>2134</v>
      </c>
      <c r="C990" t="s">
        <v>3154</v>
      </c>
      <c r="D990" t="s">
        <v>811</v>
      </c>
      <c r="E990">
        <v>2827.0710448200002</v>
      </c>
      <c r="F990">
        <v>689.4</v>
      </c>
      <c r="G990">
        <v>-22.820343806567902</v>
      </c>
      <c r="H990">
        <v>-0.52446972994476304</v>
      </c>
      <c r="I990">
        <v>1.5291437446991001</v>
      </c>
      <c r="J990">
        <v>3.2046084365576801</v>
      </c>
      <c r="K990">
        <v>696.20512323803098</v>
      </c>
      <c r="L990">
        <v>700.99637774834798</v>
      </c>
      <c r="M990">
        <v>64.968213142421405</v>
      </c>
      <c r="N990">
        <v>1.13872907468207</v>
      </c>
      <c r="O990">
        <v>26.573832317957599</v>
      </c>
      <c r="P990">
        <v>22.8439059158944</v>
      </c>
      <c r="Q990">
        <v>-5.6987459777104003E-2</v>
      </c>
    </row>
    <row r="991" spans="1:17" hidden="1" x14ac:dyDescent="0.3">
      <c r="A991" t="s">
        <v>2135</v>
      </c>
      <c r="B991" t="s">
        <v>2136</v>
      </c>
      <c r="C991" t="s">
        <v>3154</v>
      </c>
      <c r="D991" t="s">
        <v>51</v>
      </c>
      <c r="E991">
        <v>2825.3942702999998</v>
      </c>
      <c r="F991">
        <v>306.60000000000002</v>
      </c>
      <c r="G991">
        <v>-32.066771133162497</v>
      </c>
      <c r="H991">
        <v>-6.1712895721387397</v>
      </c>
      <c r="I991">
        <v>-12.7240396796768</v>
      </c>
      <c r="J991">
        <v>-2.5977383110019598</v>
      </c>
      <c r="K991">
        <v>331.42571132756501</v>
      </c>
      <c r="L991">
        <v>339.58814623725698</v>
      </c>
      <c r="M991">
        <v>34.525735737996101</v>
      </c>
      <c r="N991">
        <v>0.84356497209840198</v>
      </c>
      <c r="O991">
        <v>35.355512067840799</v>
      </c>
      <c r="P991">
        <v>6.9783670621074601</v>
      </c>
      <c r="Q991">
        <v>-7.1677113648330001E-2</v>
      </c>
    </row>
    <row r="992" spans="1:17" hidden="1" x14ac:dyDescent="0.3">
      <c r="A992" t="s">
        <v>2137</v>
      </c>
      <c r="B992" t="s">
        <v>2138</v>
      </c>
      <c r="C992" t="s">
        <v>3154</v>
      </c>
      <c r="D992" t="s">
        <v>75</v>
      </c>
      <c r="E992">
        <v>2825.2436500200001</v>
      </c>
      <c r="F992">
        <v>216.15</v>
      </c>
      <c r="G992">
        <v>-41.871655054746903</v>
      </c>
      <c r="H992">
        <v>-1.1781007315425001</v>
      </c>
      <c r="I992">
        <v>-8.8300487694562495</v>
      </c>
      <c r="J992">
        <v>-2.2621754313212801</v>
      </c>
      <c r="K992">
        <v>225.37048722124601</v>
      </c>
      <c r="L992">
        <v>231.84269607680901</v>
      </c>
      <c r="M992">
        <v>39.837987060334598</v>
      </c>
      <c r="N992">
        <v>0.947855125436047</v>
      </c>
      <c r="O992">
        <v>41.105713624797502</v>
      </c>
      <c r="P992">
        <v>11.4175257731958</v>
      </c>
      <c r="Q992">
        <v>-5.5045999325154998E-2</v>
      </c>
    </row>
    <row r="993" spans="1:17" hidden="1" x14ac:dyDescent="0.3">
      <c r="A993" t="s">
        <v>2139</v>
      </c>
      <c r="B993" t="s">
        <v>2140</v>
      </c>
      <c r="C993" t="s">
        <v>3154</v>
      </c>
      <c r="D993" t="s">
        <v>2141</v>
      </c>
      <c r="E993">
        <v>2822.0893261599999</v>
      </c>
      <c r="F993">
        <v>566.95000000000005</v>
      </c>
      <c r="G993">
        <v>80.190977796803097</v>
      </c>
      <c r="H993">
        <v>28.965255143985701</v>
      </c>
      <c r="I993">
        <v>37.7438482901672</v>
      </c>
      <c r="J993">
        <v>-2.18169932045679</v>
      </c>
      <c r="K993">
        <v>514.41755877413402</v>
      </c>
      <c r="L993">
        <v>454.36916300368699</v>
      </c>
      <c r="M993">
        <v>58.090694706693199</v>
      </c>
      <c r="N993">
        <v>1.27598861307219</v>
      </c>
      <c r="O993">
        <v>9.3570861628009503</v>
      </c>
      <c r="P993">
        <v>115.570342205323</v>
      </c>
      <c r="Q993">
        <v>0.30461827682859899</v>
      </c>
    </row>
    <row r="994" spans="1:17" hidden="1" x14ac:dyDescent="0.3">
      <c r="A994" t="s">
        <v>2142</v>
      </c>
      <c r="B994" t="s">
        <v>2143</v>
      </c>
      <c r="C994" t="s">
        <v>3154</v>
      </c>
      <c r="D994" t="s">
        <v>246</v>
      </c>
      <c r="E994">
        <v>2820.3449118499998</v>
      </c>
      <c r="F994">
        <v>1807.15</v>
      </c>
      <c r="G994">
        <v>45.408148560437603</v>
      </c>
      <c r="H994">
        <v>15.3952401296911</v>
      </c>
      <c r="I994">
        <v>18.8901812013411</v>
      </c>
      <c r="J994">
        <v>-6.9440597709473</v>
      </c>
      <c r="K994">
        <v>1733.6412227400299</v>
      </c>
      <c r="L994">
        <v>1622.2811001718801</v>
      </c>
      <c r="M994">
        <v>62.574653969867903</v>
      </c>
      <c r="N994">
        <v>1.16275659824046</v>
      </c>
      <c r="O994">
        <v>39.4460891458926</v>
      </c>
      <c r="P994">
        <v>76.652003910068402</v>
      </c>
      <c r="Q994">
        <v>0.29581428204599902</v>
      </c>
    </row>
    <row r="995" spans="1:17" x14ac:dyDescent="0.3">
      <c r="A995" t="s">
        <v>2144</v>
      </c>
      <c r="B995" t="s">
        <v>2145</v>
      </c>
      <c r="C995" t="s">
        <v>3145</v>
      </c>
      <c r="D995" t="s">
        <v>258</v>
      </c>
      <c r="E995">
        <v>2808.3323350000001</v>
      </c>
      <c r="F995">
        <v>289.75</v>
      </c>
      <c r="G995">
        <v>-15.6549919194299</v>
      </c>
      <c r="H995">
        <v>3.7494756875153801</v>
      </c>
      <c r="I995">
        <v>-15.4601624495842</v>
      </c>
      <c r="J995">
        <v>3.2836490448402702</v>
      </c>
      <c r="K995">
        <v>286.47974992438702</v>
      </c>
      <c r="L995">
        <v>299.141385063835</v>
      </c>
      <c r="M995">
        <v>72.4633729378845</v>
      </c>
      <c r="N995">
        <v>2.1923796381296601</v>
      </c>
      <c r="O995">
        <v>38.584987057808398</v>
      </c>
      <c r="P995">
        <v>19.4352844187963</v>
      </c>
      <c r="Q995">
        <v>7.0929274740548998E-2</v>
      </c>
    </row>
    <row r="996" spans="1:17" hidden="1" x14ac:dyDescent="0.3">
      <c r="A996" t="s">
        <v>2146</v>
      </c>
      <c r="B996" t="s">
        <v>2147</v>
      </c>
      <c r="C996" t="s">
        <v>3154</v>
      </c>
      <c r="D996" t="s">
        <v>138</v>
      </c>
      <c r="E996">
        <v>2804.8513239449999</v>
      </c>
      <c r="F996">
        <v>43.67</v>
      </c>
      <c r="G996">
        <v>9.6797577657718996</v>
      </c>
      <c r="H996">
        <v>-5.9310433962319697</v>
      </c>
      <c r="I996">
        <v>-0.55579724742334702</v>
      </c>
      <c r="J996">
        <v>-3.9430583205954099</v>
      </c>
      <c r="K996">
        <v>47.294614365204502</v>
      </c>
      <c r="L996">
        <v>45.532173487408301</v>
      </c>
      <c r="M996">
        <v>44.316361398595802</v>
      </c>
      <c r="N996">
        <v>0.43959901085950598</v>
      </c>
      <c r="O996">
        <v>55.598809251202198</v>
      </c>
      <c r="P996">
        <v>36.8965517241379</v>
      </c>
      <c r="Q996">
        <v>8.7835709612869003E-2</v>
      </c>
    </row>
    <row r="997" spans="1:17" hidden="1" x14ac:dyDescent="0.3">
      <c r="A997" t="s">
        <v>2148</v>
      </c>
      <c r="B997" t="s">
        <v>2149</v>
      </c>
      <c r="C997" t="s">
        <v>3154</v>
      </c>
      <c r="D997" t="s">
        <v>524</v>
      </c>
      <c r="E997">
        <v>2790.34263255</v>
      </c>
      <c r="F997">
        <v>264.75</v>
      </c>
      <c r="G997">
        <v>-65.561395918679196</v>
      </c>
      <c r="H997">
        <v>-3.67944833157136</v>
      </c>
      <c r="I997">
        <v>-15.9073036404513</v>
      </c>
      <c r="J997">
        <v>-2.7825401777923</v>
      </c>
      <c r="K997">
        <v>292.66116670355899</v>
      </c>
      <c r="L997">
        <v>303.85195677604599</v>
      </c>
      <c r="M997">
        <v>18.7248225275927</v>
      </c>
      <c r="N997">
        <v>1.06701097576822</v>
      </c>
      <c r="O997">
        <v>94.296506137865904</v>
      </c>
      <c r="P997">
        <v>7.5782202356765502</v>
      </c>
    </row>
    <row r="998" spans="1:17" hidden="1" x14ac:dyDescent="0.3">
      <c r="A998" t="s">
        <v>2150</v>
      </c>
      <c r="B998" t="s">
        <v>2151</v>
      </c>
      <c r="C998" t="s">
        <v>3154</v>
      </c>
      <c r="D998" t="s">
        <v>2152</v>
      </c>
      <c r="E998">
        <v>2763.6038497599998</v>
      </c>
      <c r="F998">
        <v>239.2</v>
      </c>
      <c r="G998">
        <v>5.5384920247321903</v>
      </c>
      <c r="H998">
        <v>-13.670326584184201</v>
      </c>
      <c r="I998">
        <v>-14.159735608691401</v>
      </c>
      <c r="J998">
        <v>-7.1802125440213098</v>
      </c>
      <c r="K998">
        <v>261.970354594691</v>
      </c>
      <c r="L998">
        <v>245.22046660992899</v>
      </c>
      <c r="M998">
        <v>29.549973052185301</v>
      </c>
      <c r="N998">
        <v>0.56826127430124596</v>
      </c>
      <c r="O998">
        <v>37.959866220735698</v>
      </c>
      <c r="P998">
        <v>120.969976905311</v>
      </c>
    </row>
    <row r="999" spans="1:17" hidden="1" x14ac:dyDescent="0.3">
      <c r="A999" t="s">
        <v>2153</v>
      </c>
      <c r="B999" t="s">
        <v>2154</v>
      </c>
      <c r="C999" t="s">
        <v>3154</v>
      </c>
      <c r="D999" t="s">
        <v>2155</v>
      </c>
      <c r="E999">
        <v>2763.32</v>
      </c>
      <c r="F999">
        <v>986.9</v>
      </c>
      <c r="G999">
        <v>77.192540256467893</v>
      </c>
      <c r="H999">
        <v>-11.801072553688799</v>
      </c>
      <c r="I999">
        <v>21.612579870741399</v>
      </c>
      <c r="J999">
        <v>-0.77111733498409796</v>
      </c>
      <c r="K999">
        <v>1007.00259233871</v>
      </c>
      <c r="L999">
        <v>911.21814071518702</v>
      </c>
      <c r="M999">
        <v>39.905641398087603</v>
      </c>
      <c r="N999">
        <v>0.52886488330486203</v>
      </c>
      <c r="O999">
        <v>47.730266491032502</v>
      </c>
      <c r="P999">
        <v>107.768421052631</v>
      </c>
      <c r="Q999">
        <v>0.105797748997231</v>
      </c>
    </row>
    <row r="1000" spans="1:17" x14ac:dyDescent="0.3">
      <c r="A1000" t="s">
        <v>2156</v>
      </c>
      <c r="B1000" t="s">
        <v>2157</v>
      </c>
      <c r="C1000" t="s">
        <v>3152</v>
      </c>
      <c r="D1000" t="s">
        <v>141</v>
      </c>
      <c r="E1000">
        <v>2762.3802451050001</v>
      </c>
      <c r="F1000">
        <v>363.45</v>
      </c>
      <c r="G1000">
        <v>-50.555187915483401</v>
      </c>
      <c r="H1000">
        <v>-0.25789680273054399</v>
      </c>
      <c r="I1000">
        <v>-34.820487201355597</v>
      </c>
      <c r="J1000">
        <v>0.48516967994622401</v>
      </c>
      <c r="K1000">
        <v>387.57412313162803</v>
      </c>
      <c r="L1000">
        <v>424.02035619780798</v>
      </c>
      <c r="M1000">
        <v>40.6163513041421</v>
      </c>
      <c r="N1000">
        <v>0.252380726469012</v>
      </c>
      <c r="O1000">
        <v>60.9574907139909</v>
      </c>
      <c r="P1000">
        <v>5.3478260869565197</v>
      </c>
      <c r="Q1000">
        <v>1.6482015660878001E-2</v>
      </c>
    </row>
    <row r="1001" spans="1:17" hidden="1" x14ac:dyDescent="0.3">
      <c r="A1001" t="s">
        <v>2158</v>
      </c>
      <c r="B1001" t="s">
        <v>2159</v>
      </c>
      <c r="C1001" t="s">
        <v>3154</v>
      </c>
      <c r="D1001" t="s">
        <v>2160</v>
      </c>
      <c r="E1001">
        <v>2756.8202037699998</v>
      </c>
      <c r="F1001">
        <v>1656.7</v>
      </c>
      <c r="G1001">
        <v>14.2775239945538</v>
      </c>
      <c r="H1001">
        <v>14.683698745784501</v>
      </c>
      <c r="I1001">
        <v>29.096281053937901</v>
      </c>
      <c r="J1001">
        <v>-7.1939224240131701</v>
      </c>
      <c r="K1001">
        <v>1439.42192497254</v>
      </c>
      <c r="M1001">
        <v>51.103225854075099</v>
      </c>
      <c r="O1001">
        <v>9.5551397356189902</v>
      </c>
      <c r="P1001">
        <v>49.232085754177298</v>
      </c>
    </row>
    <row r="1002" spans="1:17" hidden="1" x14ac:dyDescent="0.3">
      <c r="A1002" t="s">
        <v>2161</v>
      </c>
      <c r="B1002" t="s">
        <v>2162</v>
      </c>
      <c r="C1002" t="s">
        <v>3154</v>
      </c>
      <c r="D1002" t="s">
        <v>258</v>
      </c>
      <c r="E1002">
        <v>2751.7453919999998</v>
      </c>
      <c r="F1002">
        <v>2019.6</v>
      </c>
      <c r="G1002">
        <v>32.645779474124801</v>
      </c>
      <c r="H1002">
        <v>13.5126240346878</v>
      </c>
      <c r="I1002">
        <v>46.308688024299499</v>
      </c>
      <c r="J1002">
        <v>4.5759701462923399</v>
      </c>
      <c r="K1002">
        <v>1557.8665212498299</v>
      </c>
      <c r="L1002">
        <v>1432.6957180572499</v>
      </c>
      <c r="M1002">
        <v>92.378585258100102</v>
      </c>
      <c r="N1002">
        <v>1.03223289904233</v>
      </c>
      <c r="O1002">
        <v>0</v>
      </c>
      <c r="P1002">
        <v>71.888165453848998</v>
      </c>
      <c r="Q1002">
        <v>4.6223829719113999E-2</v>
      </c>
    </row>
    <row r="1003" spans="1:17" hidden="1" x14ac:dyDescent="0.3">
      <c r="A1003" t="s">
        <v>2163</v>
      </c>
      <c r="B1003" t="s">
        <v>2164</v>
      </c>
      <c r="C1003" t="s">
        <v>3154</v>
      </c>
      <c r="D1003" t="s">
        <v>433</v>
      </c>
      <c r="E1003">
        <v>2741.2008458700002</v>
      </c>
      <c r="F1003">
        <v>409.45</v>
      </c>
      <c r="G1003">
        <v>22.6369472586188</v>
      </c>
      <c r="H1003">
        <v>10.677026293890201</v>
      </c>
      <c r="I1003">
        <v>25.896831511258402</v>
      </c>
      <c r="J1003">
        <v>-4.91463183399126</v>
      </c>
      <c r="K1003">
        <v>377.73775983917602</v>
      </c>
      <c r="L1003">
        <v>340.33065076545898</v>
      </c>
      <c r="M1003">
        <v>56.195183543883502</v>
      </c>
      <c r="N1003">
        <v>1.15188153452523</v>
      </c>
      <c r="O1003">
        <v>7.1193063866161896</v>
      </c>
      <c r="P1003">
        <v>67.464212678936605</v>
      </c>
    </row>
    <row r="1004" spans="1:17" hidden="1" x14ac:dyDescent="0.3">
      <c r="A1004" t="s">
        <v>2165</v>
      </c>
      <c r="B1004" t="s">
        <v>2166</v>
      </c>
      <c r="C1004" t="s">
        <v>3154</v>
      </c>
      <c r="D1004" t="s">
        <v>301</v>
      </c>
      <c r="E1004">
        <v>2727.8954617109998</v>
      </c>
      <c r="F1004">
        <v>2.13</v>
      </c>
      <c r="G1004">
        <v>78.579845408190806</v>
      </c>
      <c r="H1004">
        <v>-0.24330899380802901</v>
      </c>
      <c r="I1004">
        <v>23.666459610432</v>
      </c>
      <c r="J1004">
        <v>-3.2868142756230498</v>
      </c>
      <c r="K1004">
        <v>2.2894170051841698</v>
      </c>
      <c r="L1004">
        <v>2.17211724818825</v>
      </c>
      <c r="M1004">
        <v>47.663372684932803</v>
      </c>
      <c r="N1004">
        <v>0.74300768370667003</v>
      </c>
      <c r="O1004">
        <v>103.286384976525</v>
      </c>
      <c r="P1004">
        <v>112.99999999999901</v>
      </c>
      <c r="Q1004">
        <v>5.6289903412694998E-2</v>
      </c>
    </row>
    <row r="1005" spans="1:17" hidden="1" x14ac:dyDescent="0.3">
      <c r="A1005" t="s">
        <v>2167</v>
      </c>
      <c r="B1005" t="s">
        <v>2168</v>
      </c>
      <c r="C1005" t="s">
        <v>3154</v>
      </c>
      <c r="D1005" t="s">
        <v>51</v>
      </c>
      <c r="E1005">
        <v>2726.575683651</v>
      </c>
      <c r="F1005">
        <v>125.03</v>
      </c>
      <c r="G1005">
        <v>20.853288737931301</v>
      </c>
      <c r="H1005">
        <v>-5.9824166919581296</v>
      </c>
      <c r="I1005">
        <v>15.0113451256136</v>
      </c>
      <c r="J1005">
        <v>7.8827733835322697E-2</v>
      </c>
      <c r="K1005">
        <v>133.09602237339701</v>
      </c>
      <c r="L1005">
        <v>120.05641982556899</v>
      </c>
      <c r="M1005">
        <v>44.024428609338798</v>
      </c>
      <c r="N1005">
        <v>0.48344209984405201</v>
      </c>
      <c r="O1005">
        <v>35.407502199472098</v>
      </c>
      <c r="P1005">
        <v>67.825503355704697</v>
      </c>
      <c r="Q1005">
        <v>3.7311065894942999E-2</v>
      </c>
    </row>
    <row r="1006" spans="1:17" hidden="1" x14ac:dyDescent="0.3">
      <c r="A1006" t="s">
        <v>2169</v>
      </c>
      <c r="B1006" t="s">
        <v>2170</v>
      </c>
      <c r="C1006" t="s">
        <v>3154</v>
      </c>
      <c r="D1006" t="s">
        <v>125</v>
      </c>
      <c r="E1006">
        <v>2719.2639064499999</v>
      </c>
      <c r="F1006">
        <v>3783.15</v>
      </c>
      <c r="G1006">
        <v>27.172891706155099</v>
      </c>
      <c r="H1006">
        <v>0.91461897168208195</v>
      </c>
      <c r="I1006">
        <v>-29.153934148854699</v>
      </c>
      <c r="J1006">
        <v>-0.60562614200661402</v>
      </c>
      <c r="K1006">
        <v>3959.34173637718</v>
      </c>
      <c r="L1006">
        <v>3877.4757721333399</v>
      </c>
      <c r="M1006">
        <v>42.984690463047301</v>
      </c>
      <c r="N1006">
        <v>0.379704529484301</v>
      </c>
      <c r="O1006">
        <v>35.944913630175897</v>
      </c>
      <c r="P1006">
        <v>77.346240390024406</v>
      </c>
      <c r="Q1006">
        <v>0.14816695735243399</v>
      </c>
    </row>
    <row r="1007" spans="1:17" hidden="1" x14ac:dyDescent="0.3">
      <c r="A1007" t="s">
        <v>2171</v>
      </c>
      <c r="B1007" t="s">
        <v>2172</v>
      </c>
      <c r="C1007" t="s">
        <v>3154</v>
      </c>
      <c r="D1007" t="s">
        <v>102</v>
      </c>
      <c r="E1007">
        <v>2714.30485331</v>
      </c>
      <c r="F1007">
        <v>476.05</v>
      </c>
      <c r="G1007">
        <v>-24.003469118251601</v>
      </c>
      <c r="H1007">
        <v>4.0208474183587404</v>
      </c>
      <c r="I1007">
        <v>-9.1847120588676106</v>
      </c>
      <c r="J1007">
        <v>-2.8198205070597702</v>
      </c>
      <c r="K1007">
        <v>491.26138996056699</v>
      </c>
      <c r="M1007">
        <v>45.943079842657703</v>
      </c>
      <c r="N1007">
        <v>0.52662631914665103</v>
      </c>
      <c r="O1007">
        <v>31.813885096103299</v>
      </c>
      <c r="P1007">
        <v>8.3902550091074808</v>
      </c>
    </row>
    <row r="1008" spans="1:17" hidden="1" x14ac:dyDescent="0.3">
      <c r="A1008" t="s">
        <v>2173</v>
      </c>
      <c r="B1008" t="s">
        <v>2174</v>
      </c>
      <c r="C1008" t="s">
        <v>3154</v>
      </c>
      <c r="D1008" t="s">
        <v>21</v>
      </c>
      <c r="E1008">
        <v>2710.3395463400002</v>
      </c>
      <c r="F1008">
        <v>588.20000000000005</v>
      </c>
      <c r="G1008">
        <v>63.256577889801399</v>
      </c>
      <c r="H1008">
        <v>34.5523715595588</v>
      </c>
      <c r="I1008">
        <v>37.701829888140303</v>
      </c>
      <c r="J1008">
        <v>-5.1494373601299097</v>
      </c>
      <c r="K1008">
        <v>469.91897444808598</v>
      </c>
      <c r="L1008">
        <v>404.40996451915998</v>
      </c>
      <c r="M1008">
        <v>64.885983231374496</v>
      </c>
      <c r="N1008">
        <v>1.27598277906472</v>
      </c>
      <c r="O1008">
        <v>17.434546072764299</v>
      </c>
      <c r="P1008">
        <v>94.703740483283596</v>
      </c>
      <c r="Q1008">
        <v>0.13063437931754501</v>
      </c>
    </row>
    <row r="1009" spans="1:17" hidden="1" x14ac:dyDescent="0.3">
      <c r="A1009" t="s">
        <v>2175</v>
      </c>
      <c r="B1009" t="s">
        <v>2176</v>
      </c>
      <c r="C1009" t="s">
        <v>3154</v>
      </c>
      <c r="D1009" t="s">
        <v>1576</v>
      </c>
      <c r="E1009">
        <v>2703.19</v>
      </c>
      <c r="F1009">
        <v>167.9</v>
      </c>
      <c r="G1009">
        <v>136.03278007042701</v>
      </c>
      <c r="H1009">
        <v>-4.9709952003350102</v>
      </c>
      <c r="I1009">
        <v>130.6730385578</v>
      </c>
      <c r="J1009">
        <v>-7.9240183192516698</v>
      </c>
      <c r="K1009">
        <v>162.000478764505</v>
      </c>
      <c r="L1009">
        <v>117.21428815401001</v>
      </c>
      <c r="M1009">
        <v>40.832067394886501</v>
      </c>
      <c r="N1009">
        <v>7.9683582966402003E-2</v>
      </c>
      <c r="O1009">
        <v>23.734365693865399</v>
      </c>
      <c r="P1009">
        <v>222.82253412805201</v>
      </c>
      <c r="Q1009">
        <v>0.20458193766263</v>
      </c>
    </row>
    <row r="1010" spans="1:17" hidden="1" x14ac:dyDescent="0.3">
      <c r="A1010" t="s">
        <v>2177</v>
      </c>
      <c r="B1010" t="s">
        <v>2178</v>
      </c>
      <c r="C1010" t="s">
        <v>3154</v>
      </c>
      <c r="D1010" t="s">
        <v>114</v>
      </c>
      <c r="E1010">
        <v>2700.5094899999999</v>
      </c>
      <c r="F1010">
        <v>531.9</v>
      </c>
      <c r="G1010">
        <v>-51.3643433708163</v>
      </c>
      <c r="H1010">
        <v>-9.2711089254340299E-3</v>
      </c>
      <c r="I1010">
        <v>-19.807436394961499</v>
      </c>
      <c r="J1010">
        <v>0.15108672050091401</v>
      </c>
      <c r="K1010">
        <v>558.242132024797</v>
      </c>
      <c r="L1010">
        <v>607.134585315187</v>
      </c>
      <c r="M1010">
        <v>39.257308710725503</v>
      </c>
      <c r="N1010">
        <v>0.55685216585807396</v>
      </c>
      <c r="O1010">
        <v>54.136115811242703</v>
      </c>
      <c r="P1010">
        <v>6.1676646706586702</v>
      </c>
      <c r="Q1010">
        <v>2.0436543924074999E-2</v>
      </c>
    </row>
    <row r="1011" spans="1:17" hidden="1" x14ac:dyDescent="0.3">
      <c r="A1011" t="s">
        <v>2179</v>
      </c>
      <c r="B1011" t="s">
        <v>2180</v>
      </c>
      <c r="C1011" t="s">
        <v>3154</v>
      </c>
      <c r="D1011" t="s">
        <v>719</v>
      </c>
      <c r="E1011">
        <v>2699.3050118439901</v>
      </c>
      <c r="F1011">
        <v>24.92</v>
      </c>
      <c r="G1011">
        <v>7.5745544028998504</v>
      </c>
      <c r="H1011">
        <v>-15.278549598190001</v>
      </c>
      <c r="I1011">
        <v>-13.979613186502799</v>
      </c>
      <c r="J1011">
        <v>-5.7231427729226301</v>
      </c>
      <c r="K1011">
        <v>26.447550315843301</v>
      </c>
      <c r="L1011">
        <v>23.941055823337798</v>
      </c>
      <c r="M1011">
        <v>30.8024862959847</v>
      </c>
      <c r="N1011">
        <v>0.29633174721870897</v>
      </c>
      <c r="O1011">
        <v>51.243980738362701</v>
      </c>
      <c r="P1011">
        <v>35.434782608695599</v>
      </c>
      <c r="Q1011">
        <v>-8.4248870435600001E-3</v>
      </c>
    </row>
    <row r="1012" spans="1:17" x14ac:dyDescent="0.3">
      <c r="A1012" t="s">
        <v>2181</v>
      </c>
      <c r="B1012" t="s">
        <v>2182</v>
      </c>
      <c r="C1012" t="s">
        <v>3148</v>
      </c>
      <c r="D1012" t="s">
        <v>83</v>
      </c>
      <c r="E1012">
        <v>2685.30499783</v>
      </c>
      <c r="F1012">
        <v>624.04999999999995</v>
      </c>
      <c r="G1012">
        <v>-47.795895402257898</v>
      </c>
      <c r="H1012">
        <v>-5.8342703990238496</v>
      </c>
      <c r="I1012">
        <v>-15.9679036854481</v>
      </c>
      <c r="J1012">
        <v>7.7614171355115804</v>
      </c>
      <c r="K1012">
        <v>653.70264478215802</v>
      </c>
      <c r="L1012">
        <v>736.05328814439599</v>
      </c>
      <c r="M1012">
        <v>59.478117809942098</v>
      </c>
      <c r="N1012">
        <v>1.33951452096594</v>
      </c>
      <c r="O1012">
        <v>41.975803220895699</v>
      </c>
      <c r="P1012">
        <v>16.6448598130841</v>
      </c>
    </row>
    <row r="1013" spans="1:17" x14ac:dyDescent="0.3">
      <c r="A1013" t="s">
        <v>2183</v>
      </c>
      <c r="B1013" t="s">
        <v>2184</v>
      </c>
      <c r="C1013" t="s">
        <v>3137</v>
      </c>
      <c r="D1013" t="s">
        <v>72</v>
      </c>
      <c r="E1013">
        <v>2682.9518472320001</v>
      </c>
      <c r="F1013">
        <v>202.88</v>
      </c>
      <c r="G1013">
        <v>-3.7306545493679502</v>
      </c>
      <c r="H1013">
        <v>-2.4913974798316598</v>
      </c>
      <c r="I1013">
        <v>-0.35394237935018102</v>
      </c>
      <c r="J1013">
        <v>-0.56526290435820803</v>
      </c>
      <c r="K1013">
        <v>220.82397604611501</v>
      </c>
      <c r="L1013">
        <v>213.85431488344901</v>
      </c>
      <c r="M1013">
        <v>42.228719917284302</v>
      </c>
      <c r="N1013">
        <v>0.38524253978225897</v>
      </c>
      <c r="O1013">
        <v>44.691443217665601</v>
      </c>
      <c r="P1013">
        <v>29.429027113237598</v>
      </c>
      <c r="Q1013">
        <v>2.4754897041663001E-2</v>
      </c>
    </row>
    <row r="1014" spans="1:17" hidden="1" x14ac:dyDescent="0.3">
      <c r="A1014" t="s">
        <v>2185</v>
      </c>
      <c r="B1014" t="s">
        <v>2186</v>
      </c>
      <c r="C1014" t="s">
        <v>3154</v>
      </c>
      <c r="D1014" t="s">
        <v>241</v>
      </c>
      <c r="E1014">
        <v>2677.976600775</v>
      </c>
      <c r="F1014">
        <v>1772.75</v>
      </c>
      <c r="G1014">
        <v>21.934917487746301</v>
      </c>
      <c r="H1014">
        <v>2.7267134452409398</v>
      </c>
      <c r="I1014">
        <v>8.4849744635639794</v>
      </c>
      <c r="J1014">
        <v>0.41940225354180899</v>
      </c>
      <c r="K1014">
        <v>1648.47769736634</v>
      </c>
      <c r="L1014">
        <v>1545.33722805304</v>
      </c>
      <c r="M1014">
        <v>61.4270851699521</v>
      </c>
      <c r="N1014">
        <v>1.7328996538685399</v>
      </c>
      <c r="O1014">
        <v>10.291919334367501</v>
      </c>
      <c r="P1014">
        <v>56.465136804942603</v>
      </c>
      <c r="Q1014">
        <v>3.1897420638135998E-2</v>
      </c>
    </row>
    <row r="1015" spans="1:17" hidden="1" x14ac:dyDescent="0.3">
      <c r="A1015" t="s">
        <v>2187</v>
      </c>
      <c r="B1015" t="s">
        <v>2188</v>
      </c>
      <c r="C1015" t="s">
        <v>3154</v>
      </c>
      <c r="D1015" t="s">
        <v>206</v>
      </c>
      <c r="E1015">
        <v>2675.3484941249999</v>
      </c>
      <c r="F1015">
        <v>1770.35</v>
      </c>
      <c r="G1015">
        <v>-48.9897089397343</v>
      </c>
      <c r="H1015">
        <v>-2.6093392716827899</v>
      </c>
      <c r="I1015">
        <v>-16.660741935892101</v>
      </c>
      <c r="J1015">
        <v>-4.4104731305394598</v>
      </c>
      <c r="K1015">
        <v>1870.1559740754001</v>
      </c>
      <c r="L1015">
        <v>1967.7409819025199</v>
      </c>
      <c r="M1015">
        <v>31.5108781948021</v>
      </c>
      <c r="N1015">
        <v>1.0021573513009301</v>
      </c>
      <c r="O1015">
        <v>38.334227695088501</v>
      </c>
      <c r="P1015">
        <v>1.6186895502683301</v>
      </c>
      <c r="Q1015">
        <v>2.8755266958479998E-2</v>
      </c>
    </row>
    <row r="1016" spans="1:17" x14ac:dyDescent="0.3">
      <c r="A1016" t="s">
        <v>2189</v>
      </c>
      <c r="B1016" t="s">
        <v>2190</v>
      </c>
      <c r="C1016" t="s">
        <v>3139</v>
      </c>
      <c r="D1016" t="s">
        <v>54</v>
      </c>
      <c r="E1016">
        <v>2672.5167971199999</v>
      </c>
      <c r="F1016">
        <v>374.8</v>
      </c>
      <c r="G1016">
        <v>-86.322867069205103</v>
      </c>
      <c r="H1016">
        <v>-26.920620535698902</v>
      </c>
      <c r="I1016">
        <v>-61.710276168916899</v>
      </c>
      <c r="J1016">
        <v>-8.5099215041259502</v>
      </c>
      <c r="K1016">
        <v>509.352672072801</v>
      </c>
      <c r="L1016">
        <v>677.91986568771097</v>
      </c>
      <c r="M1016">
        <v>21.692602377632198</v>
      </c>
      <c r="N1016">
        <v>2.3251633456677099</v>
      </c>
      <c r="O1016">
        <v>231.696905016008</v>
      </c>
      <c r="P1016">
        <v>0.64446831364124402</v>
      </c>
      <c r="Q1016">
        <v>-2.3568800482112E-2</v>
      </c>
    </row>
    <row r="1017" spans="1:17" hidden="1" x14ac:dyDescent="0.3">
      <c r="A1017" t="s">
        <v>2191</v>
      </c>
      <c r="B1017" t="s">
        <v>2192</v>
      </c>
      <c r="C1017" t="s">
        <v>3154</v>
      </c>
      <c r="D1017" t="s">
        <v>285</v>
      </c>
      <c r="E1017">
        <v>2653.2299537250001</v>
      </c>
      <c r="F1017">
        <v>802.75</v>
      </c>
      <c r="G1017">
        <v>31.930135903840299</v>
      </c>
      <c r="H1017">
        <v>-6.6090933565732701</v>
      </c>
      <c r="I1017">
        <v>70.127589364347003</v>
      </c>
      <c r="J1017">
        <v>-1.6206510203956499</v>
      </c>
      <c r="K1017">
        <v>822.56968998441005</v>
      </c>
      <c r="L1017">
        <v>671.83470078906498</v>
      </c>
      <c r="M1017">
        <v>41.0589603620164</v>
      </c>
      <c r="N1017">
        <v>0.62457267697204</v>
      </c>
      <c r="O1017">
        <v>20.5232014948614</v>
      </c>
      <c r="P1017">
        <v>96.031746031745996</v>
      </c>
      <c r="Q1017">
        <v>-3.7996032821755003E-2</v>
      </c>
    </row>
    <row r="1018" spans="1:17" hidden="1" x14ac:dyDescent="0.3">
      <c r="A1018" t="s">
        <v>2193</v>
      </c>
      <c r="B1018" t="s">
        <v>2194</v>
      </c>
      <c r="C1018" t="s">
        <v>3154</v>
      </c>
      <c r="D1018" t="s">
        <v>246</v>
      </c>
      <c r="E1018">
        <v>2650.56</v>
      </c>
      <c r="F1018">
        <v>602.4</v>
      </c>
      <c r="G1018">
        <v>95.777497071595903</v>
      </c>
      <c r="H1018">
        <v>-14.9327939903858</v>
      </c>
      <c r="I1018">
        <v>46.099884400619203</v>
      </c>
      <c r="J1018">
        <v>-4.79743203624081</v>
      </c>
      <c r="K1018">
        <v>603.83155362583102</v>
      </c>
      <c r="L1018">
        <v>468.70659194687101</v>
      </c>
      <c r="M1018">
        <v>47.332858719909296</v>
      </c>
      <c r="N1018">
        <v>0.24656857239240901</v>
      </c>
      <c r="O1018">
        <v>25.796812749003902</v>
      </c>
      <c r="P1018">
        <v>145.17704517704499</v>
      </c>
      <c r="Q1018">
        <v>0.19077576018050499</v>
      </c>
    </row>
    <row r="1019" spans="1:17" hidden="1" x14ac:dyDescent="0.3">
      <c r="A1019" t="s">
        <v>2195</v>
      </c>
      <c r="B1019" t="s">
        <v>2196</v>
      </c>
      <c r="C1019" t="s">
        <v>3154</v>
      </c>
      <c r="D1019" t="s">
        <v>206</v>
      </c>
      <c r="E1019">
        <v>2647.6769009599998</v>
      </c>
      <c r="F1019">
        <v>1854.4</v>
      </c>
      <c r="G1019">
        <v>24.994215068153299</v>
      </c>
      <c r="H1019">
        <v>-4.5340922414860598</v>
      </c>
      <c r="I1019">
        <v>36.115899301133403</v>
      </c>
      <c r="J1019">
        <v>-2.1097044468390198</v>
      </c>
      <c r="K1019">
        <v>1921.61382308318</v>
      </c>
      <c r="L1019">
        <v>1628.2732291273301</v>
      </c>
      <c r="M1019">
        <v>45.0275154745839</v>
      </c>
      <c r="N1019">
        <v>0.48274233570555097</v>
      </c>
      <c r="O1019">
        <v>32.5873597929249</v>
      </c>
      <c r="P1019">
        <v>81.786099402019403</v>
      </c>
      <c r="Q1019">
        <v>0.13085937949846099</v>
      </c>
    </row>
    <row r="1020" spans="1:17" hidden="1" x14ac:dyDescent="0.3">
      <c r="A1020" t="s">
        <v>2197</v>
      </c>
      <c r="B1020" t="s">
        <v>2198</v>
      </c>
      <c r="C1020" t="s">
        <v>3154</v>
      </c>
      <c r="D1020" t="s">
        <v>1688</v>
      </c>
      <c r="E1020">
        <v>2644.090741</v>
      </c>
      <c r="F1020">
        <v>66.459999999999994</v>
      </c>
      <c r="G1020">
        <v>2.5473471008110198</v>
      </c>
      <c r="H1020">
        <v>5.5316640456600101</v>
      </c>
      <c r="I1020">
        <v>-4.0166873037358499</v>
      </c>
      <c r="J1020">
        <v>-2.9338242424004601</v>
      </c>
      <c r="K1020">
        <v>65.865718219259094</v>
      </c>
      <c r="L1020">
        <v>61.847980663165202</v>
      </c>
      <c r="M1020">
        <v>53.860821394049402</v>
      </c>
      <c r="N1020">
        <v>1.0501816503750301</v>
      </c>
      <c r="O1020">
        <v>6.5302437556425001</v>
      </c>
      <c r="P1020">
        <v>26.735316552250101</v>
      </c>
      <c r="Q1020">
        <v>-2.7484158448541001E-2</v>
      </c>
    </row>
    <row r="1021" spans="1:17" hidden="1" x14ac:dyDescent="0.3">
      <c r="A1021" t="s">
        <v>2199</v>
      </c>
      <c r="B1021" t="s">
        <v>2200</v>
      </c>
      <c r="C1021" t="s">
        <v>3154</v>
      </c>
      <c r="D1021" t="s">
        <v>362</v>
      </c>
      <c r="E1021">
        <v>2641.7500639199998</v>
      </c>
      <c r="F1021">
        <v>1084.05</v>
      </c>
      <c r="G1021">
        <v>11.526022313027299</v>
      </c>
      <c r="H1021">
        <v>19.4959612483879</v>
      </c>
      <c r="I1021">
        <v>43.948379584959703</v>
      </c>
      <c r="J1021">
        <v>8.7214817191002592</v>
      </c>
      <c r="K1021">
        <v>910.29195381681996</v>
      </c>
      <c r="L1021">
        <v>839.84249727762403</v>
      </c>
      <c r="M1021">
        <v>82.212023559636194</v>
      </c>
      <c r="N1021">
        <v>1.6817340060243799</v>
      </c>
      <c r="O1021">
        <v>6.26816106268162</v>
      </c>
      <c r="P1021">
        <v>68.213205058577003</v>
      </c>
      <c r="Q1021">
        <v>-1.7377756699579999E-2</v>
      </c>
    </row>
    <row r="1022" spans="1:17" hidden="1" x14ac:dyDescent="0.3">
      <c r="A1022" t="s">
        <v>2201</v>
      </c>
      <c r="B1022" t="s">
        <v>2202</v>
      </c>
      <c r="C1022" t="s">
        <v>3154</v>
      </c>
      <c r="D1022" t="s">
        <v>576</v>
      </c>
      <c r="E1022">
        <v>2638.4418719999999</v>
      </c>
      <c r="F1022">
        <v>607.20000000000005</v>
      </c>
      <c r="G1022">
        <v>-7.2605312126829702</v>
      </c>
      <c r="H1022">
        <v>10.5342189330742</v>
      </c>
      <c r="I1022">
        <v>11.005699269196001</v>
      </c>
      <c r="J1022">
        <v>5.4730025920142999</v>
      </c>
      <c r="K1022">
        <v>611.04338001869996</v>
      </c>
      <c r="L1022">
        <v>584.99715279175996</v>
      </c>
      <c r="M1022">
        <v>46.803366966264697</v>
      </c>
      <c r="N1022">
        <v>0.90886420875299101</v>
      </c>
      <c r="O1022">
        <v>15.283267457180401</v>
      </c>
      <c r="P1022">
        <v>33.450549450549403</v>
      </c>
      <c r="Q1022">
        <v>2.7102226032135E-2</v>
      </c>
    </row>
    <row r="1023" spans="1:17" hidden="1" x14ac:dyDescent="0.3">
      <c r="A1023" t="s">
        <v>2203</v>
      </c>
      <c r="B1023" t="s">
        <v>2204</v>
      </c>
      <c r="C1023" t="s">
        <v>3154</v>
      </c>
      <c r="D1023" t="s">
        <v>258</v>
      </c>
      <c r="E1023">
        <v>2629.7261537999998</v>
      </c>
      <c r="F1023">
        <v>18083.599999999999</v>
      </c>
      <c r="G1023">
        <v>15.7769937641584</v>
      </c>
      <c r="H1023">
        <v>3.85068068170817</v>
      </c>
      <c r="I1023">
        <v>19.8999107655203</v>
      </c>
      <c r="J1023">
        <v>-0.60409897169938997</v>
      </c>
      <c r="K1023">
        <v>18056.6550596099</v>
      </c>
      <c r="L1023">
        <v>16509.5690888549</v>
      </c>
      <c r="M1023">
        <v>46.661378397504897</v>
      </c>
      <c r="N1023">
        <v>0.72669576860691698</v>
      </c>
      <c r="O1023">
        <v>15.5743325444048</v>
      </c>
      <c r="P1023">
        <v>43.520634920634897</v>
      </c>
      <c r="Q1023">
        <v>0.152159656415876</v>
      </c>
    </row>
    <row r="1024" spans="1:17" hidden="1" x14ac:dyDescent="0.3">
      <c r="A1024" t="s">
        <v>2205</v>
      </c>
      <c r="B1024" t="s">
        <v>2206</v>
      </c>
      <c r="C1024" t="s">
        <v>3154</v>
      </c>
      <c r="D1024" t="s">
        <v>69</v>
      </c>
      <c r="E1024">
        <v>2623.4925499999999</v>
      </c>
      <c r="F1024">
        <v>978.55</v>
      </c>
      <c r="G1024">
        <v>218.65243796369899</v>
      </c>
      <c r="H1024">
        <v>-11.0759380623286</v>
      </c>
      <c r="I1024">
        <v>-35.345615786243101</v>
      </c>
      <c r="J1024">
        <v>-2.9623476937380602</v>
      </c>
      <c r="K1024">
        <v>1029.9972075600101</v>
      </c>
      <c r="L1024">
        <v>965.01842173172895</v>
      </c>
      <c r="M1024">
        <v>40.588182082401197</v>
      </c>
      <c r="N1024">
        <v>0.38950636511053899</v>
      </c>
      <c r="O1024">
        <v>62.280925859690299</v>
      </c>
      <c r="P1024">
        <v>242.92973541265101</v>
      </c>
      <c r="Q1024">
        <v>0.225129741100174</v>
      </c>
    </row>
    <row r="1025" spans="1:17" x14ac:dyDescent="0.3">
      <c r="A1025" t="s">
        <v>2207</v>
      </c>
      <c r="B1025" t="s">
        <v>2208</v>
      </c>
      <c r="C1025" t="s">
        <v>3145</v>
      </c>
      <c r="D1025" t="s">
        <v>1628</v>
      </c>
      <c r="E1025">
        <v>2610.6669301500001</v>
      </c>
      <c r="F1025">
        <v>631.65</v>
      </c>
      <c r="G1025">
        <v>-37.559834516497297</v>
      </c>
      <c r="H1025">
        <v>3.86240548790972</v>
      </c>
      <c r="I1025">
        <v>-22.942994573926299</v>
      </c>
      <c r="J1025">
        <v>4.3428128927752496</v>
      </c>
      <c r="K1025">
        <v>625.01669798031503</v>
      </c>
      <c r="L1025">
        <v>665.79567702280599</v>
      </c>
      <c r="M1025">
        <v>53.9746872488344</v>
      </c>
      <c r="N1025">
        <v>0.37032606051676098</v>
      </c>
      <c r="O1025">
        <v>43.275548167497803</v>
      </c>
      <c r="P1025">
        <v>16.712860310421199</v>
      </c>
    </row>
    <row r="1026" spans="1:17" hidden="1" x14ac:dyDescent="0.3">
      <c r="A1026" t="s">
        <v>2209</v>
      </c>
      <c r="B1026" t="s">
        <v>2210</v>
      </c>
      <c r="C1026" t="s">
        <v>3154</v>
      </c>
      <c r="D1026" t="s">
        <v>416</v>
      </c>
      <c r="E1026">
        <v>2608.82285</v>
      </c>
      <c r="F1026">
        <v>1523</v>
      </c>
      <c r="G1026">
        <v>197.57392824842699</v>
      </c>
      <c r="H1026">
        <v>-0.99303822376445205</v>
      </c>
      <c r="I1026">
        <v>41.020661270346999</v>
      </c>
      <c r="J1026">
        <v>1.5715589312077201</v>
      </c>
      <c r="K1026">
        <v>1580.6791743650101</v>
      </c>
      <c r="L1026">
        <v>1326.7798024588701</v>
      </c>
      <c r="M1026">
        <v>45.415068011762003</v>
      </c>
      <c r="N1026">
        <v>0.57290103689487204</v>
      </c>
      <c r="O1026">
        <v>43.086014445173902</v>
      </c>
      <c r="P1026">
        <v>229.65367965367901</v>
      </c>
      <c r="Q1026">
        <v>0.26149573352915301</v>
      </c>
    </row>
    <row r="1027" spans="1:17" hidden="1" x14ac:dyDescent="0.3">
      <c r="A1027" t="s">
        <v>2211</v>
      </c>
      <c r="B1027" t="s">
        <v>2212</v>
      </c>
      <c r="C1027" t="s">
        <v>3154</v>
      </c>
      <c r="D1027" t="s">
        <v>970</v>
      </c>
      <c r="E1027">
        <v>2602.0482725249999</v>
      </c>
      <c r="F1027">
        <v>394.85</v>
      </c>
      <c r="G1027">
        <v>-1.4623674333999099</v>
      </c>
      <c r="H1027">
        <v>7.3611376847427596</v>
      </c>
      <c r="I1027">
        <v>16.209823709731801</v>
      </c>
      <c r="J1027">
        <v>-0.44780844004186099</v>
      </c>
      <c r="K1027">
        <v>392.23489119124298</v>
      </c>
      <c r="M1027">
        <v>47.773226070417699</v>
      </c>
      <c r="N1027">
        <v>1.2328883939292901</v>
      </c>
      <c r="O1027">
        <v>20.273521590477301</v>
      </c>
      <c r="P1027">
        <v>39.918497519489698</v>
      </c>
    </row>
    <row r="1028" spans="1:17" hidden="1" x14ac:dyDescent="0.3">
      <c r="A1028" t="s">
        <v>2213</v>
      </c>
      <c r="B1028" t="s">
        <v>2214</v>
      </c>
      <c r="C1028" t="s">
        <v>3154</v>
      </c>
      <c r="D1028" t="s">
        <v>48</v>
      </c>
      <c r="E1028">
        <v>2597.66947944</v>
      </c>
      <c r="F1028">
        <v>386.4</v>
      </c>
      <c r="G1028">
        <v>101.094531072482</v>
      </c>
      <c r="H1028">
        <v>-4.05465494133351</v>
      </c>
      <c r="I1028">
        <v>18.573268755561202</v>
      </c>
      <c r="J1028">
        <v>2.6140987211546101</v>
      </c>
      <c r="K1028">
        <v>387.329852618308</v>
      </c>
      <c r="L1028">
        <v>360.79869744915999</v>
      </c>
      <c r="M1028">
        <v>57.278157452561203</v>
      </c>
      <c r="N1028">
        <v>2.1359546364921602</v>
      </c>
      <c r="O1028">
        <v>67.184265010351893</v>
      </c>
      <c r="P1028">
        <v>129.31750741839701</v>
      </c>
      <c r="Q1028">
        <v>4.6060195397882003E-2</v>
      </c>
    </row>
    <row r="1029" spans="1:17" hidden="1" x14ac:dyDescent="0.3">
      <c r="A1029" t="s">
        <v>2215</v>
      </c>
      <c r="B1029" t="s">
        <v>2216</v>
      </c>
      <c r="C1029" t="s">
        <v>3154</v>
      </c>
      <c r="D1029" t="s">
        <v>114</v>
      </c>
      <c r="E1029">
        <v>2597.5800005189999</v>
      </c>
      <c r="F1029">
        <v>192.49</v>
      </c>
      <c r="G1029">
        <v>61.165862473976702</v>
      </c>
      <c r="H1029">
        <v>11.4581843103577</v>
      </c>
      <c r="I1029">
        <v>40.106339175311597</v>
      </c>
      <c r="J1029">
        <v>-1.73097823873316</v>
      </c>
      <c r="K1029">
        <v>185.520358271915</v>
      </c>
      <c r="L1029">
        <v>161.17993943476</v>
      </c>
      <c r="M1029">
        <v>47.2885210050189</v>
      </c>
      <c r="N1029">
        <v>0.823216177399686</v>
      </c>
      <c r="O1029">
        <v>11.6941139799469</v>
      </c>
      <c r="P1029">
        <v>88.530852105778607</v>
      </c>
      <c r="Q1029">
        <v>0.192101757273405</v>
      </c>
    </row>
    <row r="1030" spans="1:17" hidden="1" x14ac:dyDescent="0.3">
      <c r="A1030" t="s">
        <v>2217</v>
      </c>
      <c r="B1030" t="s">
        <v>2218</v>
      </c>
      <c r="C1030" t="s">
        <v>3154</v>
      </c>
      <c r="D1030" t="s">
        <v>1576</v>
      </c>
      <c r="E1030">
        <v>2596.8752569160001</v>
      </c>
      <c r="F1030">
        <v>191.72</v>
      </c>
      <c r="G1030">
        <v>37.853780775149403</v>
      </c>
      <c r="H1030">
        <v>14.5033095627861</v>
      </c>
      <c r="I1030">
        <v>87.682847785239204</v>
      </c>
      <c r="J1030">
        <v>15.134699656454201</v>
      </c>
      <c r="K1030">
        <v>163.932436248366</v>
      </c>
      <c r="L1030">
        <v>135.97972370590799</v>
      </c>
      <c r="M1030">
        <v>69.871650237577498</v>
      </c>
      <c r="N1030">
        <v>1.0387166085209401</v>
      </c>
      <c r="O1030">
        <v>8.2255372418109793</v>
      </c>
      <c r="P1030">
        <v>111.72832689121999</v>
      </c>
      <c r="Q1030">
        <v>7.2897416082958993E-2</v>
      </c>
    </row>
    <row r="1031" spans="1:17" hidden="1" x14ac:dyDescent="0.3">
      <c r="A1031" t="s">
        <v>2219</v>
      </c>
      <c r="B1031" t="s">
        <v>2220</v>
      </c>
      <c r="C1031" t="s">
        <v>3154</v>
      </c>
      <c r="D1031" t="s">
        <v>141</v>
      </c>
      <c r="E1031">
        <v>2595.948692894</v>
      </c>
      <c r="F1031">
        <v>139.82</v>
      </c>
      <c r="G1031">
        <v>-39.9772853905895</v>
      </c>
      <c r="H1031">
        <v>-11.884035718475401</v>
      </c>
      <c r="I1031">
        <v>-25.158528331205499</v>
      </c>
      <c r="J1031">
        <v>-2.6552691264430401</v>
      </c>
      <c r="M1031">
        <v>42.091574991686102</v>
      </c>
      <c r="O1031">
        <v>35.889000143041002</v>
      </c>
      <c r="P1031">
        <v>6.7328244274809101</v>
      </c>
    </row>
    <row r="1032" spans="1:17" hidden="1" x14ac:dyDescent="0.3">
      <c r="A1032" t="s">
        <v>2221</v>
      </c>
      <c r="B1032" t="s">
        <v>2222</v>
      </c>
      <c r="C1032" t="s">
        <v>3154</v>
      </c>
      <c r="D1032" t="s">
        <v>51</v>
      </c>
      <c r="E1032">
        <v>2590.9287831950001</v>
      </c>
      <c r="F1032">
        <v>1049.3499999999999</v>
      </c>
      <c r="G1032">
        <v>31.655535599565599</v>
      </c>
      <c r="H1032">
        <v>7.3900530700077596</v>
      </c>
      <c r="I1032">
        <v>-8.8834697037961892</v>
      </c>
      <c r="J1032">
        <v>-0.92222908706638196</v>
      </c>
      <c r="K1032">
        <v>1080.35864489337</v>
      </c>
      <c r="L1032">
        <v>1031.0332072631099</v>
      </c>
      <c r="M1032">
        <v>36.817903322010402</v>
      </c>
      <c r="N1032">
        <v>0.41094604838377602</v>
      </c>
      <c r="O1032">
        <v>18.930766665078401</v>
      </c>
      <c r="P1032">
        <v>58.9924242424242</v>
      </c>
      <c r="Q1032">
        <v>2.7010822066040999E-2</v>
      </c>
    </row>
    <row r="1033" spans="1:17" hidden="1" x14ac:dyDescent="0.3">
      <c r="A1033" t="s">
        <v>2223</v>
      </c>
      <c r="B1033" t="s">
        <v>2224</v>
      </c>
      <c r="C1033" t="s">
        <v>3154</v>
      </c>
      <c r="D1033" t="s">
        <v>1344</v>
      </c>
      <c r="E1033">
        <v>2580.8388</v>
      </c>
      <c r="F1033">
        <v>999.99</v>
      </c>
      <c r="G1033">
        <v>-24.277297448952002</v>
      </c>
      <c r="H1033">
        <v>3.2975140150415099</v>
      </c>
      <c r="I1033">
        <v>-9.4585403895679807</v>
      </c>
      <c r="J1033">
        <v>-0.60724284705162002</v>
      </c>
      <c r="K1033">
        <v>999.99533897939796</v>
      </c>
      <c r="L1033">
        <v>999.99608978321601</v>
      </c>
      <c r="M1033">
        <v>55.379180563809697</v>
      </c>
      <c r="N1033">
        <v>0.81390475298841203</v>
      </c>
      <c r="O1033">
        <v>3.0010300103000902</v>
      </c>
      <c r="P1033">
        <v>3.09175257731959</v>
      </c>
      <c r="Q1033">
        <v>-0.101916752053546</v>
      </c>
    </row>
    <row r="1034" spans="1:17" hidden="1" x14ac:dyDescent="0.3">
      <c r="A1034" t="s">
        <v>2225</v>
      </c>
      <c r="B1034" t="s">
        <v>2226</v>
      </c>
      <c r="C1034" t="s">
        <v>3154</v>
      </c>
      <c r="D1034" t="s">
        <v>576</v>
      </c>
      <c r="E1034">
        <v>2570.2369950399998</v>
      </c>
      <c r="F1034">
        <v>1797.8</v>
      </c>
      <c r="G1034">
        <v>178.373833925583</v>
      </c>
      <c r="H1034">
        <v>5.3822646089969703</v>
      </c>
      <c r="I1034">
        <v>23.805608455915799</v>
      </c>
      <c r="J1034">
        <v>-6.5323772666035502</v>
      </c>
      <c r="K1034">
        <v>1812.4324860542199</v>
      </c>
      <c r="L1034">
        <v>1594.55520664662</v>
      </c>
      <c r="M1034">
        <v>49.938727033902197</v>
      </c>
      <c r="N1034">
        <v>0.64725576214507796</v>
      </c>
      <c r="O1034">
        <v>24.897096451218101</v>
      </c>
      <c r="P1034">
        <v>216.51408450704201</v>
      </c>
      <c r="Q1034">
        <v>0.27020627692747201</v>
      </c>
    </row>
    <row r="1035" spans="1:17" hidden="1" x14ac:dyDescent="0.3">
      <c r="A1035" t="s">
        <v>2227</v>
      </c>
      <c r="B1035" t="s">
        <v>2228</v>
      </c>
      <c r="C1035" t="s">
        <v>3154</v>
      </c>
      <c r="D1035" t="s">
        <v>125</v>
      </c>
      <c r="E1035">
        <v>2568.398650822</v>
      </c>
      <c r="F1035">
        <v>215.47</v>
      </c>
      <c r="G1035">
        <v>-29.6899401179599</v>
      </c>
      <c r="H1035">
        <v>0.67538976279254603</v>
      </c>
      <c r="I1035">
        <v>-3.6024853662321998</v>
      </c>
      <c r="J1035">
        <v>2.58056969528845</v>
      </c>
      <c r="K1035">
        <v>202.17103848483799</v>
      </c>
      <c r="L1035">
        <v>197.29099333442699</v>
      </c>
      <c r="M1035">
        <v>59.631967422827202</v>
      </c>
      <c r="N1035">
        <v>0.93043291076079004</v>
      </c>
      <c r="O1035">
        <v>34.473476586067598</v>
      </c>
      <c r="P1035">
        <v>43.838451268357701</v>
      </c>
      <c r="Q1035">
        <v>4.3523184677214999E-2</v>
      </c>
    </row>
    <row r="1036" spans="1:17" hidden="1" x14ac:dyDescent="0.3">
      <c r="A1036" t="s">
        <v>2229</v>
      </c>
      <c r="B1036" t="s">
        <v>2230</v>
      </c>
      <c r="C1036" t="s">
        <v>3154</v>
      </c>
      <c r="D1036" t="s">
        <v>387</v>
      </c>
      <c r="E1036">
        <v>2556.8225822999998</v>
      </c>
      <c r="F1036">
        <v>1153</v>
      </c>
      <c r="G1036">
        <v>5.5138884575037599</v>
      </c>
      <c r="H1036">
        <v>7.3632597066618102</v>
      </c>
      <c r="I1036">
        <v>4.9150336606254399</v>
      </c>
      <c r="J1036">
        <v>-2.2203118125688599</v>
      </c>
      <c r="K1036">
        <v>1111.0307670531399</v>
      </c>
      <c r="L1036">
        <v>1070.6603434407</v>
      </c>
      <c r="M1036">
        <v>64.966592069507698</v>
      </c>
      <c r="N1036">
        <v>0.932563983732692</v>
      </c>
      <c r="O1036">
        <v>12.558542931483</v>
      </c>
      <c r="P1036">
        <v>34.0697674418604</v>
      </c>
      <c r="Q1036">
        <v>8.8351865421397002E-2</v>
      </c>
    </row>
    <row r="1037" spans="1:17" hidden="1" x14ac:dyDescent="0.3">
      <c r="A1037" t="s">
        <v>2231</v>
      </c>
      <c r="B1037" t="s">
        <v>2232</v>
      </c>
      <c r="C1037" t="s">
        <v>3154</v>
      </c>
      <c r="D1037" t="s">
        <v>392</v>
      </c>
      <c r="E1037">
        <v>2552.5677357</v>
      </c>
      <c r="F1037">
        <v>196.65</v>
      </c>
      <c r="G1037">
        <v>305.55876812481802</v>
      </c>
      <c r="H1037">
        <v>6.7771769984669303</v>
      </c>
      <c r="I1037">
        <v>135.72567505834601</v>
      </c>
      <c r="J1037">
        <v>5.2109661924964001</v>
      </c>
      <c r="K1037">
        <v>171.48920398825501</v>
      </c>
      <c r="L1037">
        <v>125.465999344217</v>
      </c>
      <c r="M1037">
        <v>69.391293153001897</v>
      </c>
      <c r="N1037">
        <v>3.1362518269305402</v>
      </c>
      <c r="O1037">
        <v>2.7714213068904301</v>
      </c>
      <c r="P1037">
        <v>330.77765607885999</v>
      </c>
      <c r="Q1037">
        <v>0.133297237708006</v>
      </c>
    </row>
    <row r="1038" spans="1:17" hidden="1" x14ac:dyDescent="0.3">
      <c r="A1038" t="s">
        <v>2233</v>
      </c>
      <c r="B1038" t="s">
        <v>2234</v>
      </c>
      <c r="C1038" t="s">
        <v>3154</v>
      </c>
      <c r="D1038" t="s">
        <v>51</v>
      </c>
      <c r="E1038">
        <v>2540.7675125999999</v>
      </c>
      <c r="F1038">
        <v>276.05</v>
      </c>
      <c r="G1038">
        <v>41.667998613566702</v>
      </c>
      <c r="H1038">
        <v>2.6183615223728798</v>
      </c>
      <c r="I1038">
        <v>25.068750058775102</v>
      </c>
      <c r="J1038">
        <v>2.55185614400111</v>
      </c>
      <c r="K1038">
        <v>265.472832556345</v>
      </c>
      <c r="L1038">
        <v>235.72925661622099</v>
      </c>
      <c r="M1038">
        <v>62.4542281783826</v>
      </c>
      <c r="N1038">
        <v>0.45421394431502898</v>
      </c>
      <c r="O1038">
        <v>9.7627241441767794</v>
      </c>
      <c r="P1038">
        <v>80.660994764397898</v>
      </c>
      <c r="Q1038">
        <v>0.123378871078261</v>
      </c>
    </row>
    <row r="1039" spans="1:17" hidden="1" x14ac:dyDescent="0.3">
      <c r="A1039" t="s">
        <v>2235</v>
      </c>
      <c r="B1039" t="s">
        <v>2236</v>
      </c>
      <c r="C1039" t="s">
        <v>3154</v>
      </c>
      <c r="D1039" t="s">
        <v>138</v>
      </c>
      <c r="E1039">
        <v>2537.6329999999998</v>
      </c>
      <c r="F1039">
        <v>454</v>
      </c>
      <c r="G1039">
        <v>-36.944412963042602</v>
      </c>
      <c r="H1039">
        <v>-8.19480866365247</v>
      </c>
      <c r="I1039">
        <v>-3.1478039418452299</v>
      </c>
      <c r="J1039">
        <v>-4.1659351547439201</v>
      </c>
      <c r="K1039">
        <v>461.290061222514</v>
      </c>
      <c r="L1039">
        <v>451.01020473334103</v>
      </c>
      <c r="M1039">
        <v>45.530460719188802</v>
      </c>
      <c r="N1039">
        <v>0.33596464911164597</v>
      </c>
      <c r="O1039">
        <v>26.872246696035202</v>
      </c>
      <c r="P1039">
        <v>39.692307692307601</v>
      </c>
      <c r="Q1039">
        <v>0.21603729985570699</v>
      </c>
    </row>
    <row r="1040" spans="1:17" hidden="1" x14ac:dyDescent="0.3">
      <c r="A1040" t="s">
        <v>2237</v>
      </c>
      <c r="B1040" t="s">
        <v>2238</v>
      </c>
      <c r="C1040" t="s">
        <v>3154</v>
      </c>
      <c r="D1040" t="s">
        <v>128</v>
      </c>
      <c r="E1040">
        <v>2537.4385035999999</v>
      </c>
      <c r="F1040">
        <v>3448.9</v>
      </c>
      <c r="G1040">
        <v>213.767299463569</v>
      </c>
      <c r="H1040">
        <v>-5.9620506261187698</v>
      </c>
      <c r="I1040">
        <v>88.412945554207099</v>
      </c>
      <c r="J1040">
        <v>-2.1079714029690999</v>
      </c>
      <c r="K1040">
        <v>3381.9537071433901</v>
      </c>
      <c r="L1040">
        <v>2297.7988212691398</v>
      </c>
      <c r="M1040">
        <v>41.663176100755898</v>
      </c>
      <c r="N1040">
        <v>0.427263674140404</v>
      </c>
      <c r="O1040">
        <v>41.453796862767803</v>
      </c>
      <c r="P1040">
        <v>384.87276817095398</v>
      </c>
      <c r="Q1040">
        <v>0.25147675602886099</v>
      </c>
    </row>
    <row r="1041" spans="1:17" hidden="1" x14ac:dyDescent="0.3">
      <c r="A1041" t="s">
        <v>2239</v>
      </c>
      <c r="B1041" t="s">
        <v>2240</v>
      </c>
      <c r="C1041" t="s">
        <v>3154</v>
      </c>
      <c r="D1041" t="s">
        <v>282</v>
      </c>
      <c r="E1041">
        <v>2528.646199973</v>
      </c>
      <c r="F1041">
        <v>99.43</v>
      </c>
      <c r="G1041">
        <v>11.5560358843813</v>
      </c>
      <c r="H1041">
        <v>4.1674562161499704</v>
      </c>
      <c r="I1041">
        <v>12.0197735994363</v>
      </c>
      <c r="J1041">
        <v>-1.7047979174058101</v>
      </c>
      <c r="K1041">
        <v>100.862524634872</v>
      </c>
      <c r="L1041">
        <v>92.685515422278797</v>
      </c>
      <c r="M1041">
        <v>41.931821058633702</v>
      </c>
      <c r="N1041">
        <v>0.58955770919572503</v>
      </c>
      <c r="O1041">
        <v>16.614703811726802</v>
      </c>
      <c r="P1041">
        <v>39.2577030812324</v>
      </c>
      <c r="Q1041">
        <v>2.59580613983E-4</v>
      </c>
    </row>
    <row r="1042" spans="1:17" hidden="1" x14ac:dyDescent="0.3">
      <c r="A1042" t="s">
        <v>2241</v>
      </c>
      <c r="B1042" t="s">
        <v>2242</v>
      </c>
      <c r="C1042" t="s">
        <v>3154</v>
      </c>
      <c r="D1042" t="s">
        <v>75</v>
      </c>
      <c r="E1042">
        <v>2521.71638394</v>
      </c>
      <c r="F1042">
        <v>290.49</v>
      </c>
      <c r="G1042">
        <v>16.191754775419302</v>
      </c>
      <c r="H1042">
        <v>24.718927808144901</v>
      </c>
      <c r="I1042">
        <v>24.5004174153663</v>
      </c>
      <c r="J1042">
        <v>13.003372397957399</v>
      </c>
      <c r="K1042">
        <v>247.51246322091299</v>
      </c>
      <c r="L1042">
        <v>234.37470921696101</v>
      </c>
      <c r="M1042">
        <v>82.423672596841797</v>
      </c>
      <c r="N1042">
        <v>2.3973406334704799</v>
      </c>
      <c r="O1042">
        <v>1.8967950703982801</v>
      </c>
      <c r="P1042">
        <v>50.512953367875603</v>
      </c>
      <c r="Q1042">
        <v>-1.5793324140706E-2</v>
      </c>
    </row>
    <row r="1043" spans="1:17" hidden="1" x14ac:dyDescent="0.3">
      <c r="A1043" t="s">
        <v>2243</v>
      </c>
      <c r="B1043" t="s">
        <v>2244</v>
      </c>
      <c r="C1043" t="s">
        <v>3154</v>
      </c>
      <c r="D1043" t="s">
        <v>1628</v>
      </c>
      <c r="E1043">
        <v>2521.32035787</v>
      </c>
      <c r="F1043">
        <v>337.9</v>
      </c>
      <c r="G1043">
        <v>-39.802297448951997</v>
      </c>
      <c r="H1043">
        <v>-4.6194133767968903</v>
      </c>
      <c r="I1043">
        <v>-24.983540389567899</v>
      </c>
      <c r="J1043">
        <v>-4.2913263588289103</v>
      </c>
      <c r="M1043">
        <v>43.476065863661098</v>
      </c>
      <c r="O1043">
        <v>27.596922166321299</v>
      </c>
      <c r="P1043">
        <v>6.5594449700409703</v>
      </c>
    </row>
    <row r="1044" spans="1:17" hidden="1" x14ac:dyDescent="0.3">
      <c r="A1044" t="s">
        <v>2245</v>
      </c>
      <c r="B1044" t="s">
        <v>2246</v>
      </c>
      <c r="C1044" t="s">
        <v>3154</v>
      </c>
      <c r="D1044" t="s">
        <v>362</v>
      </c>
      <c r="E1044">
        <v>2519.481907375</v>
      </c>
      <c r="F1044">
        <v>1055.3499999999999</v>
      </c>
      <c r="G1044">
        <v>4.42392206324309</v>
      </c>
      <c r="H1044">
        <v>-0.348012592643693</v>
      </c>
      <c r="I1044">
        <v>10.426725996891101</v>
      </c>
      <c r="J1044">
        <v>1.6335954603604499</v>
      </c>
      <c r="K1044">
        <v>1019.13534017222</v>
      </c>
      <c r="L1044">
        <v>956.22544453228397</v>
      </c>
      <c r="M1044">
        <v>42.670465770765702</v>
      </c>
      <c r="N1044">
        <v>0.267236201416369</v>
      </c>
      <c r="O1044">
        <v>37.395176955512397</v>
      </c>
      <c r="P1044">
        <v>41.335208249631599</v>
      </c>
      <c r="Q1044">
        <v>3.8301142834249E-2</v>
      </c>
    </row>
    <row r="1045" spans="1:17" hidden="1" x14ac:dyDescent="0.3">
      <c r="A1045" t="s">
        <v>2247</v>
      </c>
      <c r="B1045" t="s">
        <v>2248</v>
      </c>
      <c r="C1045" t="s">
        <v>3154</v>
      </c>
      <c r="D1045" t="s">
        <v>171</v>
      </c>
      <c r="E1045">
        <v>2514.7098000000001</v>
      </c>
      <c r="F1045">
        <v>2367.9</v>
      </c>
      <c r="G1045">
        <v>287.88980437872402</v>
      </c>
      <c r="H1045">
        <v>24.003523326752799</v>
      </c>
      <c r="I1045">
        <v>53.144034717728097</v>
      </c>
      <c r="J1045">
        <v>11.2216517380461</v>
      </c>
      <c r="K1045">
        <v>2143.5330847062501</v>
      </c>
      <c r="L1045">
        <v>1671.9055377109401</v>
      </c>
      <c r="M1045">
        <v>52.0297123891567</v>
      </c>
      <c r="N1045">
        <v>0.94904324829936604</v>
      </c>
      <c r="O1045">
        <v>13.558427298450001</v>
      </c>
      <c r="P1045">
        <v>330.01906837374003</v>
      </c>
      <c r="Q1045">
        <v>0.18851900832311999</v>
      </c>
    </row>
    <row r="1046" spans="1:17" hidden="1" x14ac:dyDescent="0.3">
      <c r="A1046" t="s">
        <v>2249</v>
      </c>
      <c r="B1046" t="s">
        <v>2250</v>
      </c>
      <c r="C1046" t="s">
        <v>3154</v>
      </c>
      <c r="D1046" t="s">
        <v>2251</v>
      </c>
      <c r="E1046">
        <v>2512.4826997250002</v>
      </c>
      <c r="F1046">
        <v>5088.25</v>
      </c>
      <c r="G1046">
        <v>48.905638688780101</v>
      </c>
      <c r="H1046">
        <v>-6.4153239911890099</v>
      </c>
      <c r="I1046">
        <v>24.663370648323198</v>
      </c>
      <c r="J1046">
        <v>-1.6149033149921701</v>
      </c>
      <c r="K1046">
        <v>5316.7199203007604</v>
      </c>
      <c r="L1046">
        <v>4612.2540508126904</v>
      </c>
      <c r="M1046">
        <v>43.084527655682599</v>
      </c>
      <c r="N1046">
        <v>0.74433049432947396</v>
      </c>
      <c r="O1046">
        <v>26.625067557608201</v>
      </c>
      <c r="P1046">
        <v>75.668910754358706</v>
      </c>
      <c r="Q1046">
        <v>0.15940133422083499</v>
      </c>
    </row>
    <row r="1047" spans="1:17" hidden="1" x14ac:dyDescent="0.3">
      <c r="A1047" t="s">
        <v>2252</v>
      </c>
      <c r="B1047" t="s">
        <v>2253</v>
      </c>
      <c r="C1047" t="s">
        <v>3154</v>
      </c>
      <c r="D1047" t="s">
        <v>48</v>
      </c>
      <c r="E1047">
        <v>2505.9558180650001</v>
      </c>
      <c r="F1047">
        <v>632.15</v>
      </c>
      <c r="G1047">
        <v>-44.141656959632101</v>
      </c>
      <c r="H1047">
        <v>-1.0195999784918399</v>
      </c>
      <c r="I1047">
        <v>-9.9073592872057805</v>
      </c>
      <c r="J1047">
        <v>3.19304600195726</v>
      </c>
      <c r="K1047">
        <v>640.51242230171601</v>
      </c>
      <c r="L1047">
        <v>675.01602599904299</v>
      </c>
      <c r="M1047">
        <v>60.111578396425898</v>
      </c>
      <c r="N1047">
        <v>1.3187215507794501</v>
      </c>
      <c r="O1047">
        <v>27.659574468085101</v>
      </c>
      <c r="P1047">
        <v>11.805801202688301</v>
      </c>
      <c r="Q1047">
        <v>4.5460825856080004E-3</v>
      </c>
    </row>
    <row r="1048" spans="1:17" x14ac:dyDescent="0.3">
      <c r="A1048" t="s">
        <v>2254</v>
      </c>
      <c r="B1048" t="s">
        <v>2255</v>
      </c>
      <c r="C1048" t="s">
        <v>3137</v>
      </c>
      <c r="D1048" t="s">
        <v>457</v>
      </c>
      <c r="E1048">
        <v>2502.7717769189999</v>
      </c>
      <c r="F1048">
        <v>75.33</v>
      </c>
      <c r="G1048">
        <v>-37.491583163237699</v>
      </c>
      <c r="H1048">
        <v>-3.61649222501722</v>
      </c>
      <c r="I1048">
        <v>-21.250109476218999</v>
      </c>
      <c r="J1048">
        <v>-4.1579385874167203</v>
      </c>
      <c r="K1048">
        <v>81.852988267013203</v>
      </c>
      <c r="L1048">
        <v>84.831420244293298</v>
      </c>
      <c r="M1048">
        <v>29.784466630569302</v>
      </c>
      <c r="N1048">
        <v>0.31023171517113801</v>
      </c>
      <c r="O1048">
        <v>59.299084030266798</v>
      </c>
      <c r="P1048">
        <v>20.431654676259001</v>
      </c>
      <c r="Q1048">
        <v>-2.1469824839273999E-2</v>
      </c>
    </row>
    <row r="1049" spans="1:17" x14ac:dyDescent="0.3">
      <c r="A1049" t="s">
        <v>2256</v>
      </c>
      <c r="B1049" t="s">
        <v>2257</v>
      </c>
      <c r="C1049" t="s">
        <v>3151</v>
      </c>
      <c r="D1049" t="s">
        <v>576</v>
      </c>
      <c r="E1049">
        <v>2496.1084409800001</v>
      </c>
      <c r="F1049">
        <v>169.4</v>
      </c>
      <c r="G1049">
        <v>-57.214747963599599</v>
      </c>
      <c r="H1049">
        <v>3.6356139633144</v>
      </c>
      <c r="I1049">
        <v>-16.991291481270999</v>
      </c>
      <c r="J1049">
        <v>-3.82904222617461</v>
      </c>
      <c r="K1049">
        <v>172.97660862789101</v>
      </c>
      <c r="L1049">
        <v>196.25404087814101</v>
      </c>
      <c r="M1049">
        <v>39.112603414721903</v>
      </c>
      <c r="N1049">
        <v>0.54406838561598303</v>
      </c>
      <c r="O1049">
        <v>84.179456906729598</v>
      </c>
      <c r="P1049">
        <v>17.704280155642</v>
      </c>
    </row>
    <row r="1050" spans="1:17" hidden="1" x14ac:dyDescent="0.3">
      <c r="A1050" t="s">
        <v>2258</v>
      </c>
      <c r="B1050" t="s">
        <v>2259</v>
      </c>
      <c r="C1050" t="s">
        <v>3154</v>
      </c>
      <c r="D1050" t="s">
        <v>48</v>
      </c>
      <c r="E1050">
        <v>2492.9158953900001</v>
      </c>
      <c r="F1050">
        <v>2298.9</v>
      </c>
      <c r="G1050">
        <v>-0.48085156849967298</v>
      </c>
      <c r="H1050">
        <v>-0.86438211530472397</v>
      </c>
      <c r="I1050">
        <v>-30.481609252614799</v>
      </c>
      <c r="J1050">
        <v>1.0750623951800999</v>
      </c>
      <c r="K1050">
        <v>2473.24522139277</v>
      </c>
      <c r="L1050">
        <v>2528.00287175618</v>
      </c>
      <c r="M1050">
        <v>47.1012504715925</v>
      </c>
      <c r="N1050">
        <v>0.38240322454834602</v>
      </c>
      <c r="O1050">
        <v>61.290182261081299</v>
      </c>
      <c r="P1050">
        <v>29.155313351498599</v>
      </c>
      <c r="Q1050">
        <v>9.4389928809049006E-2</v>
      </c>
    </row>
    <row r="1051" spans="1:17" hidden="1" x14ac:dyDescent="0.3">
      <c r="A1051" t="s">
        <v>2260</v>
      </c>
      <c r="B1051" t="s">
        <v>2261</v>
      </c>
      <c r="C1051" t="s">
        <v>3154</v>
      </c>
      <c r="D1051" t="s">
        <v>258</v>
      </c>
      <c r="E1051">
        <v>2486.2287815999998</v>
      </c>
      <c r="F1051">
        <v>364.2</v>
      </c>
      <c r="G1051">
        <v>-54.426894687156803</v>
      </c>
      <c r="H1051">
        <v>1.9703906726956799</v>
      </c>
      <c r="I1051">
        <v>-25.435008263601901</v>
      </c>
      <c r="J1051">
        <v>-4.0234917443420999</v>
      </c>
      <c r="K1051">
        <v>388.683961410584</v>
      </c>
      <c r="L1051">
        <v>441.47776790031998</v>
      </c>
      <c r="M1051">
        <v>40.705031996020303</v>
      </c>
      <c r="N1051">
        <v>0.75929930428807602</v>
      </c>
      <c r="O1051">
        <v>58.649093904448101</v>
      </c>
      <c r="P1051">
        <v>4.0571428571428401</v>
      </c>
      <c r="Q1051">
        <v>-0.18029765216896501</v>
      </c>
    </row>
    <row r="1052" spans="1:17" hidden="1" x14ac:dyDescent="0.3">
      <c r="A1052" t="s">
        <v>2262</v>
      </c>
      <c r="B1052" t="s">
        <v>2263</v>
      </c>
      <c r="C1052" t="s">
        <v>3154</v>
      </c>
      <c r="D1052" t="s">
        <v>282</v>
      </c>
      <c r="E1052">
        <v>2484.2642999999998</v>
      </c>
      <c r="F1052">
        <v>497.4</v>
      </c>
      <c r="G1052">
        <v>-7.54413621919376</v>
      </c>
      <c r="H1052">
        <v>3.0162274999371901</v>
      </c>
      <c r="I1052">
        <v>-0.42741369075167901</v>
      </c>
      <c r="J1052">
        <v>2.0199622811535098</v>
      </c>
      <c r="K1052">
        <v>468.232084286477</v>
      </c>
      <c r="L1052">
        <v>451.03667412782698</v>
      </c>
      <c r="M1052">
        <v>77.977045090404502</v>
      </c>
      <c r="N1052">
        <v>0.45993141523457298</v>
      </c>
      <c r="O1052">
        <v>6.53397667872939</v>
      </c>
      <c r="P1052">
        <v>30.3629930546455</v>
      </c>
      <c r="Q1052">
        <v>3.7383939683819999E-2</v>
      </c>
    </row>
    <row r="1053" spans="1:17" hidden="1" x14ac:dyDescent="0.3">
      <c r="A1053" t="s">
        <v>2264</v>
      </c>
      <c r="B1053" t="s">
        <v>2265</v>
      </c>
      <c r="C1053" t="s">
        <v>3154</v>
      </c>
      <c r="D1053" t="s">
        <v>141</v>
      </c>
      <c r="E1053">
        <v>2469.7881883680002</v>
      </c>
      <c r="F1053">
        <v>9.44</v>
      </c>
      <c r="G1053">
        <v>157.51374732716701</v>
      </c>
      <c r="H1053">
        <v>-8.9158753654894696</v>
      </c>
      <c r="I1053">
        <v>-16.909520781724801</v>
      </c>
      <c r="J1053">
        <v>-6.0419892722184398</v>
      </c>
      <c r="K1053">
        <v>10.409053093951201</v>
      </c>
      <c r="L1053">
        <v>9.90893287882351</v>
      </c>
      <c r="M1053">
        <v>33.238029614560197</v>
      </c>
      <c r="N1053">
        <v>0.51774028730591304</v>
      </c>
      <c r="O1053">
        <v>109.745762711864</v>
      </c>
      <c r="P1053">
        <v>181.79104477611901</v>
      </c>
      <c r="Q1053">
        <v>0.124110289254255</v>
      </c>
    </row>
    <row r="1054" spans="1:17" hidden="1" x14ac:dyDescent="0.3">
      <c r="A1054" t="s">
        <v>2266</v>
      </c>
      <c r="B1054" t="s">
        <v>2267</v>
      </c>
      <c r="C1054" t="s">
        <v>3154</v>
      </c>
      <c r="D1054" t="s">
        <v>964</v>
      </c>
      <c r="E1054">
        <v>2469.44368661</v>
      </c>
      <c r="F1054">
        <v>947.95</v>
      </c>
      <c r="G1054">
        <v>295.35528333900697</v>
      </c>
      <c r="H1054">
        <v>1.41682407720253</v>
      </c>
      <c r="I1054">
        <v>149.89850475406999</v>
      </c>
      <c r="J1054">
        <v>-0.45657449518104298</v>
      </c>
      <c r="K1054">
        <v>942.88357668758397</v>
      </c>
      <c r="L1054">
        <v>659.40788317917895</v>
      </c>
      <c r="M1054">
        <v>42.849634069541501</v>
      </c>
      <c r="N1054">
        <v>0.59083483760298705</v>
      </c>
      <c r="O1054">
        <v>25.5340471543857</v>
      </c>
      <c r="P1054">
        <v>395.72493136357599</v>
      </c>
    </row>
    <row r="1055" spans="1:17" hidden="1" x14ac:dyDescent="0.3">
      <c r="A1055" t="s">
        <v>2268</v>
      </c>
      <c r="B1055" t="s">
        <v>2269</v>
      </c>
      <c r="C1055" t="s">
        <v>3154</v>
      </c>
      <c r="D1055" t="s">
        <v>282</v>
      </c>
      <c r="E1055">
        <v>2460.6498951499998</v>
      </c>
      <c r="F1055">
        <v>457.7</v>
      </c>
      <c r="G1055">
        <v>52.427204133937302</v>
      </c>
      <c r="H1055">
        <v>-6.6750768940493899</v>
      </c>
      <c r="I1055">
        <v>-8.3428881196022395</v>
      </c>
      <c r="J1055">
        <v>1.09265574088163</v>
      </c>
      <c r="K1055">
        <v>508.91883331897498</v>
      </c>
      <c r="L1055">
        <v>486.24055657309799</v>
      </c>
      <c r="M1055">
        <v>44.563051818417399</v>
      </c>
      <c r="N1055">
        <v>1.0694849520273599</v>
      </c>
      <c r="O1055">
        <v>98.558007428446501</v>
      </c>
      <c r="P1055">
        <v>82.198160901237998</v>
      </c>
      <c r="Q1055">
        <v>0.17884969916743501</v>
      </c>
    </row>
    <row r="1056" spans="1:17" x14ac:dyDescent="0.3">
      <c r="A1056" t="s">
        <v>2270</v>
      </c>
      <c r="B1056" t="s">
        <v>2271</v>
      </c>
      <c r="C1056" t="s">
        <v>3141</v>
      </c>
      <c r="D1056" t="s">
        <v>362</v>
      </c>
      <c r="E1056">
        <v>2456.4792149999998</v>
      </c>
      <c r="F1056">
        <v>1743.75</v>
      </c>
      <c r="G1056">
        <v>-38.515585903396797</v>
      </c>
      <c r="H1056">
        <v>-3.2982676675995899</v>
      </c>
      <c r="I1056">
        <v>-12.0559429869705</v>
      </c>
      <c r="J1056">
        <v>-5.4498398959829402</v>
      </c>
      <c r="K1056">
        <v>1922.08584274381</v>
      </c>
      <c r="L1056">
        <v>1948.7427589849799</v>
      </c>
      <c r="M1056">
        <v>40.938455178230598</v>
      </c>
      <c r="N1056">
        <v>0.98367525531969802</v>
      </c>
      <c r="O1056">
        <v>46.807168458781298</v>
      </c>
      <c r="P1056">
        <v>13.8961463096015</v>
      </c>
      <c r="Q1056">
        <v>-6.8863107442646995E-2</v>
      </c>
    </row>
    <row r="1057" spans="1:17" hidden="1" x14ac:dyDescent="0.3">
      <c r="A1057" t="s">
        <v>2272</v>
      </c>
      <c r="B1057" t="s">
        <v>2273</v>
      </c>
      <c r="C1057" t="s">
        <v>3154</v>
      </c>
      <c r="D1057" t="s">
        <v>194</v>
      </c>
      <c r="E1057">
        <v>2451.6415488600001</v>
      </c>
      <c r="F1057">
        <v>1694.1</v>
      </c>
      <c r="G1057">
        <v>4.5075290362811504</v>
      </c>
      <c r="H1057">
        <v>0.804642652435969</v>
      </c>
      <c r="I1057">
        <v>-25.658579962183701</v>
      </c>
      <c r="J1057">
        <v>-1.4776872914960599</v>
      </c>
      <c r="K1057">
        <v>1846.8461064195801</v>
      </c>
      <c r="L1057">
        <v>1846.6282090545201</v>
      </c>
      <c r="M1057">
        <v>30.029875478152</v>
      </c>
      <c r="N1057">
        <v>0.95601027744345601</v>
      </c>
      <c r="O1057">
        <v>46.3904137890325</v>
      </c>
      <c r="P1057">
        <v>37.301941078737201</v>
      </c>
      <c r="Q1057">
        <v>9.7498771381144003E-2</v>
      </c>
    </row>
    <row r="1058" spans="1:17" hidden="1" x14ac:dyDescent="0.3">
      <c r="A1058" t="s">
        <v>2274</v>
      </c>
      <c r="B1058" t="s">
        <v>2275</v>
      </c>
      <c r="C1058" t="s">
        <v>3154</v>
      </c>
      <c r="D1058" t="s">
        <v>403</v>
      </c>
      <c r="E1058">
        <v>2445.5277106650001</v>
      </c>
      <c r="F1058">
        <v>840.45</v>
      </c>
      <c r="G1058">
        <v>38.427184208196302</v>
      </c>
      <c r="H1058">
        <v>12.226723813805901</v>
      </c>
      <c r="I1058">
        <v>43.087062659710497</v>
      </c>
      <c r="J1058">
        <v>2.0964861033520701</v>
      </c>
      <c r="K1058">
        <v>847.00999150805796</v>
      </c>
      <c r="L1058">
        <v>739.57661428004997</v>
      </c>
      <c r="M1058">
        <v>45.347812040514498</v>
      </c>
      <c r="N1058">
        <v>0.35880313260896302</v>
      </c>
      <c r="O1058">
        <v>29.008269379499001</v>
      </c>
      <c r="P1058">
        <v>80.509020618556605</v>
      </c>
      <c r="Q1058">
        <v>7.3618083145868998E-2</v>
      </c>
    </row>
    <row r="1059" spans="1:17" hidden="1" x14ac:dyDescent="0.3">
      <c r="A1059" t="s">
        <v>2276</v>
      </c>
      <c r="B1059" t="s">
        <v>2277</v>
      </c>
      <c r="C1059" t="s">
        <v>3154</v>
      </c>
      <c r="D1059" t="s">
        <v>249</v>
      </c>
      <c r="E1059">
        <v>2441.8380000000002</v>
      </c>
      <c r="F1059">
        <v>5195.3999999999996</v>
      </c>
      <c r="G1059">
        <v>59.793873913047499</v>
      </c>
      <c r="H1059">
        <v>3.5089354286440901</v>
      </c>
      <c r="I1059">
        <v>39.643900454754601</v>
      </c>
      <c r="J1059">
        <v>-2.1957077675380599</v>
      </c>
      <c r="K1059">
        <v>4824.3061424959196</v>
      </c>
      <c r="L1059">
        <v>3835.5710374477198</v>
      </c>
      <c r="M1059">
        <v>48.857231226666499</v>
      </c>
      <c r="N1059">
        <v>0.47122910064737999</v>
      </c>
      <c r="O1059">
        <v>10.4611771952111</v>
      </c>
      <c r="P1059">
        <v>105.46547496638399</v>
      </c>
      <c r="Q1059">
        <v>0.207071115354973</v>
      </c>
    </row>
    <row r="1060" spans="1:17" hidden="1" x14ac:dyDescent="0.3">
      <c r="A1060" t="s">
        <v>2278</v>
      </c>
      <c r="B1060" t="s">
        <v>2279</v>
      </c>
      <c r="C1060" t="s">
        <v>3154</v>
      </c>
      <c r="D1060" t="s">
        <v>509</v>
      </c>
      <c r="E1060">
        <v>2440.768</v>
      </c>
      <c r="F1060">
        <v>138.68</v>
      </c>
      <c r="G1060">
        <v>102.880769709115</v>
      </c>
      <c r="H1060">
        <v>5.6929962429638303</v>
      </c>
      <c r="I1060">
        <v>-2.8226311239009299</v>
      </c>
      <c r="J1060">
        <v>-0.17696050087566001</v>
      </c>
      <c r="K1060">
        <v>142.653868816786</v>
      </c>
      <c r="L1060">
        <v>124.911104024156</v>
      </c>
      <c r="M1060">
        <v>50.848757849063901</v>
      </c>
      <c r="N1060">
        <v>0.57972452837504695</v>
      </c>
      <c r="O1060">
        <v>34.482261321026797</v>
      </c>
      <c r="P1060">
        <v>134.059071729957</v>
      </c>
      <c r="Q1060">
        <v>4.8679856918506001E-2</v>
      </c>
    </row>
    <row r="1061" spans="1:17" hidden="1" x14ac:dyDescent="0.3">
      <c r="A1061" t="s">
        <v>2280</v>
      </c>
      <c r="B1061" t="s">
        <v>2281</v>
      </c>
      <c r="C1061" t="s">
        <v>3154</v>
      </c>
      <c r="D1061" t="s">
        <v>282</v>
      </c>
      <c r="E1061">
        <v>2434.8196200900002</v>
      </c>
      <c r="F1061">
        <v>443.3</v>
      </c>
      <c r="G1061">
        <v>76.129574160451199</v>
      </c>
      <c r="H1061">
        <v>17.8691195763185</v>
      </c>
      <c r="I1061">
        <v>105.006868415463</v>
      </c>
      <c r="J1061">
        <v>1.03634372215806</v>
      </c>
      <c r="K1061">
        <v>405.35104717224101</v>
      </c>
      <c r="M1061">
        <v>55.165851725883599</v>
      </c>
      <c r="N1061">
        <v>0.54120936179214096</v>
      </c>
      <c r="O1061">
        <v>9.3616061357996792</v>
      </c>
      <c r="P1061">
        <v>165.84707646176901</v>
      </c>
    </row>
    <row r="1062" spans="1:17" hidden="1" x14ac:dyDescent="0.3">
      <c r="A1062" t="s">
        <v>2282</v>
      </c>
      <c r="B1062" t="s">
        <v>2283</v>
      </c>
      <c r="C1062" t="s">
        <v>3154</v>
      </c>
      <c r="D1062" t="s">
        <v>867</v>
      </c>
      <c r="E1062">
        <v>2434.8000000000002</v>
      </c>
      <c r="F1062">
        <v>405.8</v>
      </c>
      <c r="G1062">
        <v>-32.7055948651767</v>
      </c>
      <c r="H1062">
        <v>-10.5990599098303</v>
      </c>
      <c r="I1062">
        <v>-17.886837805792702</v>
      </c>
      <c r="J1062">
        <v>2.2414009474740499</v>
      </c>
      <c r="M1062">
        <v>47.246381372814497</v>
      </c>
      <c r="O1062">
        <v>46.303597831444002</v>
      </c>
      <c r="P1062">
        <v>13.3994690512784</v>
      </c>
    </row>
    <row r="1063" spans="1:17" hidden="1" x14ac:dyDescent="0.3">
      <c r="A1063" t="s">
        <v>2284</v>
      </c>
      <c r="B1063" t="s">
        <v>2285</v>
      </c>
      <c r="C1063" t="s">
        <v>3154</v>
      </c>
      <c r="D1063" t="s">
        <v>606</v>
      </c>
      <c r="E1063">
        <v>2417.1020174800001</v>
      </c>
      <c r="F1063">
        <v>2039.6</v>
      </c>
      <c r="G1063">
        <v>-39.288652325298401</v>
      </c>
      <c r="H1063">
        <v>-0.72544482362075202</v>
      </c>
      <c r="I1063">
        <v>-23.043965662314498</v>
      </c>
      <c r="J1063">
        <v>-2.47531659059318</v>
      </c>
      <c r="K1063">
        <v>2193.3243322683002</v>
      </c>
      <c r="L1063">
        <v>2329.2124996085099</v>
      </c>
      <c r="M1063">
        <v>46.783811306941203</v>
      </c>
      <c r="N1063">
        <v>0.40649095515878297</v>
      </c>
      <c r="O1063">
        <v>58.364385173563399</v>
      </c>
      <c r="P1063">
        <v>10.254608357208401</v>
      </c>
      <c r="Q1063">
        <v>7.3280731269556004E-2</v>
      </c>
    </row>
    <row r="1064" spans="1:17" hidden="1" x14ac:dyDescent="0.3">
      <c r="A1064" t="s">
        <v>2286</v>
      </c>
      <c r="B1064" t="s">
        <v>2287</v>
      </c>
      <c r="C1064" t="s">
        <v>3154</v>
      </c>
      <c r="D1064" t="s">
        <v>114</v>
      </c>
      <c r="E1064">
        <v>2407.55732829</v>
      </c>
      <c r="F1064">
        <v>186.17</v>
      </c>
      <c r="G1064">
        <v>-8.2835279785470401</v>
      </c>
      <c r="H1064">
        <v>-0.85220393367643799</v>
      </c>
      <c r="I1064">
        <v>23.662660897525299</v>
      </c>
      <c r="J1064">
        <v>-4.7569607957695696</v>
      </c>
      <c r="K1064">
        <v>186.13903569945899</v>
      </c>
      <c r="L1064">
        <v>167.610806913961</v>
      </c>
      <c r="M1064">
        <v>42.595111885351798</v>
      </c>
      <c r="N1064">
        <v>0.56542523963291902</v>
      </c>
      <c r="O1064">
        <v>14.948702798517401</v>
      </c>
      <c r="P1064">
        <v>61.886956521739101</v>
      </c>
    </row>
    <row r="1065" spans="1:17" hidden="1" x14ac:dyDescent="0.3">
      <c r="A1065" t="s">
        <v>2288</v>
      </c>
      <c r="B1065" t="s">
        <v>2289</v>
      </c>
      <c r="C1065" t="s">
        <v>3154</v>
      </c>
      <c r="D1065" t="s">
        <v>2290</v>
      </c>
      <c r="E1065">
        <v>2392.19904</v>
      </c>
      <c r="F1065">
        <v>968</v>
      </c>
      <c r="G1065">
        <v>704.13519720231</v>
      </c>
      <c r="H1065">
        <v>-9.2738424577539806</v>
      </c>
      <c r="I1065">
        <v>61.520882024986399</v>
      </c>
      <c r="J1065">
        <v>-14.3119465507553</v>
      </c>
      <c r="K1065">
        <v>933.49740838945104</v>
      </c>
      <c r="L1065">
        <v>677.55299588745595</v>
      </c>
      <c r="M1065">
        <v>43.709694708518001</v>
      </c>
      <c r="N1065">
        <v>0.40833585019631502</v>
      </c>
      <c r="O1065">
        <v>18.104338842975199</v>
      </c>
      <c r="P1065">
        <v>731.30904183535699</v>
      </c>
      <c r="Q1065">
        <v>0.296002567024302</v>
      </c>
    </row>
    <row r="1066" spans="1:17" hidden="1" x14ac:dyDescent="0.3">
      <c r="A1066" t="s">
        <v>2291</v>
      </c>
      <c r="B1066" t="s">
        <v>2292</v>
      </c>
      <c r="C1066" t="s">
        <v>3154</v>
      </c>
      <c r="D1066" t="s">
        <v>51</v>
      </c>
      <c r="E1066">
        <v>2378.29878285</v>
      </c>
      <c r="F1066">
        <v>280.95</v>
      </c>
      <c r="G1066">
        <v>108.87622952200201</v>
      </c>
      <c r="H1066">
        <v>-11.947038993554401</v>
      </c>
      <c r="I1066">
        <v>30.701100418613599</v>
      </c>
      <c r="J1066">
        <v>-2.82311888010946</v>
      </c>
      <c r="K1066">
        <v>315.360821939056</v>
      </c>
      <c r="L1066">
        <v>255.92227968582901</v>
      </c>
      <c r="M1066">
        <v>31.6262146057656</v>
      </c>
      <c r="N1066">
        <v>0.34772168219715499</v>
      </c>
      <c r="O1066">
        <v>41.662217476419201</v>
      </c>
      <c r="P1066">
        <v>147.96999117387401</v>
      </c>
      <c r="Q1066">
        <v>8.3690880473273999E-2</v>
      </c>
    </row>
    <row r="1067" spans="1:17" hidden="1" x14ac:dyDescent="0.3">
      <c r="A1067" t="s">
        <v>2293</v>
      </c>
      <c r="B1067" t="s">
        <v>2294</v>
      </c>
      <c r="C1067" t="s">
        <v>3154</v>
      </c>
      <c r="D1067" t="s">
        <v>416</v>
      </c>
      <c r="E1067">
        <v>2376.3115511400001</v>
      </c>
      <c r="F1067">
        <v>1030.2</v>
      </c>
      <c r="G1067">
        <v>-46.576200039742801</v>
      </c>
      <c r="H1067">
        <v>-6.1995165126131999</v>
      </c>
      <c r="I1067">
        <v>-19.6337954248805</v>
      </c>
      <c r="J1067">
        <v>-1.2151792632365801</v>
      </c>
      <c r="K1067">
        <v>1095.36331463129</v>
      </c>
      <c r="L1067">
        <v>1168.3928601320299</v>
      </c>
      <c r="M1067">
        <v>42.7823085570312</v>
      </c>
      <c r="N1067">
        <v>1.0516046659393601</v>
      </c>
      <c r="O1067">
        <v>39.778683750728</v>
      </c>
      <c r="P1067">
        <v>2.6095617529880499</v>
      </c>
      <c r="Q1067">
        <v>-2.9496254052896999E-2</v>
      </c>
    </row>
    <row r="1068" spans="1:17" hidden="1" x14ac:dyDescent="0.3">
      <c r="A1068" t="s">
        <v>2295</v>
      </c>
      <c r="B1068" t="s">
        <v>2296</v>
      </c>
      <c r="C1068" t="s">
        <v>3154</v>
      </c>
      <c r="D1068" t="s">
        <v>114</v>
      </c>
      <c r="E1068">
        <v>2375.8595971919999</v>
      </c>
      <c r="F1068">
        <v>44.82</v>
      </c>
      <c r="G1068">
        <v>-16.355313341078102</v>
      </c>
      <c r="H1068">
        <v>-5.2352320167045097</v>
      </c>
      <c r="I1068">
        <v>11.513119529460299</v>
      </c>
      <c r="J1068">
        <v>-1.8930394209274199</v>
      </c>
      <c r="K1068">
        <v>47.680222149221898</v>
      </c>
      <c r="L1068">
        <v>43.830447933883498</v>
      </c>
      <c r="M1068">
        <v>42.935146645065899</v>
      </c>
      <c r="N1068">
        <v>0.53556318962966099</v>
      </c>
      <c r="O1068">
        <v>31.4145470771976</v>
      </c>
      <c r="P1068">
        <v>46.088657105606202</v>
      </c>
      <c r="Q1068">
        <v>0.120037215812883</v>
      </c>
    </row>
    <row r="1069" spans="1:17" hidden="1" x14ac:dyDescent="0.3">
      <c r="A1069" t="s">
        <v>2297</v>
      </c>
      <c r="B1069" t="s">
        <v>2298</v>
      </c>
      <c r="C1069" t="s">
        <v>3154</v>
      </c>
      <c r="D1069" t="s">
        <v>206</v>
      </c>
      <c r="E1069">
        <v>2372.87502954</v>
      </c>
      <c r="F1069">
        <v>2538.4499999999998</v>
      </c>
      <c r="G1069">
        <v>-17.754007478326699</v>
      </c>
      <c r="H1069">
        <v>5.7652016171471496</v>
      </c>
      <c r="I1069">
        <v>-8.3170151684348408</v>
      </c>
      <c r="J1069">
        <v>0.59693643581690603</v>
      </c>
      <c r="K1069">
        <v>2592.1051255268899</v>
      </c>
      <c r="L1069">
        <v>2591.6182070096202</v>
      </c>
      <c r="M1069">
        <v>55.985325215801502</v>
      </c>
      <c r="N1069">
        <v>0.244339762204102</v>
      </c>
      <c r="O1069">
        <v>19.5138765782268</v>
      </c>
      <c r="P1069">
        <v>19.176056338028101</v>
      </c>
      <c r="Q1069">
        <v>5.4983176029778001E-2</v>
      </c>
    </row>
    <row r="1070" spans="1:17" hidden="1" x14ac:dyDescent="0.3">
      <c r="A1070" t="s">
        <v>2299</v>
      </c>
      <c r="B1070" t="s">
        <v>2300</v>
      </c>
      <c r="C1070" t="s">
        <v>3154</v>
      </c>
      <c r="D1070" t="s">
        <v>149</v>
      </c>
      <c r="E1070">
        <v>2358.3479325899998</v>
      </c>
      <c r="F1070">
        <v>1297.05</v>
      </c>
      <c r="G1070">
        <v>369.83698826533299</v>
      </c>
      <c r="H1070">
        <v>4.1459348644623599</v>
      </c>
      <c r="I1070">
        <v>28.591589991997601</v>
      </c>
      <c r="J1070">
        <v>-9.72445718247263</v>
      </c>
      <c r="K1070">
        <v>1313.8873737430899</v>
      </c>
      <c r="M1070">
        <v>42.210223214691602</v>
      </c>
      <c r="N1070">
        <v>1.7573060596564201</v>
      </c>
      <c r="O1070">
        <v>20.966809298022401</v>
      </c>
      <c r="P1070">
        <v>460.64404581802398</v>
      </c>
    </row>
    <row r="1071" spans="1:17" hidden="1" x14ac:dyDescent="0.3">
      <c r="A1071" t="s">
        <v>2301</v>
      </c>
      <c r="B1071" t="s">
        <v>2302</v>
      </c>
      <c r="C1071" t="s">
        <v>3154</v>
      </c>
      <c r="D1071" t="s">
        <v>241</v>
      </c>
      <c r="E1071">
        <v>2358.0507127800001</v>
      </c>
      <c r="F1071">
        <v>1579.8</v>
      </c>
      <c r="G1071">
        <v>-9.9771129537814591</v>
      </c>
      <c r="H1071">
        <v>-6.4155748838248003</v>
      </c>
      <c r="I1071">
        <v>-14.6041423109129</v>
      </c>
      <c r="J1071">
        <v>-0.71070186344506703</v>
      </c>
      <c r="K1071">
        <v>1691.9195328675701</v>
      </c>
      <c r="L1071">
        <v>1698.88536023234</v>
      </c>
      <c r="M1071">
        <v>34.296533561307598</v>
      </c>
      <c r="N1071">
        <v>0.66441492318876905</v>
      </c>
      <c r="O1071">
        <v>34.662615520952002</v>
      </c>
      <c r="P1071">
        <v>20.595419847328198</v>
      </c>
      <c r="Q1071">
        <v>3.1729376861812E-2</v>
      </c>
    </row>
    <row r="1072" spans="1:17" hidden="1" x14ac:dyDescent="0.3">
      <c r="A1072" t="s">
        <v>2303</v>
      </c>
      <c r="B1072" t="s">
        <v>2304</v>
      </c>
      <c r="C1072" t="s">
        <v>3154</v>
      </c>
      <c r="D1072" t="s">
        <v>75</v>
      </c>
      <c r="E1072">
        <v>2355.5560331699999</v>
      </c>
      <c r="F1072">
        <v>856.65</v>
      </c>
      <c r="G1072">
        <v>80.932907365995803</v>
      </c>
      <c r="H1072">
        <v>4.3006135932008602</v>
      </c>
      <c r="I1072">
        <v>-10.2460787531096</v>
      </c>
      <c r="J1072">
        <v>-4.6278931050436199E-2</v>
      </c>
      <c r="K1072">
        <v>870.00564426470203</v>
      </c>
      <c r="L1072">
        <v>813.48148473239496</v>
      </c>
      <c r="M1072">
        <v>57.559198230619003</v>
      </c>
      <c r="N1072">
        <v>0.59561304167092899</v>
      </c>
      <c r="O1072">
        <v>27.671744586470499</v>
      </c>
      <c r="P1072">
        <v>108.303951367781</v>
      </c>
      <c r="Q1072">
        <v>9.3877087544811999E-2</v>
      </c>
    </row>
    <row r="1073" spans="1:17" hidden="1" x14ac:dyDescent="0.3">
      <c r="A1073" t="s">
        <v>2305</v>
      </c>
      <c r="B1073" t="s">
        <v>2306</v>
      </c>
      <c r="C1073" t="s">
        <v>3154</v>
      </c>
      <c r="D1073" t="s">
        <v>425</v>
      </c>
      <c r="E1073">
        <v>2349.1692119999998</v>
      </c>
      <c r="F1073">
        <v>936.2</v>
      </c>
      <c r="G1073">
        <v>36.678603866271899</v>
      </c>
      <c r="H1073">
        <v>9.9878803561215506</v>
      </c>
      <c r="I1073">
        <v>52.010931842236097</v>
      </c>
      <c r="J1073">
        <v>3.24968065021613</v>
      </c>
      <c r="K1073">
        <v>907.53602020685196</v>
      </c>
      <c r="L1073">
        <v>774.512852642236</v>
      </c>
      <c r="M1073">
        <v>58.462643511993598</v>
      </c>
      <c r="N1073">
        <v>0.22904221259263699</v>
      </c>
      <c r="O1073">
        <v>21.0318308053834</v>
      </c>
      <c r="P1073">
        <v>81.522055259330998</v>
      </c>
      <c r="Q1073">
        <v>9.0812613443570001E-2</v>
      </c>
    </row>
    <row r="1074" spans="1:17" hidden="1" x14ac:dyDescent="0.3">
      <c r="A1074" t="s">
        <v>2307</v>
      </c>
      <c r="B1074" t="s">
        <v>2308</v>
      </c>
      <c r="C1074" t="s">
        <v>3154</v>
      </c>
      <c r="D1074" t="s">
        <v>313</v>
      </c>
      <c r="E1074">
        <v>2348.8046542799998</v>
      </c>
      <c r="F1074">
        <v>913.8</v>
      </c>
      <c r="G1074">
        <v>38.8575771382121</v>
      </c>
      <c r="H1074">
        <v>4.9409932632795703</v>
      </c>
      <c r="I1074">
        <v>9.8131427012105803</v>
      </c>
      <c r="J1074">
        <v>0.34731270850393797</v>
      </c>
      <c r="K1074">
        <v>871.72305507726696</v>
      </c>
      <c r="L1074">
        <v>786.52238567298798</v>
      </c>
      <c r="M1074">
        <v>64.5577683926237</v>
      </c>
      <c r="N1074">
        <v>0.98919761653064997</v>
      </c>
      <c r="O1074">
        <v>32.961260669730798</v>
      </c>
      <c r="P1074">
        <v>108.10749259849599</v>
      </c>
      <c r="Q1074">
        <v>0.126688245459842</v>
      </c>
    </row>
    <row r="1075" spans="1:17" hidden="1" x14ac:dyDescent="0.3">
      <c r="A1075" t="s">
        <v>2309</v>
      </c>
      <c r="B1075" t="s">
        <v>2310</v>
      </c>
      <c r="C1075" t="s">
        <v>3154</v>
      </c>
      <c r="D1075" t="s">
        <v>249</v>
      </c>
      <c r="E1075">
        <v>2347.7671814400001</v>
      </c>
      <c r="F1075">
        <v>218.88</v>
      </c>
      <c r="G1075">
        <v>-48.618811448260701</v>
      </c>
      <c r="H1075">
        <v>-12.8907519025614</v>
      </c>
      <c r="I1075">
        <v>-28.045112827730499</v>
      </c>
      <c r="J1075">
        <v>-6.9764436838717003</v>
      </c>
      <c r="K1075">
        <v>255.67479402732801</v>
      </c>
      <c r="L1075">
        <v>264.04345131342899</v>
      </c>
      <c r="M1075">
        <v>29.1439413876437</v>
      </c>
      <c r="N1075">
        <v>1.5446694750043299</v>
      </c>
      <c r="O1075">
        <v>55.107821637426902</v>
      </c>
      <c r="P1075">
        <v>4.05514618492988</v>
      </c>
      <c r="Q1075">
        <v>3.9162386975907001E-2</v>
      </c>
    </row>
    <row r="1076" spans="1:17" x14ac:dyDescent="0.3">
      <c r="A1076" t="s">
        <v>2311</v>
      </c>
      <c r="B1076" t="s">
        <v>2312</v>
      </c>
      <c r="C1076" t="s">
        <v>3149</v>
      </c>
      <c r="D1076" t="s">
        <v>448</v>
      </c>
      <c r="E1076">
        <v>2334.7499823799999</v>
      </c>
      <c r="F1076">
        <v>439.9</v>
      </c>
      <c r="G1076">
        <v>-38.1659144598162</v>
      </c>
      <c r="H1076">
        <v>3.3073435580348001</v>
      </c>
      <c r="I1076">
        <v>-22.4788073198695</v>
      </c>
      <c r="J1076">
        <v>-0.66235540116417302</v>
      </c>
      <c r="K1076">
        <v>461.70100770703198</v>
      </c>
      <c r="L1076">
        <v>483.07213177363099</v>
      </c>
      <c r="M1076">
        <v>34.724611411333697</v>
      </c>
      <c r="N1076">
        <v>0.28676380650272798</v>
      </c>
      <c r="O1076">
        <v>32.302796090020401</v>
      </c>
      <c r="P1076">
        <v>4.4644977440037898</v>
      </c>
      <c r="Q1076">
        <v>-7.6012629024669997E-3</v>
      </c>
    </row>
    <row r="1077" spans="1:17" hidden="1" x14ac:dyDescent="0.3">
      <c r="A1077" t="s">
        <v>2313</v>
      </c>
      <c r="B1077" t="s">
        <v>2314</v>
      </c>
      <c r="C1077" t="s">
        <v>3154</v>
      </c>
      <c r="D1077" t="s">
        <v>1113</v>
      </c>
      <c r="E1077">
        <v>2333.0121844499999</v>
      </c>
      <c r="F1077">
        <v>442.85</v>
      </c>
      <c r="G1077">
        <v>64.249735330954294</v>
      </c>
      <c r="H1077">
        <v>1.00963404939839</v>
      </c>
      <c r="I1077">
        <v>63.293556353166501</v>
      </c>
      <c r="J1077">
        <v>1.4209051350111599</v>
      </c>
      <c r="K1077">
        <v>466.45895544070601</v>
      </c>
      <c r="L1077">
        <v>402.56370061748299</v>
      </c>
      <c r="M1077">
        <v>45.749552429615797</v>
      </c>
      <c r="N1077">
        <v>0.233795030890289</v>
      </c>
      <c r="O1077">
        <v>38.579654510556601</v>
      </c>
      <c r="P1077">
        <v>93.342065051298803</v>
      </c>
      <c r="Q1077">
        <v>8.7108729569119997E-2</v>
      </c>
    </row>
    <row r="1078" spans="1:17" hidden="1" x14ac:dyDescent="0.3">
      <c r="A1078" t="s">
        <v>2315</v>
      </c>
      <c r="B1078" t="s">
        <v>2316</v>
      </c>
      <c r="C1078" t="s">
        <v>3154</v>
      </c>
      <c r="D1078" t="s">
        <v>387</v>
      </c>
      <c r="E1078">
        <v>2309.4095229999998</v>
      </c>
      <c r="F1078">
        <v>695</v>
      </c>
      <c r="G1078">
        <v>-45.514831447138697</v>
      </c>
      <c r="H1078">
        <v>-2.1898542111449499</v>
      </c>
      <c r="I1078">
        <v>-21.755846213279199</v>
      </c>
      <c r="J1078">
        <v>-6.4116645176319604</v>
      </c>
      <c r="K1078">
        <v>740.141619279765</v>
      </c>
      <c r="L1078">
        <v>795.91381067392501</v>
      </c>
      <c r="M1078">
        <v>38.159604554404503</v>
      </c>
      <c r="N1078">
        <v>1.3596125568712301</v>
      </c>
      <c r="O1078">
        <v>35.208633093525101</v>
      </c>
      <c r="P1078">
        <v>3.7855596206973701</v>
      </c>
      <c r="Q1078">
        <v>-3.6487295936082E-2</v>
      </c>
    </row>
    <row r="1079" spans="1:17" hidden="1" x14ac:dyDescent="0.3">
      <c r="A1079" t="s">
        <v>2317</v>
      </c>
      <c r="B1079" t="s">
        <v>2318</v>
      </c>
      <c r="C1079" t="s">
        <v>3154</v>
      </c>
      <c r="D1079" t="s">
        <v>282</v>
      </c>
      <c r="E1079">
        <v>2308.8873936599998</v>
      </c>
      <c r="F1079">
        <v>393.3</v>
      </c>
      <c r="G1079">
        <v>-32.620341028537197</v>
      </c>
      <c r="H1079">
        <v>-5.0272253356377403</v>
      </c>
      <c r="I1079">
        <v>-4.1573355702908703</v>
      </c>
      <c r="J1079">
        <v>-1.3313447046753599</v>
      </c>
      <c r="K1079">
        <v>423.94448631493299</v>
      </c>
      <c r="L1079">
        <v>421.424268597668</v>
      </c>
      <c r="M1079">
        <v>38.962853311470198</v>
      </c>
      <c r="N1079">
        <v>0.19449362836981801</v>
      </c>
      <c r="O1079">
        <v>36.714975845410599</v>
      </c>
      <c r="P1079">
        <v>18.875623394287398</v>
      </c>
      <c r="Q1079">
        <v>-2.4539991637284E-2</v>
      </c>
    </row>
    <row r="1080" spans="1:17" hidden="1" x14ac:dyDescent="0.3">
      <c r="A1080" t="s">
        <v>2319</v>
      </c>
      <c r="B1080" t="s">
        <v>2320</v>
      </c>
      <c r="C1080" t="s">
        <v>3154</v>
      </c>
      <c r="D1080" t="s">
        <v>241</v>
      </c>
      <c r="E1080">
        <v>2305.1212500000001</v>
      </c>
      <c r="F1080">
        <v>3673.5</v>
      </c>
      <c r="G1080">
        <v>1715.7227025510399</v>
      </c>
      <c r="H1080">
        <v>-0.74647472600249998</v>
      </c>
      <c r="I1080">
        <v>76.560296961049801</v>
      </c>
      <c r="J1080">
        <v>-2.44070358003591</v>
      </c>
      <c r="K1080">
        <v>3741.1681847313098</v>
      </c>
      <c r="L1080">
        <v>2785.71024259662</v>
      </c>
      <c r="M1080">
        <v>45.039882959461004</v>
      </c>
      <c r="N1080">
        <v>0.52374265874485104</v>
      </c>
      <c r="O1080">
        <v>30.635633591942199</v>
      </c>
      <c r="P1080">
        <v>1736.75</v>
      </c>
      <c r="Q1080">
        <v>0.241725616167798</v>
      </c>
    </row>
    <row r="1081" spans="1:17" hidden="1" x14ac:dyDescent="0.3">
      <c r="A1081" t="s">
        <v>2321</v>
      </c>
      <c r="B1081" t="s">
        <v>2322</v>
      </c>
      <c r="C1081" t="s">
        <v>3154</v>
      </c>
      <c r="D1081" t="s">
        <v>149</v>
      </c>
      <c r="E1081">
        <v>2304.8536925439998</v>
      </c>
      <c r="F1081">
        <v>241.28</v>
      </c>
      <c r="G1081">
        <v>-50.3330743413823</v>
      </c>
      <c r="H1081">
        <v>-12.5923748738473</v>
      </c>
      <c r="I1081">
        <v>-35.252789197810301</v>
      </c>
      <c r="J1081">
        <v>-0.81596864899305999</v>
      </c>
      <c r="K1081">
        <v>292.05504394695498</v>
      </c>
      <c r="L1081">
        <v>324.50911779543497</v>
      </c>
      <c r="M1081">
        <v>36.128115328085201</v>
      </c>
      <c r="N1081">
        <v>2.6791779194242502</v>
      </c>
      <c r="O1081">
        <v>100.265251989389</v>
      </c>
      <c r="P1081">
        <v>20.369169368919898</v>
      </c>
      <c r="Q1081">
        <v>8.7989421474015006E-2</v>
      </c>
    </row>
    <row r="1082" spans="1:17" hidden="1" x14ac:dyDescent="0.3">
      <c r="A1082" t="s">
        <v>2323</v>
      </c>
      <c r="B1082" t="s">
        <v>2324</v>
      </c>
      <c r="C1082" t="s">
        <v>3154</v>
      </c>
      <c r="D1082" t="s">
        <v>576</v>
      </c>
      <c r="E1082">
        <v>2304.7388999999998</v>
      </c>
      <c r="F1082">
        <v>409.95</v>
      </c>
      <c r="G1082">
        <v>12.2361890645344</v>
      </c>
      <c r="H1082">
        <v>4.9373292951338001</v>
      </c>
      <c r="I1082">
        <v>11.345938761750601</v>
      </c>
      <c r="J1082">
        <v>-6.2603132896979696</v>
      </c>
      <c r="K1082">
        <v>404.20062578693398</v>
      </c>
      <c r="L1082">
        <v>375.21238909926302</v>
      </c>
      <c r="M1082">
        <v>50.820912760331403</v>
      </c>
      <c r="N1082">
        <v>1.61516476333323</v>
      </c>
      <c r="O1082">
        <v>15.6238565678741</v>
      </c>
      <c r="P1082">
        <v>39.914675767918098</v>
      </c>
      <c r="Q1082">
        <v>4.1806840317147001E-2</v>
      </c>
    </row>
    <row r="1083" spans="1:17" x14ac:dyDescent="0.3">
      <c r="A1083" t="s">
        <v>2325</v>
      </c>
      <c r="B1083" t="s">
        <v>2326</v>
      </c>
      <c r="C1083" t="s">
        <v>3150</v>
      </c>
      <c r="D1083" t="s">
        <v>1270</v>
      </c>
      <c r="E1083">
        <v>2294.0013407249999</v>
      </c>
      <c r="F1083">
        <v>274.25</v>
      </c>
      <c r="G1083">
        <v>-64.251838432210306</v>
      </c>
      <c r="H1083">
        <v>1.03988490467008</v>
      </c>
      <c r="I1083">
        <v>-26.4543821882224</v>
      </c>
      <c r="J1083">
        <v>-7.49170273480334</v>
      </c>
      <c r="K1083">
        <v>316.00189005152401</v>
      </c>
      <c r="L1083">
        <v>368.44827441033402</v>
      </c>
      <c r="M1083">
        <v>27.869341498184902</v>
      </c>
      <c r="N1083">
        <v>0.45438428964469402</v>
      </c>
      <c r="O1083">
        <v>92.9006051447533</v>
      </c>
      <c r="P1083">
        <v>2.2600596947728002</v>
      </c>
      <c r="Q1083">
        <v>-4.5792736478654998E-2</v>
      </c>
    </row>
    <row r="1084" spans="1:17" hidden="1" x14ac:dyDescent="0.3">
      <c r="A1084" t="s">
        <v>2327</v>
      </c>
      <c r="B1084" t="s">
        <v>2328</v>
      </c>
      <c r="C1084" t="s">
        <v>3154</v>
      </c>
      <c r="D1084" t="s">
        <v>206</v>
      </c>
      <c r="E1084">
        <v>2293.42937252</v>
      </c>
      <c r="F1084">
        <v>728.65</v>
      </c>
      <c r="G1084">
        <v>1.20057408540305</v>
      </c>
      <c r="H1084">
        <v>20.620819408457301</v>
      </c>
      <c r="I1084">
        <v>32.897618641398097</v>
      </c>
      <c r="J1084">
        <v>1.24986526105648</v>
      </c>
      <c r="K1084">
        <v>686.13103604278604</v>
      </c>
      <c r="L1084">
        <v>595.31463206490798</v>
      </c>
      <c r="M1084">
        <v>49.809846428731397</v>
      </c>
      <c r="N1084">
        <v>1.1504164975176301</v>
      </c>
      <c r="O1084">
        <v>12.1251629726206</v>
      </c>
      <c r="P1084">
        <v>81.256218905472593</v>
      </c>
      <c r="Q1084">
        <v>4.5561566498123998E-2</v>
      </c>
    </row>
    <row r="1085" spans="1:17" hidden="1" x14ac:dyDescent="0.3">
      <c r="A1085" t="s">
        <v>2329</v>
      </c>
      <c r="B1085" t="s">
        <v>2330</v>
      </c>
      <c r="C1085" t="s">
        <v>3154</v>
      </c>
      <c r="D1085" t="s">
        <v>238</v>
      </c>
      <c r="E1085">
        <v>2267.1348182699999</v>
      </c>
      <c r="F1085">
        <v>372.05</v>
      </c>
      <c r="G1085">
        <v>43.710060040606599</v>
      </c>
      <c r="H1085">
        <v>0.922142155745032</v>
      </c>
      <c r="I1085">
        <v>-11.4216497439816</v>
      </c>
      <c r="J1085">
        <v>1.4135505099130601</v>
      </c>
      <c r="K1085">
        <v>389.67038530915698</v>
      </c>
      <c r="L1085">
        <v>378.04252140626602</v>
      </c>
      <c r="M1085">
        <v>43.764869135836797</v>
      </c>
      <c r="N1085">
        <v>0.570891240316177</v>
      </c>
      <c r="O1085">
        <v>46.203467275903698</v>
      </c>
      <c r="P1085">
        <v>73.855140186915904</v>
      </c>
      <c r="Q1085">
        <v>7.9029962345636001E-2</v>
      </c>
    </row>
    <row r="1086" spans="1:17" x14ac:dyDescent="0.3">
      <c r="A1086" t="s">
        <v>2331</v>
      </c>
      <c r="B1086" t="s">
        <v>2332</v>
      </c>
      <c r="C1086" t="s">
        <v>3157</v>
      </c>
      <c r="D1086" t="s">
        <v>1999</v>
      </c>
      <c r="E1086">
        <v>2266.5863255740001</v>
      </c>
      <c r="F1086">
        <v>12.31</v>
      </c>
      <c r="G1086">
        <v>-55.313712014778297</v>
      </c>
      <c r="H1086">
        <v>-9.0543631779409406</v>
      </c>
      <c r="I1086">
        <v>-32.521040389567901</v>
      </c>
      <c r="J1086">
        <v>-4.9727145162706101</v>
      </c>
      <c r="K1086">
        <v>13.5973127725866</v>
      </c>
      <c r="L1086">
        <v>15.587697789812699</v>
      </c>
      <c r="M1086">
        <v>29.7077215780979</v>
      </c>
      <c r="N1086">
        <v>0.51441890365967802</v>
      </c>
      <c r="O1086">
        <v>111.61657189277</v>
      </c>
      <c r="P1086">
        <v>1.15036976170912</v>
      </c>
      <c r="Q1086">
        <v>-2.6602202317202998E-2</v>
      </c>
    </row>
    <row r="1087" spans="1:17" hidden="1" x14ac:dyDescent="0.3">
      <c r="A1087" t="s">
        <v>2333</v>
      </c>
      <c r="B1087" t="s">
        <v>2334</v>
      </c>
      <c r="C1087" t="s">
        <v>3154</v>
      </c>
      <c r="D1087" t="s">
        <v>1270</v>
      </c>
      <c r="E1087">
        <v>2261.0297694199999</v>
      </c>
      <c r="F1087">
        <v>795.7</v>
      </c>
      <c r="G1087">
        <v>-32.357930499261002</v>
      </c>
      <c r="H1087">
        <v>2.6730421324009201</v>
      </c>
      <c r="I1087">
        <v>-22.591728162493698</v>
      </c>
      <c r="J1087">
        <v>0.24783655741487901</v>
      </c>
      <c r="K1087">
        <v>807.41320759645396</v>
      </c>
      <c r="L1087">
        <v>827.08253050552901</v>
      </c>
      <c r="M1087">
        <v>49.158436826404397</v>
      </c>
      <c r="N1087">
        <v>0.76126140696363798</v>
      </c>
      <c r="O1087">
        <v>44.646223451049302</v>
      </c>
      <c r="P1087">
        <v>10.4295329956283</v>
      </c>
      <c r="Q1087">
        <v>-1.7205527617006999E-2</v>
      </c>
    </row>
    <row r="1088" spans="1:17" hidden="1" x14ac:dyDescent="0.3">
      <c r="A1088" t="s">
        <v>2335</v>
      </c>
      <c r="B1088" t="s">
        <v>2336</v>
      </c>
      <c r="C1088" t="s">
        <v>3154</v>
      </c>
      <c r="D1088" t="s">
        <v>206</v>
      </c>
      <c r="E1088">
        <v>2260.3334418999998</v>
      </c>
      <c r="F1088">
        <v>406.3</v>
      </c>
      <c r="G1088">
        <v>-11.697635492731401</v>
      </c>
      <c r="H1088">
        <v>1.0485168848250801</v>
      </c>
      <c r="I1088">
        <v>1.41606733317727</v>
      </c>
      <c r="J1088">
        <v>1.6175918409563701</v>
      </c>
      <c r="K1088">
        <v>418.07134204238997</v>
      </c>
      <c r="L1088">
        <v>405.44291929302398</v>
      </c>
      <c r="M1088">
        <v>49.674173632314002</v>
      </c>
      <c r="N1088">
        <v>0.50639429368028499</v>
      </c>
      <c r="O1088">
        <v>20.354417917794699</v>
      </c>
      <c r="P1088">
        <v>29.787573869988801</v>
      </c>
      <c r="Q1088">
        <v>4.2925345898841998E-2</v>
      </c>
    </row>
    <row r="1089" spans="1:17" hidden="1" x14ac:dyDescent="0.3">
      <c r="A1089" t="s">
        <v>2337</v>
      </c>
      <c r="B1089" t="s">
        <v>2338</v>
      </c>
      <c r="C1089" t="s">
        <v>3154</v>
      </c>
      <c r="D1089" t="s">
        <v>749</v>
      </c>
      <c r="E1089">
        <v>2259.8207269049999</v>
      </c>
      <c r="F1089">
        <v>19.95</v>
      </c>
      <c r="G1089">
        <v>-33.306025219129801</v>
      </c>
      <c r="H1089">
        <v>0.364917923836304</v>
      </c>
      <c r="I1089">
        <v>1.7454729883584199</v>
      </c>
      <c r="J1089">
        <v>-1.08534208369284</v>
      </c>
      <c r="K1089">
        <v>20.069629382472101</v>
      </c>
      <c r="L1089">
        <v>18.872379646987099</v>
      </c>
      <c r="M1089">
        <v>43.775583460891902</v>
      </c>
      <c r="N1089">
        <v>6.7238013208605604E-2</v>
      </c>
      <c r="O1089">
        <v>37.844611528822</v>
      </c>
      <c r="P1089">
        <v>41.3890857547838</v>
      </c>
      <c r="Q1089">
        <v>8.1522557424288003E-2</v>
      </c>
    </row>
    <row r="1090" spans="1:17" x14ac:dyDescent="0.3">
      <c r="A1090" t="s">
        <v>2339</v>
      </c>
      <c r="B1090" t="s">
        <v>2340</v>
      </c>
      <c r="C1090" t="s">
        <v>3139</v>
      </c>
      <c r="D1090" t="s">
        <v>24</v>
      </c>
      <c r="E1090">
        <v>2256.9440106239999</v>
      </c>
      <c r="F1090">
        <v>43.83</v>
      </c>
      <c r="G1090">
        <v>-62.847724919169202</v>
      </c>
      <c r="H1090">
        <v>1.3065730572457599</v>
      </c>
      <c r="I1090">
        <v>-29.695119097484199</v>
      </c>
      <c r="J1090">
        <v>-0.71967587580133396</v>
      </c>
      <c r="K1090">
        <v>46.472629278899298</v>
      </c>
      <c r="L1090">
        <v>54.845270492570201</v>
      </c>
      <c r="M1090">
        <v>40.169492973429399</v>
      </c>
      <c r="N1090">
        <v>0.46480815560287098</v>
      </c>
      <c r="O1090">
        <v>87.999087383070901</v>
      </c>
      <c r="P1090">
        <v>4.3323018328969196</v>
      </c>
    </row>
    <row r="1091" spans="1:17" hidden="1" x14ac:dyDescent="0.3">
      <c r="A1091" t="s">
        <v>2341</v>
      </c>
      <c r="B1091" t="s">
        <v>2342</v>
      </c>
      <c r="C1091" t="s">
        <v>3154</v>
      </c>
      <c r="D1091" t="s">
        <v>203</v>
      </c>
      <c r="E1091">
        <v>2251.2299272199998</v>
      </c>
      <c r="F1091">
        <v>83.89</v>
      </c>
      <c r="G1091">
        <v>64.080827726461905</v>
      </c>
      <c r="H1091">
        <v>8.6724538646655809</v>
      </c>
      <c r="I1091">
        <v>-22.118613268276899</v>
      </c>
      <c r="J1091">
        <v>1.31902988022111</v>
      </c>
      <c r="K1091">
        <v>82.646786812506804</v>
      </c>
      <c r="L1091">
        <v>82.710604278118396</v>
      </c>
      <c r="M1091">
        <v>62.101851096071698</v>
      </c>
      <c r="N1091">
        <v>0.96955768314068203</v>
      </c>
      <c r="O1091">
        <v>66.885206818452701</v>
      </c>
      <c r="P1091">
        <v>108.163771712158</v>
      </c>
      <c r="Q1091">
        <v>0.19062040886073101</v>
      </c>
    </row>
    <row r="1092" spans="1:17" hidden="1" x14ac:dyDescent="0.3">
      <c r="A1092" t="s">
        <v>2343</v>
      </c>
      <c r="B1092" t="s">
        <v>2344</v>
      </c>
      <c r="C1092" t="s">
        <v>3154</v>
      </c>
      <c r="D1092" t="s">
        <v>246</v>
      </c>
      <c r="E1092">
        <v>2248.7149070219998</v>
      </c>
      <c r="F1092">
        <v>125.94</v>
      </c>
      <c r="G1092">
        <v>79.839396230140295</v>
      </c>
      <c r="H1092">
        <v>-2.7767460582185501</v>
      </c>
      <c r="I1092">
        <v>77.562546631518998</v>
      </c>
      <c r="J1092">
        <v>-6.4677038941182099</v>
      </c>
      <c r="K1092">
        <v>122.861966794244</v>
      </c>
      <c r="L1092">
        <v>92.656191727727801</v>
      </c>
      <c r="M1092">
        <v>37.6980465162409</v>
      </c>
      <c r="N1092">
        <v>0.31752993528203599</v>
      </c>
      <c r="O1092">
        <v>32.118469112275598</v>
      </c>
      <c r="P1092">
        <v>143.78629500580701</v>
      </c>
    </row>
    <row r="1093" spans="1:17" hidden="1" x14ac:dyDescent="0.3">
      <c r="A1093" t="s">
        <v>2345</v>
      </c>
      <c r="B1093" t="s">
        <v>2346</v>
      </c>
      <c r="C1093" t="s">
        <v>3154</v>
      </c>
      <c r="D1093" t="s">
        <v>656</v>
      </c>
      <c r="E1093">
        <v>2248.2314036550001</v>
      </c>
      <c r="F1093">
        <v>422.55</v>
      </c>
      <c r="G1093">
        <v>-39.171557267683099</v>
      </c>
      <c r="H1093">
        <v>2.7162432220047501</v>
      </c>
      <c r="I1093">
        <v>-10.6511044021951</v>
      </c>
      <c r="J1093">
        <v>6.0698184397265402</v>
      </c>
      <c r="K1093">
        <v>432.39884712865</v>
      </c>
      <c r="L1093">
        <v>463.77399647807403</v>
      </c>
      <c r="M1093">
        <v>54.089250250205097</v>
      </c>
      <c r="N1093">
        <v>0.69039231392420697</v>
      </c>
      <c r="O1093">
        <v>35.936575553188902</v>
      </c>
      <c r="P1093">
        <v>8.5967617579028399</v>
      </c>
      <c r="Q1093">
        <v>-9.8862060222289994E-2</v>
      </c>
    </row>
    <row r="1094" spans="1:17" hidden="1" x14ac:dyDescent="0.3">
      <c r="A1094" t="s">
        <v>2347</v>
      </c>
      <c r="B1094" t="s">
        <v>2348</v>
      </c>
      <c r="C1094" t="s">
        <v>3154</v>
      </c>
      <c r="D1094" t="s">
        <v>502</v>
      </c>
      <c r="E1094">
        <v>2248.0666792249999</v>
      </c>
      <c r="F1094">
        <v>2642.65</v>
      </c>
      <c r="G1094">
        <v>41.255603675417603</v>
      </c>
      <c r="H1094">
        <v>17.484895048787699</v>
      </c>
      <c r="I1094">
        <v>43.778535949187003</v>
      </c>
      <c r="J1094">
        <v>9.7362288872778997</v>
      </c>
      <c r="K1094">
        <v>2417.5829429056698</v>
      </c>
      <c r="L1094">
        <v>2175.53719891737</v>
      </c>
      <c r="M1094">
        <v>76.649399399520306</v>
      </c>
      <c r="N1094">
        <v>1.6676854948483999</v>
      </c>
      <c r="O1094">
        <v>27.864075832970599</v>
      </c>
      <c r="P1094">
        <v>104.404996712689</v>
      </c>
      <c r="Q1094">
        <v>4.3742166845199999E-3</v>
      </c>
    </row>
    <row r="1095" spans="1:17" hidden="1" x14ac:dyDescent="0.3">
      <c r="A1095" t="s">
        <v>2349</v>
      </c>
      <c r="B1095" t="s">
        <v>2350</v>
      </c>
      <c r="C1095" t="s">
        <v>3154</v>
      </c>
      <c r="D1095" t="s">
        <v>472</v>
      </c>
      <c r="E1095">
        <v>2241.5902738899999</v>
      </c>
      <c r="F1095">
        <v>370.55</v>
      </c>
      <c r="G1095">
        <v>-3.04386051127819</v>
      </c>
      <c r="H1095">
        <v>-4.0551466392687203</v>
      </c>
      <c r="I1095">
        <v>4.0504196349380699</v>
      </c>
      <c r="J1095">
        <v>-0.849335801779729</v>
      </c>
      <c r="K1095">
        <v>387.92484625593897</v>
      </c>
      <c r="L1095">
        <v>374.53398291803097</v>
      </c>
      <c r="M1095">
        <v>41.660743647216897</v>
      </c>
      <c r="N1095">
        <v>0.42668300916756902</v>
      </c>
      <c r="O1095">
        <v>22.115773849682899</v>
      </c>
      <c r="P1095">
        <v>26.2521294718909</v>
      </c>
      <c r="Q1095">
        <v>2.7342830937585001E-2</v>
      </c>
    </row>
    <row r="1096" spans="1:17" hidden="1" x14ac:dyDescent="0.3">
      <c r="A1096" t="s">
        <v>2351</v>
      </c>
      <c r="B1096" t="s">
        <v>2352</v>
      </c>
      <c r="C1096" t="s">
        <v>3154</v>
      </c>
      <c r="D1096" t="s">
        <v>304</v>
      </c>
      <c r="E1096">
        <v>2241.151605</v>
      </c>
      <c r="F1096">
        <v>915.75</v>
      </c>
      <c r="G1096">
        <v>140.81171688018301</v>
      </c>
      <c r="H1096">
        <v>5.3290119494948298</v>
      </c>
      <c r="I1096">
        <v>39.371298713308597</v>
      </c>
      <c r="J1096">
        <v>5.5829976941086601</v>
      </c>
      <c r="K1096">
        <v>867.46651363738999</v>
      </c>
      <c r="M1096">
        <v>56.856530853051403</v>
      </c>
      <c r="N1096">
        <v>1.0812799230426</v>
      </c>
      <c r="O1096">
        <v>23.5817635817635</v>
      </c>
      <c r="P1096">
        <v>289.68085106382898</v>
      </c>
    </row>
    <row r="1097" spans="1:17" hidden="1" x14ac:dyDescent="0.3">
      <c r="A1097" t="s">
        <v>2353</v>
      </c>
      <c r="B1097" t="s">
        <v>2354</v>
      </c>
      <c r="C1097" t="s">
        <v>3154</v>
      </c>
      <c r="D1097" t="s">
        <v>114</v>
      </c>
      <c r="E1097">
        <v>2240.2662399999999</v>
      </c>
      <c r="F1097">
        <v>464</v>
      </c>
      <c r="G1097">
        <v>-21.559936222542099</v>
      </c>
      <c r="H1097">
        <v>-13.8162050155573</v>
      </c>
      <c r="I1097">
        <v>-28.2402662778928</v>
      </c>
      <c r="J1097">
        <v>-5.0792566117456799</v>
      </c>
      <c r="K1097">
        <v>537.73108264994596</v>
      </c>
      <c r="L1097">
        <v>542.90807384503398</v>
      </c>
      <c r="M1097">
        <v>19.827057711072001</v>
      </c>
      <c r="N1097">
        <v>0.60015148533554596</v>
      </c>
      <c r="O1097">
        <v>57.284482758620598</v>
      </c>
      <c r="P1097">
        <v>10.1418313453207</v>
      </c>
      <c r="Q1097">
        <v>-2.2380055045920001E-3</v>
      </c>
    </row>
    <row r="1098" spans="1:17" hidden="1" x14ac:dyDescent="0.3">
      <c r="A1098" t="s">
        <v>2355</v>
      </c>
      <c r="B1098" t="s">
        <v>2356</v>
      </c>
      <c r="C1098" t="s">
        <v>3154</v>
      </c>
      <c r="D1098" t="s">
        <v>258</v>
      </c>
      <c r="E1098">
        <v>2230.9538689249998</v>
      </c>
      <c r="F1098">
        <v>1281.95</v>
      </c>
      <c r="G1098">
        <v>-40.939088445213997</v>
      </c>
      <c r="H1098">
        <v>-1.53196256186738</v>
      </c>
      <c r="I1098">
        <v>-12.112500447279199</v>
      </c>
      <c r="J1098">
        <v>-2.2999936567296499</v>
      </c>
      <c r="K1098">
        <v>1326.1641675977501</v>
      </c>
      <c r="L1098">
        <v>1344.3213307650799</v>
      </c>
      <c r="M1098">
        <v>36.762322206797201</v>
      </c>
      <c r="N1098">
        <v>0.436139263745565</v>
      </c>
      <c r="O1098">
        <v>38.070907601700497</v>
      </c>
      <c r="P1098">
        <v>15.7987444108215</v>
      </c>
      <c r="Q1098">
        <v>6.5376070991304006E-2</v>
      </c>
    </row>
    <row r="1099" spans="1:17" x14ac:dyDescent="0.3">
      <c r="A1099" t="s">
        <v>2357</v>
      </c>
      <c r="B1099" t="s">
        <v>2358</v>
      </c>
      <c r="C1099" t="s">
        <v>3153</v>
      </c>
      <c r="D1099" t="s">
        <v>403</v>
      </c>
      <c r="E1099">
        <v>2227.8380622599998</v>
      </c>
      <c r="F1099">
        <v>193.45</v>
      </c>
      <c r="G1099">
        <v>-57.083827494106501</v>
      </c>
      <c r="H1099">
        <v>0.128302865655261</v>
      </c>
      <c r="I1099">
        <v>-23.785378299222501</v>
      </c>
      <c r="J1099">
        <v>3.8839037498070201</v>
      </c>
      <c r="K1099">
        <v>202.08577953750299</v>
      </c>
      <c r="L1099">
        <v>233.093878215476</v>
      </c>
      <c r="M1099">
        <v>45.833409291451403</v>
      </c>
      <c r="N1099">
        <v>0.98874836254118104</v>
      </c>
      <c r="O1099">
        <v>123.18428534505</v>
      </c>
      <c r="P1099">
        <v>11.4985590778097</v>
      </c>
      <c r="Q1099">
        <v>-3.9787122297012999E-2</v>
      </c>
    </row>
    <row r="1100" spans="1:17" hidden="1" x14ac:dyDescent="0.3">
      <c r="A1100" t="s">
        <v>2359</v>
      </c>
      <c r="B1100" t="s">
        <v>2360</v>
      </c>
      <c r="C1100" t="s">
        <v>3154</v>
      </c>
      <c r="D1100" t="s">
        <v>128</v>
      </c>
      <c r="E1100">
        <v>2225.0861117099998</v>
      </c>
      <c r="F1100">
        <v>1725.3</v>
      </c>
      <c r="G1100">
        <v>-3.4579697178595801</v>
      </c>
      <c r="H1100">
        <v>2.4444699418822902</v>
      </c>
      <c r="I1100">
        <v>-17.1520827361519</v>
      </c>
      <c r="J1100">
        <v>-1.32250870959017</v>
      </c>
      <c r="K1100">
        <v>1764.68416919886</v>
      </c>
      <c r="L1100">
        <v>1670.9644077435</v>
      </c>
      <c r="M1100">
        <v>38.273986970172999</v>
      </c>
      <c r="N1100">
        <v>0.52414163803776703</v>
      </c>
      <c r="O1100">
        <v>21.660001159218599</v>
      </c>
      <c r="P1100">
        <v>28.643328486746402</v>
      </c>
      <c r="Q1100">
        <v>0.118430526701779</v>
      </c>
    </row>
    <row r="1101" spans="1:17" hidden="1" x14ac:dyDescent="0.3">
      <c r="A1101" t="s">
        <v>2361</v>
      </c>
      <c r="B1101" t="s">
        <v>2362</v>
      </c>
      <c r="C1101" t="s">
        <v>3154</v>
      </c>
      <c r="D1101" t="s">
        <v>477</v>
      </c>
      <c r="E1101">
        <v>2218.25006558</v>
      </c>
      <c r="F1101">
        <v>505.55</v>
      </c>
      <c r="G1101">
        <v>-52.471317760009399</v>
      </c>
      <c r="H1101">
        <v>-5.5646959493712904</v>
      </c>
      <c r="I1101">
        <v>-26.8050620931566</v>
      </c>
      <c r="J1101">
        <v>-3.5271207848833002</v>
      </c>
      <c r="K1101">
        <v>554.56138672716099</v>
      </c>
      <c r="L1101">
        <v>610.73996225463395</v>
      </c>
      <c r="M1101">
        <v>30.383831041208801</v>
      </c>
      <c r="N1101">
        <v>0.366820323327677</v>
      </c>
      <c r="O1101">
        <v>57.976461279794201</v>
      </c>
      <c r="P1101">
        <v>7.02868635545674</v>
      </c>
      <c r="Q1101">
        <v>-3.8636019967002E-2</v>
      </c>
    </row>
    <row r="1102" spans="1:17" hidden="1" x14ac:dyDescent="0.3">
      <c r="A1102" t="s">
        <v>2363</v>
      </c>
      <c r="B1102" t="s">
        <v>2364</v>
      </c>
      <c r="C1102" t="s">
        <v>3154</v>
      </c>
      <c r="D1102" t="s">
        <v>246</v>
      </c>
      <c r="E1102">
        <v>2205.4967855599998</v>
      </c>
      <c r="F1102">
        <v>91.51</v>
      </c>
      <c r="G1102">
        <v>102.232603541147</v>
      </c>
      <c r="H1102">
        <v>-6.5044810098340999</v>
      </c>
      <c r="I1102">
        <v>85.450937778696101</v>
      </c>
      <c r="J1102">
        <v>-4.9858799778532896</v>
      </c>
      <c r="K1102">
        <v>90.535681559283105</v>
      </c>
      <c r="L1102">
        <v>70.841399414742696</v>
      </c>
      <c r="M1102">
        <v>50.284519896610597</v>
      </c>
      <c r="N1102">
        <v>0.79958344599806697</v>
      </c>
      <c r="O1102">
        <v>25.439842640148601</v>
      </c>
      <c r="P1102">
        <v>186.41627543035901</v>
      </c>
      <c r="Q1102">
        <v>0.138593298865961</v>
      </c>
    </row>
    <row r="1103" spans="1:17" hidden="1" x14ac:dyDescent="0.3">
      <c r="A1103" t="s">
        <v>2365</v>
      </c>
      <c r="B1103" t="s">
        <v>2366</v>
      </c>
      <c r="C1103" t="s">
        <v>3154</v>
      </c>
      <c r="D1103" t="s">
        <v>546</v>
      </c>
      <c r="E1103">
        <v>2203.5036473099999</v>
      </c>
      <c r="F1103">
        <v>635.1</v>
      </c>
      <c r="G1103">
        <v>1.54736822712525</v>
      </c>
      <c r="H1103">
        <v>1.73803315560741</v>
      </c>
      <c r="I1103">
        <v>2.60145078819999</v>
      </c>
      <c r="J1103">
        <v>-2.0026047749085301</v>
      </c>
      <c r="K1103">
        <v>669.46439002882801</v>
      </c>
      <c r="L1103">
        <v>632.42550893483303</v>
      </c>
      <c r="M1103">
        <v>36.835226473710598</v>
      </c>
      <c r="N1103">
        <v>0.40979269119976802</v>
      </c>
      <c r="O1103">
        <v>47.693276649346501</v>
      </c>
      <c r="P1103">
        <v>64.961038961038895</v>
      </c>
      <c r="Q1103">
        <v>0.15988279154686799</v>
      </c>
    </row>
    <row r="1104" spans="1:17" hidden="1" x14ac:dyDescent="0.3">
      <c r="A1104" t="s">
        <v>2367</v>
      </c>
      <c r="B1104" t="s">
        <v>2368</v>
      </c>
      <c r="C1104" t="s">
        <v>3154</v>
      </c>
      <c r="D1104" t="s">
        <v>108</v>
      </c>
      <c r="E1104">
        <v>2201.780442713</v>
      </c>
      <c r="F1104">
        <v>18.77</v>
      </c>
      <c r="G1104">
        <v>-12.8477626168056</v>
      </c>
      <c r="H1104">
        <v>-10.335648646696001</v>
      </c>
      <c r="I1104">
        <v>-3.8326271632625901</v>
      </c>
      <c r="J1104">
        <v>-3.7688646087096398</v>
      </c>
      <c r="K1104">
        <v>19.612417274202901</v>
      </c>
      <c r="L1104">
        <v>19.248195427099699</v>
      </c>
      <c r="M1104">
        <v>45.239182828542297</v>
      </c>
      <c r="N1104">
        <v>0.53228201553261401</v>
      </c>
      <c r="O1104">
        <v>69.870326184927407</v>
      </c>
      <c r="P1104">
        <v>15.5565546407443</v>
      </c>
      <c r="Q1104">
        <v>0.103401639835961</v>
      </c>
    </row>
    <row r="1105" spans="1:17" hidden="1" x14ac:dyDescent="0.3">
      <c r="A1105" t="s">
        <v>2369</v>
      </c>
      <c r="B1105" t="s">
        <v>2370</v>
      </c>
      <c r="C1105" t="s">
        <v>3154</v>
      </c>
      <c r="D1105" t="s">
        <v>509</v>
      </c>
      <c r="E1105">
        <v>2193.5177167940001</v>
      </c>
      <c r="F1105">
        <v>239.06</v>
      </c>
      <c r="G1105">
        <v>-40.616755016756002</v>
      </c>
      <c r="H1105">
        <v>3.3787170565540401</v>
      </c>
      <c r="I1105">
        <v>-18.1271172759099</v>
      </c>
      <c r="J1105">
        <v>-3.8660894898803702</v>
      </c>
      <c r="K1105">
        <v>248.082946866279</v>
      </c>
      <c r="L1105">
        <v>254.354093824703</v>
      </c>
      <c r="M1105">
        <v>38.927206171744899</v>
      </c>
      <c r="N1105">
        <v>1.69311870510977</v>
      </c>
      <c r="O1105">
        <v>32.6026938843804</v>
      </c>
      <c r="P1105">
        <v>12.234741784037499</v>
      </c>
      <c r="Q1105">
        <v>5.6400310724709999E-3</v>
      </c>
    </row>
    <row r="1106" spans="1:17" hidden="1" x14ac:dyDescent="0.3">
      <c r="A1106" t="s">
        <v>2371</v>
      </c>
      <c r="B1106" t="s">
        <v>2372</v>
      </c>
      <c r="C1106" t="s">
        <v>3154</v>
      </c>
      <c r="D1106" t="s">
        <v>2373</v>
      </c>
      <c r="E1106">
        <v>2184</v>
      </c>
      <c r="F1106">
        <v>26</v>
      </c>
      <c r="G1106">
        <v>331.86305342823999</v>
      </c>
      <c r="H1106">
        <v>29.069877740212402</v>
      </c>
      <c r="I1106">
        <v>60.106677001736301</v>
      </c>
      <c r="J1106">
        <v>5.9287865282069498</v>
      </c>
      <c r="K1106">
        <v>19.9812914574408</v>
      </c>
      <c r="L1106">
        <v>14.9401296051877</v>
      </c>
      <c r="M1106">
        <v>85.579020958087895</v>
      </c>
      <c r="N1106">
        <v>4.3287327415023702</v>
      </c>
      <c r="O1106">
        <v>21.038461538461501</v>
      </c>
      <c r="P1106">
        <v>380</v>
      </c>
    </row>
    <row r="1107" spans="1:17" hidden="1" x14ac:dyDescent="0.3">
      <c r="A1107" t="s">
        <v>2374</v>
      </c>
      <c r="B1107" t="s">
        <v>2375</v>
      </c>
      <c r="C1107" t="s">
        <v>3154</v>
      </c>
      <c r="D1107" t="s">
        <v>742</v>
      </c>
      <c r="E1107">
        <v>2180.653534008</v>
      </c>
      <c r="F1107">
        <v>268.7</v>
      </c>
      <c r="G1107">
        <v>0.93239500211973603</v>
      </c>
      <c r="H1107">
        <v>1.9485766045237399E-2</v>
      </c>
      <c r="I1107">
        <v>0.64184887492698495</v>
      </c>
      <c r="J1107">
        <v>-1.19192936649544</v>
      </c>
      <c r="K1107">
        <v>274.225212469898</v>
      </c>
      <c r="L1107">
        <v>260.46627417087802</v>
      </c>
      <c r="M1107">
        <v>58.290846172297002</v>
      </c>
      <c r="N1107">
        <v>1.21077792596558</v>
      </c>
      <c r="O1107">
        <v>9.8995161890584402</v>
      </c>
      <c r="P1107">
        <v>27.587844254510902</v>
      </c>
      <c r="Q1107">
        <v>3.2968413234804997E-2</v>
      </c>
    </row>
    <row r="1108" spans="1:17" x14ac:dyDescent="0.3">
      <c r="A1108" t="s">
        <v>2376</v>
      </c>
      <c r="B1108" t="s">
        <v>2377</v>
      </c>
      <c r="C1108" t="s">
        <v>3157</v>
      </c>
      <c r="D1108" t="s">
        <v>1999</v>
      </c>
      <c r="E1108">
        <v>2180.2505247220001</v>
      </c>
      <c r="F1108">
        <v>45.73</v>
      </c>
      <c r="G1108">
        <v>-40.828392339462901</v>
      </c>
      <c r="H1108">
        <v>-7.0759788216346999</v>
      </c>
      <c r="I1108">
        <v>-14.6813383170291</v>
      </c>
      <c r="J1108">
        <v>-2.7767165751583698</v>
      </c>
      <c r="K1108">
        <v>49.557302442957898</v>
      </c>
      <c r="L1108">
        <v>51.135739437480801</v>
      </c>
      <c r="M1108">
        <v>37.458788538687998</v>
      </c>
      <c r="N1108">
        <v>0.63092999414347894</v>
      </c>
      <c r="O1108">
        <v>51.760332385742402</v>
      </c>
      <c r="P1108">
        <v>8.4677419354838701</v>
      </c>
      <c r="Q1108">
        <v>1.1461249590697E-2</v>
      </c>
    </row>
    <row r="1109" spans="1:17" hidden="1" x14ac:dyDescent="0.3">
      <c r="A1109" t="s">
        <v>2378</v>
      </c>
      <c r="B1109" t="s">
        <v>2379</v>
      </c>
      <c r="C1109" t="s">
        <v>3154</v>
      </c>
      <c r="D1109" t="s">
        <v>160</v>
      </c>
      <c r="E1109">
        <v>2178.2906250000001</v>
      </c>
      <c r="F1109">
        <v>2183.75</v>
      </c>
      <c r="G1109">
        <v>-11.8939443209979</v>
      </c>
      <c r="H1109">
        <v>20.013946362429799</v>
      </c>
      <c r="I1109">
        <v>-11.997982069437599</v>
      </c>
      <c r="J1109">
        <v>9.2117476787655299</v>
      </c>
      <c r="K1109">
        <v>2070.9385876726001</v>
      </c>
      <c r="L1109">
        <v>2075.58754383306</v>
      </c>
      <c r="M1109">
        <v>59.712943968883998</v>
      </c>
      <c r="N1109">
        <v>1.5849639625971499</v>
      </c>
      <c r="O1109">
        <v>27.244419004006801</v>
      </c>
      <c r="P1109">
        <v>29.215976331360899</v>
      </c>
      <c r="Q1109">
        <v>0.14704381749555101</v>
      </c>
    </row>
    <row r="1110" spans="1:17" hidden="1" x14ac:dyDescent="0.3">
      <c r="A1110" t="s">
        <v>2380</v>
      </c>
      <c r="B1110" t="s">
        <v>2381</v>
      </c>
      <c r="C1110" t="s">
        <v>3154</v>
      </c>
      <c r="D1110" t="s">
        <v>472</v>
      </c>
      <c r="E1110">
        <v>2173.40846723</v>
      </c>
      <c r="F1110">
        <v>419.3</v>
      </c>
      <c r="G1110">
        <v>28.9196334973395</v>
      </c>
      <c r="H1110">
        <v>22.627057948095899</v>
      </c>
      <c r="I1110">
        <v>22.583657689474599</v>
      </c>
      <c r="J1110">
        <v>7.4220601832514097</v>
      </c>
      <c r="K1110">
        <v>378.38983895615797</v>
      </c>
      <c r="L1110">
        <v>356.55662886897301</v>
      </c>
      <c r="M1110">
        <v>61.518674760236401</v>
      </c>
      <c r="N1110">
        <v>0.88220101153863895</v>
      </c>
      <c r="O1110">
        <v>7.9179585022656802</v>
      </c>
      <c r="P1110">
        <v>56.7476635514018</v>
      </c>
      <c r="Q1110">
        <v>-1.5157357690685E-2</v>
      </c>
    </row>
    <row r="1111" spans="1:17" hidden="1" x14ac:dyDescent="0.3">
      <c r="A1111" t="s">
        <v>2382</v>
      </c>
      <c r="B1111" t="s">
        <v>2383</v>
      </c>
      <c r="C1111" t="s">
        <v>3154</v>
      </c>
      <c r="D1111" t="s">
        <v>2384</v>
      </c>
      <c r="E1111">
        <v>2161.4421149999998</v>
      </c>
      <c r="F1111">
        <v>2001.15</v>
      </c>
      <c r="G1111">
        <v>20.1058194341648</v>
      </c>
      <c r="H1111">
        <v>20.344418206658201</v>
      </c>
      <c r="I1111">
        <v>51.833472183979197</v>
      </c>
      <c r="J1111">
        <v>5.5648648903808198</v>
      </c>
      <c r="K1111">
        <v>1721.3878220239201</v>
      </c>
      <c r="L1111">
        <v>1498.3018143593399</v>
      </c>
      <c r="M1111">
        <v>72.344908582950694</v>
      </c>
      <c r="N1111">
        <v>0.93019307266905904</v>
      </c>
      <c r="O1111">
        <v>2.5410389026309699</v>
      </c>
      <c r="P1111">
        <v>99.119402985074601</v>
      </c>
      <c r="Q1111">
        <v>0.22476070131515299</v>
      </c>
    </row>
    <row r="1112" spans="1:17" hidden="1" x14ac:dyDescent="0.3">
      <c r="A1112" t="s">
        <v>2385</v>
      </c>
      <c r="B1112" t="s">
        <v>2386</v>
      </c>
      <c r="C1112" t="s">
        <v>3154</v>
      </c>
      <c r="D1112" t="s">
        <v>1007</v>
      </c>
      <c r="E1112">
        <v>2156.13172175</v>
      </c>
      <c r="F1112">
        <v>118.31</v>
      </c>
      <c r="G1112">
        <v>-21.461620035203801</v>
      </c>
      <c r="H1112">
        <v>-3.0854735625982399</v>
      </c>
      <c r="I1112">
        <v>-6.6428629758198197</v>
      </c>
      <c r="J1112">
        <v>-1.2591450469362699</v>
      </c>
      <c r="K1112">
        <v>125.27413408842401</v>
      </c>
      <c r="M1112">
        <v>37.028461377094601</v>
      </c>
      <c r="N1112">
        <v>0.233799216147586</v>
      </c>
      <c r="O1112">
        <v>34.2236497337503</v>
      </c>
      <c r="P1112">
        <v>10.466853408029801</v>
      </c>
    </row>
    <row r="1113" spans="1:17" hidden="1" x14ac:dyDescent="0.3">
      <c r="A1113" t="s">
        <v>2387</v>
      </c>
      <c r="B1113" t="s">
        <v>2388</v>
      </c>
      <c r="C1113" t="s">
        <v>3154</v>
      </c>
      <c r="D1113" t="s">
        <v>546</v>
      </c>
      <c r="E1113">
        <v>2155.8895309</v>
      </c>
      <c r="F1113">
        <v>70.7</v>
      </c>
      <c r="G1113">
        <v>-15.924807027496</v>
      </c>
      <c r="H1113">
        <v>-7.1454541832807603</v>
      </c>
      <c r="I1113">
        <v>-13.9179998490274</v>
      </c>
      <c r="J1113">
        <v>-2.6621932783812099</v>
      </c>
      <c r="K1113">
        <v>77.569149748244897</v>
      </c>
      <c r="L1113">
        <v>76.865509031679395</v>
      </c>
      <c r="M1113">
        <v>39.223120978102202</v>
      </c>
      <c r="N1113">
        <v>0.33569802740550703</v>
      </c>
      <c r="O1113">
        <v>65.275813295615194</v>
      </c>
      <c r="P1113">
        <v>16.8595041322314</v>
      </c>
      <c r="Q1113">
        <v>0.148979146191073</v>
      </c>
    </row>
    <row r="1114" spans="1:17" hidden="1" x14ac:dyDescent="0.3">
      <c r="A1114" t="s">
        <v>2389</v>
      </c>
      <c r="B1114" t="s">
        <v>2390</v>
      </c>
      <c r="C1114" t="s">
        <v>3154</v>
      </c>
      <c r="D1114" t="s">
        <v>1051</v>
      </c>
      <c r="E1114">
        <v>2152.8019479999998</v>
      </c>
      <c r="F1114">
        <v>943.45</v>
      </c>
      <c r="G1114">
        <v>6.2588492131026303</v>
      </c>
      <c r="H1114">
        <v>-1.3562637627362599</v>
      </c>
      <c r="I1114">
        <v>22.816258068195701</v>
      </c>
      <c r="J1114">
        <v>3.0479262642512199</v>
      </c>
      <c r="K1114">
        <v>978.584826373684</v>
      </c>
      <c r="L1114">
        <v>897.00961027863696</v>
      </c>
      <c r="M1114">
        <v>49.928350108468997</v>
      </c>
      <c r="N1114">
        <v>0.33166076802104599</v>
      </c>
      <c r="O1114">
        <v>41.501934389739702</v>
      </c>
      <c r="P1114">
        <v>46.8290405415921</v>
      </c>
      <c r="Q1114">
        <v>3.2569823741663999E-2</v>
      </c>
    </row>
    <row r="1115" spans="1:17" hidden="1" x14ac:dyDescent="0.3">
      <c r="A1115" t="s">
        <v>2391</v>
      </c>
      <c r="B1115" t="s">
        <v>2392</v>
      </c>
      <c r="C1115" t="s">
        <v>3154</v>
      </c>
      <c r="D1115" t="s">
        <v>1369</v>
      </c>
      <c r="E1115">
        <v>2152.7527286700001</v>
      </c>
      <c r="F1115">
        <v>285.05</v>
      </c>
      <c r="G1115">
        <v>-30.940689721381599</v>
      </c>
      <c r="H1115">
        <v>-24.1768497596921</v>
      </c>
      <c r="I1115">
        <v>-12.188449961313401</v>
      </c>
      <c r="J1115">
        <v>-2.00503539749135</v>
      </c>
      <c r="K1115">
        <v>347.12182746081402</v>
      </c>
      <c r="L1115">
        <v>347.09452719792898</v>
      </c>
      <c r="M1115">
        <v>33.400025852637199</v>
      </c>
      <c r="N1115">
        <v>0.62815859752157199</v>
      </c>
      <c r="O1115">
        <v>58.516049815821702</v>
      </c>
      <c r="P1115">
        <v>8.9432447926619698</v>
      </c>
      <c r="Q1115">
        <v>1.2214943833737E-2</v>
      </c>
    </row>
    <row r="1116" spans="1:17" hidden="1" x14ac:dyDescent="0.3">
      <c r="A1116" t="s">
        <v>2393</v>
      </c>
      <c r="B1116" t="s">
        <v>2394</v>
      </c>
      <c r="C1116" t="s">
        <v>3154</v>
      </c>
      <c r="D1116" t="s">
        <v>128</v>
      </c>
      <c r="E1116">
        <v>2152.62667719</v>
      </c>
      <c r="F1116">
        <v>861.3</v>
      </c>
      <c r="G1116">
        <v>28.286691568849701</v>
      </c>
      <c r="H1116">
        <v>28.6088405003274</v>
      </c>
      <c r="I1116">
        <v>43.105448628233802</v>
      </c>
      <c r="J1116">
        <v>16.6320168932081</v>
      </c>
      <c r="M1116">
        <v>62.637103728972498</v>
      </c>
      <c r="O1116">
        <v>14.0137002205967</v>
      </c>
      <c r="P1116">
        <v>60.182257764552702</v>
      </c>
    </row>
    <row r="1117" spans="1:17" hidden="1" x14ac:dyDescent="0.3">
      <c r="A1117" t="s">
        <v>2395</v>
      </c>
      <c r="B1117" t="s">
        <v>2396</v>
      </c>
      <c r="C1117" t="s">
        <v>3154</v>
      </c>
      <c r="D1117" t="s">
        <v>258</v>
      </c>
      <c r="E1117">
        <v>2145.36226562</v>
      </c>
      <c r="F1117">
        <v>473.9</v>
      </c>
      <c r="G1117">
        <v>65.244798131931702</v>
      </c>
      <c r="H1117">
        <v>17.201980713537498</v>
      </c>
      <c r="I1117">
        <v>18.7091404758816</v>
      </c>
      <c r="J1117">
        <v>5.1782553238828504</v>
      </c>
      <c r="K1117">
        <v>432.73579728434203</v>
      </c>
      <c r="L1117">
        <v>382.991720545313</v>
      </c>
      <c r="M1117">
        <v>76.345430938452395</v>
      </c>
      <c r="N1117">
        <v>1.5838792126869301</v>
      </c>
      <c r="O1117">
        <v>5.5180417809664597</v>
      </c>
      <c r="P1117">
        <v>94.221311475409806</v>
      </c>
      <c r="Q1117">
        <v>0.274501324003742</v>
      </c>
    </row>
    <row r="1118" spans="1:17" hidden="1" x14ac:dyDescent="0.3">
      <c r="A1118" t="s">
        <v>2397</v>
      </c>
      <c r="B1118" t="s">
        <v>2398</v>
      </c>
      <c r="C1118" t="s">
        <v>3154</v>
      </c>
      <c r="D1118" t="s">
        <v>502</v>
      </c>
      <c r="E1118">
        <v>2142.5510950799999</v>
      </c>
      <c r="F1118">
        <v>349.8</v>
      </c>
      <c r="G1118">
        <v>94.621325830146802</v>
      </c>
      <c r="H1118">
        <v>18.619094660202801</v>
      </c>
      <c r="I1118">
        <v>147.46397154579699</v>
      </c>
      <c r="J1118">
        <v>-0.35585922394450198</v>
      </c>
      <c r="K1118">
        <v>302.27549725244199</v>
      </c>
      <c r="L1118">
        <v>214.506275077688</v>
      </c>
      <c r="M1118">
        <v>52.523006315723599</v>
      </c>
      <c r="N1118">
        <v>0.18027219820774301</v>
      </c>
      <c r="O1118">
        <v>13.193253287592899</v>
      </c>
      <c r="P1118">
        <v>211.34846461949201</v>
      </c>
      <c r="Q1118">
        <v>6.7551922748256998E-2</v>
      </c>
    </row>
    <row r="1119" spans="1:17" hidden="1" x14ac:dyDescent="0.3">
      <c r="A1119" t="s">
        <v>2399</v>
      </c>
      <c r="B1119" t="s">
        <v>2400</v>
      </c>
      <c r="C1119" t="s">
        <v>3154</v>
      </c>
      <c r="D1119" t="s">
        <v>941</v>
      </c>
      <c r="E1119">
        <v>2141.92212096</v>
      </c>
      <c r="F1119">
        <v>321.60000000000002</v>
      </c>
      <c r="G1119">
        <v>245.78064916092299</v>
      </c>
      <c r="H1119">
        <v>10.4718386903661</v>
      </c>
      <c r="I1119">
        <v>64.004242781952996</v>
      </c>
      <c r="J1119">
        <v>-0.57793981674858197</v>
      </c>
      <c r="K1119">
        <v>336.96889989705898</v>
      </c>
      <c r="L1119">
        <v>273.59710344945802</v>
      </c>
      <c r="M1119">
        <v>44.153727378084902</v>
      </c>
      <c r="N1119">
        <v>0.441546705393487</v>
      </c>
      <c r="O1119">
        <v>35.307835820895498</v>
      </c>
      <c r="Q1119">
        <v>0.170443815234296</v>
      </c>
    </row>
    <row r="1120" spans="1:17" x14ac:dyDescent="0.3">
      <c r="A1120" t="s">
        <v>2401</v>
      </c>
      <c r="B1120" t="s">
        <v>2402</v>
      </c>
      <c r="C1120" t="s">
        <v>3147</v>
      </c>
      <c r="D1120" t="s">
        <v>75</v>
      </c>
      <c r="E1120">
        <v>2141.5225399999999</v>
      </c>
      <c r="F1120">
        <v>82.9</v>
      </c>
      <c r="G1120">
        <v>-51.8755507240611</v>
      </c>
      <c r="H1120">
        <v>6.67746639599389</v>
      </c>
      <c r="I1120">
        <v>-16.832842065545599</v>
      </c>
      <c r="J1120">
        <v>-0.21517926323658601</v>
      </c>
      <c r="K1120">
        <v>84.822570667412194</v>
      </c>
      <c r="L1120">
        <v>92.777346820579197</v>
      </c>
      <c r="M1120">
        <v>44.223985725910097</v>
      </c>
      <c r="N1120">
        <v>1.4901789035203199</v>
      </c>
      <c r="O1120">
        <v>88.178528347406498</v>
      </c>
      <c r="P1120">
        <v>13.7798517705188</v>
      </c>
      <c r="Q1120">
        <v>3.5402257506750003E-2</v>
      </c>
    </row>
    <row r="1121" spans="1:17" hidden="1" x14ac:dyDescent="0.3">
      <c r="A1121" t="s">
        <v>2403</v>
      </c>
      <c r="B1121" t="s">
        <v>2404</v>
      </c>
      <c r="C1121" t="s">
        <v>3154</v>
      </c>
      <c r="D1121" t="s">
        <v>51</v>
      </c>
      <c r="E1121">
        <v>2141.0278588400001</v>
      </c>
      <c r="F1121">
        <v>1024.4000000000001</v>
      </c>
      <c r="G1121">
        <v>121.82480465315</v>
      </c>
      <c r="H1121">
        <v>20.903799036035</v>
      </c>
      <c r="I1121">
        <v>89.918649178357299</v>
      </c>
      <c r="J1121">
        <v>-3.8907540578139401</v>
      </c>
      <c r="K1121">
        <v>947.04376894812106</v>
      </c>
      <c r="L1121">
        <v>735.81173360378205</v>
      </c>
      <c r="M1121">
        <v>47.6120533404479</v>
      </c>
      <c r="N1121">
        <v>1.13227007812212</v>
      </c>
      <c r="O1121">
        <v>16.970909800859001</v>
      </c>
      <c r="P1121">
        <v>156.03599100224901</v>
      </c>
      <c r="Q1121">
        <v>0.145646226438018</v>
      </c>
    </row>
    <row r="1122" spans="1:17" hidden="1" x14ac:dyDescent="0.3">
      <c r="A1122" t="s">
        <v>2405</v>
      </c>
      <c r="B1122" t="s">
        <v>2406</v>
      </c>
      <c r="C1122" t="s">
        <v>3154</v>
      </c>
      <c r="D1122" t="s">
        <v>2009</v>
      </c>
      <c r="E1122">
        <v>2138.3707586400001</v>
      </c>
      <c r="F1122">
        <v>737.85</v>
      </c>
      <c r="G1122">
        <v>-16.828629908541298</v>
      </c>
      <c r="H1122">
        <v>22.3390672065308</v>
      </c>
      <c r="I1122">
        <v>-9.0571252310430097</v>
      </c>
      <c r="J1122">
        <v>5.1112338971344302</v>
      </c>
      <c r="K1122">
        <v>651.00178005815997</v>
      </c>
      <c r="L1122">
        <v>643.412330954906</v>
      </c>
      <c r="M1122">
        <v>69.960959726750403</v>
      </c>
      <c r="N1122">
        <v>2.1915792050048202</v>
      </c>
      <c r="O1122">
        <v>24.008944907501501</v>
      </c>
      <c r="P1122">
        <v>41.894230769230703</v>
      </c>
      <c r="Q1122">
        <v>0.16290326112297401</v>
      </c>
    </row>
    <row r="1123" spans="1:17" hidden="1" x14ac:dyDescent="0.3">
      <c r="A1123" t="s">
        <v>2407</v>
      </c>
      <c r="B1123" t="s">
        <v>2408</v>
      </c>
      <c r="C1123" t="s">
        <v>3154</v>
      </c>
      <c r="D1123" t="s">
        <v>138</v>
      </c>
      <c r="E1123">
        <v>2137.2911366799999</v>
      </c>
      <c r="F1123">
        <v>20751.849999999999</v>
      </c>
      <c r="G1123">
        <v>519.78005734069995</v>
      </c>
      <c r="H1123">
        <v>6.7952091514590602</v>
      </c>
      <c r="I1123">
        <v>293.568260931076</v>
      </c>
      <c r="J1123">
        <v>-5.7719384992255298</v>
      </c>
      <c r="K1123">
        <v>19700.149784145699</v>
      </c>
      <c r="L1123">
        <v>12396.887978525299</v>
      </c>
      <c r="M1123">
        <v>44.149041363261503</v>
      </c>
      <c r="N1123">
        <v>0.70698548822077301</v>
      </c>
      <c r="O1123">
        <v>33.843488652818898</v>
      </c>
      <c r="P1123">
        <v>641.13749999999902</v>
      </c>
      <c r="Q1123">
        <v>0.16604015983888101</v>
      </c>
    </row>
    <row r="1124" spans="1:17" hidden="1" x14ac:dyDescent="0.3">
      <c r="A1124" t="s">
        <v>2409</v>
      </c>
      <c r="B1124" t="s">
        <v>2410</v>
      </c>
      <c r="C1124" t="s">
        <v>3154</v>
      </c>
      <c r="D1124" t="s">
        <v>2009</v>
      </c>
      <c r="E1124">
        <v>2117.0423735999998</v>
      </c>
      <c r="F1124">
        <v>529.20000000000005</v>
      </c>
      <c r="G1124">
        <v>651.90340070299806</v>
      </c>
      <c r="H1124">
        <v>10.4029665585552</v>
      </c>
      <c r="I1124">
        <v>-30.982971323059399</v>
      </c>
      <c r="J1124">
        <v>-16.229454968263699</v>
      </c>
      <c r="K1124">
        <v>578.18419912206502</v>
      </c>
      <c r="L1124">
        <v>483.578932979532</v>
      </c>
      <c r="M1124">
        <v>36.2319026107429</v>
      </c>
      <c r="N1124">
        <v>1.2158752999017699</v>
      </c>
      <c r="O1124">
        <v>79.270597127739904</v>
      </c>
    </row>
    <row r="1125" spans="1:17" hidden="1" x14ac:dyDescent="0.3">
      <c r="A1125" t="s">
        <v>2411</v>
      </c>
      <c r="B1125" t="s">
        <v>2412</v>
      </c>
      <c r="C1125" t="s">
        <v>3154</v>
      </c>
      <c r="D1125" t="s">
        <v>521</v>
      </c>
      <c r="E1125">
        <v>2115.7998093000001</v>
      </c>
      <c r="F1125">
        <v>541.5</v>
      </c>
      <c r="G1125">
        <v>-34.882023119756902</v>
      </c>
      <c r="H1125">
        <v>-13.269233162950499</v>
      </c>
      <c r="I1125">
        <v>-4.3435253454060803</v>
      </c>
      <c r="J1125">
        <v>-2.7133213489374102</v>
      </c>
      <c r="K1125">
        <v>599.65385301552203</v>
      </c>
      <c r="L1125">
        <v>603.36483087203703</v>
      </c>
      <c r="M1125">
        <v>28.124300160740301</v>
      </c>
      <c r="N1125">
        <v>0.40885841502847098</v>
      </c>
      <c r="O1125">
        <v>32.9639889196675</v>
      </c>
      <c r="P1125">
        <v>17.449300509706099</v>
      </c>
      <c r="Q1125">
        <v>-0.15664471521287601</v>
      </c>
    </row>
    <row r="1126" spans="1:17" hidden="1" x14ac:dyDescent="0.3">
      <c r="A1126" t="s">
        <v>2413</v>
      </c>
      <c r="B1126" t="s">
        <v>2414</v>
      </c>
      <c r="C1126" t="s">
        <v>3154</v>
      </c>
      <c r="D1126" t="s">
        <v>114</v>
      </c>
      <c r="E1126">
        <v>2113.9853817599901</v>
      </c>
      <c r="F1126">
        <v>259.2</v>
      </c>
      <c r="G1126">
        <v>-1.81096151698888</v>
      </c>
      <c r="H1126">
        <v>-5.1058324307831997</v>
      </c>
      <c r="I1126">
        <v>-22.4932661067295</v>
      </c>
      <c r="J1126">
        <v>-4.7606169217943499</v>
      </c>
      <c r="K1126">
        <v>277.50636262810599</v>
      </c>
      <c r="L1126">
        <v>265.89458461834602</v>
      </c>
      <c r="M1126">
        <v>31.434395288951102</v>
      </c>
      <c r="N1126">
        <v>0.66632444085506704</v>
      </c>
      <c r="O1126">
        <v>31.25</v>
      </c>
      <c r="P1126">
        <v>39.805825242718399</v>
      </c>
      <c r="Q1126">
        <v>8.2105517290005994E-2</v>
      </c>
    </row>
    <row r="1127" spans="1:17" hidden="1" x14ac:dyDescent="0.3">
      <c r="A1127" t="s">
        <v>2415</v>
      </c>
      <c r="B1127" t="s">
        <v>2416</v>
      </c>
      <c r="C1127" t="s">
        <v>3154</v>
      </c>
      <c r="D1127" t="s">
        <v>141</v>
      </c>
      <c r="E1127">
        <v>2107.9287235000002</v>
      </c>
      <c r="F1127">
        <v>115.25</v>
      </c>
      <c r="G1127">
        <v>20.782488579997</v>
      </c>
      <c r="H1127">
        <v>-7.85392846283459</v>
      </c>
      <c r="I1127">
        <v>15.813198740866699</v>
      </c>
      <c r="J1127">
        <v>-6.5471430507176098</v>
      </c>
      <c r="K1127">
        <v>118.51435517529499</v>
      </c>
      <c r="L1127">
        <v>108.68705287466901</v>
      </c>
      <c r="M1127">
        <v>41.146048081324501</v>
      </c>
      <c r="N1127">
        <v>0.60938601761108302</v>
      </c>
      <c r="O1127">
        <v>40.954446854663701</v>
      </c>
      <c r="P1127">
        <v>58.746556473829202</v>
      </c>
      <c r="Q1127">
        <v>5.1377012024771997E-2</v>
      </c>
    </row>
    <row r="1128" spans="1:17" hidden="1" x14ac:dyDescent="0.3">
      <c r="A1128" t="s">
        <v>2417</v>
      </c>
      <c r="B1128" t="s">
        <v>2418</v>
      </c>
      <c r="C1128" t="s">
        <v>3154</v>
      </c>
      <c r="D1128" t="s">
        <v>403</v>
      </c>
      <c r="E1128">
        <v>2103.1234260400001</v>
      </c>
      <c r="F1128">
        <v>1072.4000000000001</v>
      </c>
      <c r="G1128">
        <v>-40.538571020966202</v>
      </c>
      <c r="H1128">
        <v>-0.56332474548635603</v>
      </c>
      <c r="I1128">
        <v>-19.3446796274151</v>
      </c>
      <c r="J1128">
        <v>-5.77927794256472</v>
      </c>
      <c r="K1128">
        <v>1128.9537289904599</v>
      </c>
      <c r="L1128">
        <v>1184.33380265546</v>
      </c>
      <c r="M1128">
        <v>45.445726927928099</v>
      </c>
      <c r="N1128">
        <v>1.24089771777755</v>
      </c>
      <c r="O1128">
        <v>37.486012681835099</v>
      </c>
      <c r="P1128">
        <v>29.9800012120477</v>
      </c>
      <c r="Q1128">
        <v>-5.1623391717038003E-2</v>
      </c>
    </row>
    <row r="1129" spans="1:17" hidden="1" x14ac:dyDescent="0.3">
      <c r="A1129" t="s">
        <v>2419</v>
      </c>
      <c r="B1129" t="s">
        <v>2420</v>
      </c>
      <c r="C1129" t="s">
        <v>3154</v>
      </c>
      <c r="D1129" t="s">
        <v>238</v>
      </c>
      <c r="E1129">
        <v>2098.6190376499999</v>
      </c>
      <c r="F1129">
        <v>334.7</v>
      </c>
      <c r="G1129">
        <v>26.897047627831999</v>
      </c>
      <c r="H1129">
        <v>11.459453312166101</v>
      </c>
      <c r="I1129">
        <v>-15.809967362147701</v>
      </c>
      <c r="J1129">
        <v>9.7225376645990202</v>
      </c>
      <c r="K1129">
        <v>312.89187019316898</v>
      </c>
      <c r="L1129">
        <v>312.68326288112098</v>
      </c>
      <c r="M1129">
        <v>73.632204841549296</v>
      </c>
      <c r="N1129">
        <v>2.9907321807545899</v>
      </c>
      <c r="O1129">
        <v>26.277263220794701</v>
      </c>
      <c r="P1129">
        <v>54.168585905112799</v>
      </c>
      <c r="Q1129">
        <v>0.103296531136952</v>
      </c>
    </row>
    <row r="1130" spans="1:17" hidden="1" x14ac:dyDescent="0.3">
      <c r="A1130" t="s">
        <v>2421</v>
      </c>
      <c r="B1130" t="s">
        <v>2422</v>
      </c>
      <c r="C1130" t="s">
        <v>3154</v>
      </c>
      <c r="D1130" t="s">
        <v>227</v>
      </c>
      <c r="E1130">
        <v>2097.8805398879999</v>
      </c>
      <c r="F1130">
        <v>107.59</v>
      </c>
      <c r="G1130">
        <v>-34.198596846138898</v>
      </c>
      <c r="H1130">
        <v>-1.1636629761089301</v>
      </c>
      <c r="I1130">
        <v>-18.172268541612699</v>
      </c>
      <c r="J1130">
        <v>5.7562891726528003</v>
      </c>
      <c r="K1130">
        <v>108.642684794264</v>
      </c>
      <c r="L1130">
        <v>111.879447916066</v>
      </c>
      <c r="M1130">
        <v>56.023358603972902</v>
      </c>
      <c r="N1130">
        <v>0.55148584736627104</v>
      </c>
      <c r="O1130">
        <v>38.395761687889198</v>
      </c>
      <c r="P1130">
        <v>24.439046958130898</v>
      </c>
      <c r="Q1130">
        <v>0.19816740435993499</v>
      </c>
    </row>
    <row r="1131" spans="1:17" hidden="1" x14ac:dyDescent="0.3">
      <c r="A1131" t="s">
        <v>2423</v>
      </c>
      <c r="B1131" t="s">
        <v>2424</v>
      </c>
      <c r="C1131" t="s">
        <v>3154</v>
      </c>
      <c r="D1131" t="s">
        <v>18</v>
      </c>
      <c r="E1131">
        <v>2097.252415638</v>
      </c>
      <c r="F1131">
        <v>214.29</v>
      </c>
      <c r="G1131">
        <v>-53.179089087969899</v>
      </c>
      <c r="H1131">
        <v>-3.7164170194412498</v>
      </c>
      <c r="I1131">
        <v>-11.182915532883699</v>
      </c>
      <c r="J1131">
        <v>-4.6429403559484204</v>
      </c>
      <c r="K1131">
        <v>220.29980928503201</v>
      </c>
      <c r="L1131">
        <v>227.884418531839</v>
      </c>
      <c r="M1131">
        <v>36.058862333826703</v>
      </c>
      <c r="N1131">
        <v>0.779100962966354</v>
      </c>
      <c r="O1131">
        <v>60.553455597554702</v>
      </c>
      <c r="P1131">
        <v>17.451356536037199</v>
      </c>
    </row>
    <row r="1132" spans="1:17" hidden="1" x14ac:dyDescent="0.3">
      <c r="A1132" t="s">
        <v>2425</v>
      </c>
      <c r="B1132" t="s">
        <v>2426</v>
      </c>
      <c r="C1132" t="s">
        <v>3154</v>
      </c>
      <c r="D1132" t="s">
        <v>285</v>
      </c>
      <c r="E1132">
        <v>2096.2871439999999</v>
      </c>
      <c r="F1132">
        <v>156.43</v>
      </c>
      <c r="G1132">
        <v>415.136495654496</v>
      </c>
      <c r="H1132">
        <v>2.93345669020075</v>
      </c>
      <c r="I1132">
        <v>49.023805996126697</v>
      </c>
      <c r="J1132">
        <v>-3.7023621329765801E-3</v>
      </c>
      <c r="K1132">
        <v>146.27487032470901</v>
      </c>
      <c r="L1132">
        <v>110.31651767283201</v>
      </c>
      <c r="M1132">
        <v>57.971333573744403</v>
      </c>
      <c r="N1132">
        <v>0.87945843273489499</v>
      </c>
      <c r="O1132">
        <v>5.1492680432142199</v>
      </c>
      <c r="P1132">
        <v>493.88762338648399</v>
      </c>
      <c r="Q1132">
        <v>0.203927144074768</v>
      </c>
    </row>
    <row r="1133" spans="1:17" hidden="1" x14ac:dyDescent="0.3">
      <c r="A1133" t="s">
        <v>2427</v>
      </c>
      <c r="B1133" t="s">
        <v>2428</v>
      </c>
      <c r="C1133" t="s">
        <v>3154</v>
      </c>
      <c r="D1133" t="s">
        <v>51</v>
      </c>
      <c r="E1133">
        <v>2094.2680135999999</v>
      </c>
      <c r="F1133">
        <v>2178.4</v>
      </c>
      <c r="G1133">
        <v>63.402550918412402</v>
      </c>
      <c r="H1133">
        <v>31.594015467685299</v>
      </c>
      <c r="I1133">
        <v>55.991655182527801</v>
      </c>
      <c r="J1133">
        <v>9.8027982570587895</v>
      </c>
      <c r="K1133">
        <v>1789.2020680451601</v>
      </c>
      <c r="L1133">
        <v>1468.0713956862</v>
      </c>
      <c r="M1133">
        <v>76.471790252692401</v>
      </c>
      <c r="N1133">
        <v>1.35622197798363</v>
      </c>
      <c r="O1133">
        <v>6.7756151303709</v>
      </c>
      <c r="P1133">
        <v>105.499740578274</v>
      </c>
      <c r="Q1133">
        <v>0.140713184242128</v>
      </c>
    </row>
    <row r="1134" spans="1:17" hidden="1" x14ac:dyDescent="0.3">
      <c r="A1134" t="s">
        <v>1769</v>
      </c>
      <c r="B1134" t="s">
        <v>2429</v>
      </c>
      <c r="C1134" t="s">
        <v>3154</v>
      </c>
      <c r="D1134" t="s">
        <v>1771</v>
      </c>
      <c r="E1134">
        <v>2091.9342556299998</v>
      </c>
      <c r="F1134">
        <v>34.130000000000003</v>
      </c>
      <c r="G1134">
        <v>-18.937791276112499</v>
      </c>
      <c r="H1134">
        <v>4.2382444447060204</v>
      </c>
      <c r="I1134">
        <v>-9.5171055433015006</v>
      </c>
      <c r="J1134">
        <v>3.3941828655014401</v>
      </c>
      <c r="K1134">
        <v>33.9915137108894</v>
      </c>
      <c r="L1134">
        <v>34.808389661770299</v>
      </c>
      <c r="M1134">
        <v>49.333103027404697</v>
      </c>
      <c r="N1134">
        <v>1.1136717124256099</v>
      </c>
      <c r="O1134">
        <v>34.632288309405197</v>
      </c>
      <c r="P1134">
        <v>25.7090239410681</v>
      </c>
      <c r="Q1134">
        <v>7.0291434656782004E-2</v>
      </c>
    </row>
    <row r="1135" spans="1:17" hidden="1" x14ac:dyDescent="0.3">
      <c r="A1135" t="s">
        <v>2430</v>
      </c>
      <c r="B1135" t="s">
        <v>2431</v>
      </c>
      <c r="C1135" t="s">
        <v>3154</v>
      </c>
      <c r="D1135" t="s">
        <v>141</v>
      </c>
      <c r="E1135">
        <v>2090.70860064</v>
      </c>
      <c r="F1135">
        <v>120.56</v>
      </c>
      <c r="G1135">
        <v>139.01163026452201</v>
      </c>
      <c r="H1135">
        <v>-4.4080919994236503</v>
      </c>
      <c r="I1135">
        <v>-8.3176007922525503</v>
      </c>
      <c r="J1135">
        <v>5.7338624161062697</v>
      </c>
      <c r="K1135">
        <v>119.758475184137</v>
      </c>
      <c r="L1135">
        <v>105.01205997712501</v>
      </c>
      <c r="M1135">
        <v>54.5049947820103</v>
      </c>
      <c r="N1135">
        <v>0.72068943171557098</v>
      </c>
      <c r="O1135">
        <v>18.148639681486301</v>
      </c>
      <c r="P1135">
        <v>179.39745075318601</v>
      </c>
    </row>
    <row r="1136" spans="1:17" hidden="1" x14ac:dyDescent="0.3">
      <c r="A1136" t="s">
        <v>2432</v>
      </c>
      <c r="B1136" t="s">
        <v>2433</v>
      </c>
      <c r="C1136" t="s">
        <v>3154</v>
      </c>
      <c r="D1136" t="s">
        <v>51</v>
      </c>
      <c r="E1136">
        <v>2089.8055990349999</v>
      </c>
      <c r="F1136">
        <v>1478.95</v>
      </c>
      <c r="G1136">
        <v>-9.4207758786495308</v>
      </c>
      <c r="H1136">
        <v>-5.7305162444968198</v>
      </c>
      <c r="I1136">
        <v>-11.48887955226</v>
      </c>
      <c r="J1136">
        <v>-1.67480545882933</v>
      </c>
      <c r="K1136">
        <v>1593.8916138398299</v>
      </c>
      <c r="L1136">
        <v>1523.60658395014</v>
      </c>
      <c r="M1136">
        <v>25.528034743756098</v>
      </c>
      <c r="N1136">
        <v>0.47686472690666998</v>
      </c>
      <c r="O1136">
        <v>28.060448291017199</v>
      </c>
      <c r="P1136">
        <v>16.269654088050299</v>
      </c>
      <c r="Q1136">
        <v>9.1785777354365994E-2</v>
      </c>
    </row>
    <row r="1137" spans="1:17" hidden="1" x14ac:dyDescent="0.3">
      <c r="A1137" t="s">
        <v>2434</v>
      </c>
      <c r="B1137" t="s">
        <v>2435</v>
      </c>
      <c r="C1137" t="s">
        <v>3154</v>
      </c>
      <c r="D1137" t="s">
        <v>48</v>
      </c>
      <c r="E1137">
        <v>2089.1776387499999</v>
      </c>
      <c r="F1137">
        <v>493.25</v>
      </c>
      <c r="G1137">
        <v>-34.136581074683001</v>
      </c>
      <c r="H1137">
        <v>0.66296200004620598</v>
      </c>
      <c r="I1137">
        <v>-25.1711172863554</v>
      </c>
      <c r="J1137">
        <v>2.97101936630831</v>
      </c>
      <c r="K1137">
        <v>529.23719855412901</v>
      </c>
      <c r="L1137">
        <v>556.61056631397798</v>
      </c>
      <c r="M1137">
        <v>37.799481161860697</v>
      </c>
      <c r="N1137">
        <v>0.30245525136203399</v>
      </c>
      <c r="O1137">
        <v>72.326406487582304</v>
      </c>
      <c r="P1137">
        <v>14.033059761877199</v>
      </c>
      <c r="Q1137">
        <v>0.167934314906626</v>
      </c>
    </row>
    <row r="1138" spans="1:17" hidden="1" x14ac:dyDescent="0.3">
      <c r="A1138" t="s">
        <v>2436</v>
      </c>
      <c r="B1138" t="s">
        <v>2437</v>
      </c>
      <c r="C1138" t="s">
        <v>3154</v>
      </c>
      <c r="D1138" t="s">
        <v>425</v>
      </c>
      <c r="E1138">
        <v>2080.3624896000001</v>
      </c>
      <c r="F1138">
        <v>261.60000000000002</v>
      </c>
      <c r="G1138">
        <v>-26.865269893561901</v>
      </c>
      <c r="H1138">
        <v>-2.1182126619717598</v>
      </c>
      <c r="I1138">
        <v>-8.1417317141225798</v>
      </c>
      <c r="J1138">
        <v>3.80828104405823</v>
      </c>
      <c r="K1138">
        <v>281.28622357178</v>
      </c>
      <c r="L1138">
        <v>282.17014769554999</v>
      </c>
      <c r="M1138">
        <v>40.498422531013901</v>
      </c>
      <c r="N1138">
        <v>0.34352472354685198</v>
      </c>
      <c r="O1138">
        <v>38.3792048929663</v>
      </c>
      <c r="P1138">
        <v>15.3184923958562</v>
      </c>
      <c r="Q1138">
        <v>-7.0713307816359997E-2</v>
      </c>
    </row>
    <row r="1139" spans="1:17" hidden="1" x14ac:dyDescent="0.3">
      <c r="A1139" t="s">
        <v>2438</v>
      </c>
      <c r="B1139" t="s">
        <v>2439</v>
      </c>
      <c r="C1139" t="s">
        <v>3154</v>
      </c>
      <c r="D1139" t="s">
        <v>403</v>
      </c>
      <c r="E1139">
        <v>2073.2977926049998</v>
      </c>
      <c r="F1139">
        <v>518.15</v>
      </c>
      <c r="G1139">
        <v>18.7000756194806</v>
      </c>
      <c r="H1139">
        <v>13.1720326872406</v>
      </c>
      <c r="I1139">
        <v>55.478591553771103</v>
      </c>
      <c r="J1139">
        <v>6.9138361297020099</v>
      </c>
      <c r="K1139">
        <v>477.52771085127301</v>
      </c>
      <c r="L1139">
        <v>416.73707860842001</v>
      </c>
      <c r="M1139">
        <v>59.0655264741225</v>
      </c>
      <c r="N1139">
        <v>0.79736556931072999</v>
      </c>
      <c r="O1139">
        <v>8.4628003473897504</v>
      </c>
      <c r="P1139">
        <v>84.789586305278107</v>
      </c>
      <c r="Q1139">
        <v>-3.7230398372364998E-2</v>
      </c>
    </row>
    <row r="1140" spans="1:17" hidden="1" x14ac:dyDescent="0.3">
      <c r="A1140" t="s">
        <v>2440</v>
      </c>
      <c r="B1140" t="s">
        <v>2441</v>
      </c>
      <c r="C1140" t="s">
        <v>3154</v>
      </c>
      <c r="D1140" t="s">
        <v>21</v>
      </c>
      <c r="E1140">
        <v>2064.9444806699998</v>
      </c>
      <c r="F1140">
        <v>1183.95</v>
      </c>
      <c r="G1140">
        <v>210.881938219837</v>
      </c>
      <c r="H1140">
        <v>28.734548203075601</v>
      </c>
      <c r="I1140">
        <v>114.795650348191</v>
      </c>
      <c r="J1140">
        <v>-7.4257031645119396</v>
      </c>
      <c r="K1140">
        <v>967.39440894141296</v>
      </c>
      <c r="L1140">
        <v>678.28766772851202</v>
      </c>
      <c r="M1140">
        <v>55.614549413065703</v>
      </c>
      <c r="N1140">
        <v>0.67756520785496899</v>
      </c>
      <c r="O1140">
        <v>8.11267367709784</v>
      </c>
      <c r="P1140">
        <v>255.54054054054001</v>
      </c>
      <c r="Q1140">
        <v>0.17484659933096999</v>
      </c>
    </row>
    <row r="1141" spans="1:17" hidden="1" x14ac:dyDescent="0.3">
      <c r="A1141" t="s">
        <v>2442</v>
      </c>
      <c r="B1141" t="s">
        <v>2443</v>
      </c>
      <c r="C1141" t="s">
        <v>3154</v>
      </c>
      <c r="D1141" t="s">
        <v>362</v>
      </c>
      <c r="E1141">
        <v>2064.17299194</v>
      </c>
      <c r="F1141">
        <v>41.22</v>
      </c>
      <c r="G1141">
        <v>-64.373213740188703</v>
      </c>
      <c r="H1141">
        <v>-3.8309157905740299</v>
      </c>
      <c r="I1141">
        <v>-33.616774060221097</v>
      </c>
      <c r="J1141">
        <v>-8.1351245674817196</v>
      </c>
      <c r="K1141">
        <v>46.308709403565899</v>
      </c>
      <c r="L1141">
        <v>54.167419504847203</v>
      </c>
      <c r="M1141">
        <v>36.140917966084103</v>
      </c>
      <c r="N1141">
        <v>1.4248326448239099</v>
      </c>
      <c r="O1141">
        <v>103.90587093643801</v>
      </c>
      <c r="P1141">
        <v>5.3680981595092003</v>
      </c>
    </row>
    <row r="1142" spans="1:17" hidden="1" x14ac:dyDescent="0.3">
      <c r="A1142" t="s">
        <v>2444</v>
      </c>
      <c r="B1142" t="s">
        <v>2445</v>
      </c>
      <c r="C1142" t="s">
        <v>3154</v>
      </c>
      <c r="D1142" t="s">
        <v>131</v>
      </c>
      <c r="E1142">
        <v>2062.2150355499998</v>
      </c>
      <c r="F1142">
        <v>133.94999999999999</v>
      </c>
      <c r="G1142">
        <v>-34.075277246931797</v>
      </c>
      <c r="H1142">
        <v>2.0160738688240001E-2</v>
      </c>
      <c r="I1142">
        <v>5.0775861602396102</v>
      </c>
      <c r="J1142">
        <v>0.50865961013378602</v>
      </c>
      <c r="K1142">
        <v>135.085777426108</v>
      </c>
      <c r="L1142">
        <v>125.68510350126</v>
      </c>
      <c r="M1142">
        <v>51.637807030902202</v>
      </c>
      <c r="N1142">
        <v>0.71540957979652897</v>
      </c>
      <c r="O1142">
        <v>33.407988055244402</v>
      </c>
      <c r="P1142">
        <v>51.355932203389798</v>
      </c>
      <c r="Q1142">
        <v>0.15516098447448501</v>
      </c>
    </row>
    <row r="1143" spans="1:17" hidden="1" x14ac:dyDescent="0.3">
      <c r="A1143" t="s">
        <v>2446</v>
      </c>
      <c r="B1143" t="s">
        <v>2447</v>
      </c>
      <c r="C1143" t="s">
        <v>3154</v>
      </c>
      <c r="D1143" t="s">
        <v>576</v>
      </c>
      <c r="E1143">
        <v>2061.5448281549998</v>
      </c>
      <c r="F1143">
        <v>163.95</v>
      </c>
      <c r="G1143">
        <v>-14.836973780711901</v>
      </c>
      <c r="H1143">
        <v>16.4764303330331</v>
      </c>
      <c r="I1143">
        <v>14.934479337290799</v>
      </c>
      <c r="J1143">
        <v>-5.10956676585125</v>
      </c>
      <c r="K1143">
        <v>154.79773206028</v>
      </c>
      <c r="L1143">
        <v>145.79385682254201</v>
      </c>
      <c r="M1143">
        <v>55.257644774766703</v>
      </c>
      <c r="N1143">
        <v>1.3641236823329099</v>
      </c>
      <c r="O1143">
        <v>14.638609332113401</v>
      </c>
      <c r="P1143">
        <v>43.187772925764101</v>
      </c>
      <c r="Q1143">
        <v>-3.4961025152723001E-2</v>
      </c>
    </row>
    <row r="1144" spans="1:17" hidden="1" x14ac:dyDescent="0.3">
      <c r="A1144" t="s">
        <v>2448</v>
      </c>
      <c r="B1144" t="s">
        <v>2449</v>
      </c>
      <c r="C1144" t="s">
        <v>3154</v>
      </c>
      <c r="D1144" t="s">
        <v>477</v>
      </c>
      <c r="E1144">
        <v>2051.5850190000001</v>
      </c>
      <c r="F1144">
        <v>13.2</v>
      </c>
      <c r="G1144">
        <v>-20.4765110793583</v>
      </c>
      <c r="H1144">
        <v>-2.1972272923298402</v>
      </c>
      <c r="I1144">
        <v>-0.36763129865889699</v>
      </c>
      <c r="J1144">
        <v>-4.22526412364736</v>
      </c>
      <c r="K1144">
        <v>13.3663074364308</v>
      </c>
      <c r="L1144">
        <v>12.7262566924532</v>
      </c>
      <c r="M1144">
        <v>45.138868344713003</v>
      </c>
      <c r="N1144">
        <v>0.35988913774440401</v>
      </c>
      <c r="O1144">
        <v>32.954545454545404</v>
      </c>
      <c r="P1144">
        <v>33.3333333333333</v>
      </c>
      <c r="Q1144">
        <v>0.11898373850968</v>
      </c>
    </row>
    <row r="1145" spans="1:17" hidden="1" x14ac:dyDescent="0.3">
      <c r="A1145" t="s">
        <v>2450</v>
      </c>
      <c r="B1145" t="s">
        <v>2451</v>
      </c>
      <c r="C1145" t="s">
        <v>3154</v>
      </c>
      <c r="D1145" t="s">
        <v>472</v>
      </c>
      <c r="E1145">
        <v>2049.86114</v>
      </c>
      <c r="F1145">
        <v>1798.25</v>
      </c>
      <c r="G1145">
        <v>-13.1163899877416</v>
      </c>
      <c r="H1145">
        <v>-2.5277702890058702</v>
      </c>
      <c r="I1145">
        <v>-15.171103309031</v>
      </c>
      <c r="J1145">
        <v>-1.65611518747715</v>
      </c>
      <c r="K1145">
        <v>1916.44418888564</v>
      </c>
      <c r="L1145">
        <v>1863.97312887063</v>
      </c>
      <c r="M1145">
        <v>28.687882392074801</v>
      </c>
      <c r="N1145">
        <v>0.58060106329969496</v>
      </c>
      <c r="O1145">
        <v>34.945085499791404</v>
      </c>
      <c r="P1145">
        <v>18.696369636963698</v>
      </c>
    </row>
    <row r="1146" spans="1:17" hidden="1" x14ac:dyDescent="0.3">
      <c r="A1146" t="s">
        <v>2452</v>
      </c>
      <c r="B1146" t="s">
        <v>2453</v>
      </c>
      <c r="C1146" t="s">
        <v>3154</v>
      </c>
      <c r="D1146" t="s">
        <v>241</v>
      </c>
      <c r="E1146">
        <v>2044.9635751999999</v>
      </c>
      <c r="F1146">
        <v>3208.4</v>
      </c>
      <c r="G1146">
        <v>778.48015893821696</v>
      </c>
      <c r="H1146">
        <v>-1.2950184834677301</v>
      </c>
      <c r="I1146">
        <v>157.15272768422199</v>
      </c>
      <c r="J1146">
        <v>-3.6752629152076199</v>
      </c>
      <c r="K1146">
        <v>3305.5994189754201</v>
      </c>
      <c r="L1146">
        <v>2416.0688167254898</v>
      </c>
      <c r="M1146">
        <v>49.035843947290601</v>
      </c>
      <c r="N1146">
        <v>0.99160269648910804</v>
      </c>
      <c r="O1146">
        <v>30.127166188754501</v>
      </c>
      <c r="P1146">
        <v>995.01706484641602</v>
      </c>
    </row>
    <row r="1147" spans="1:17" hidden="1" x14ac:dyDescent="0.3">
      <c r="A1147" t="s">
        <v>2454</v>
      </c>
      <c r="B1147" t="s">
        <v>2455</v>
      </c>
      <c r="C1147" t="s">
        <v>3154</v>
      </c>
      <c r="D1147" t="s">
        <v>472</v>
      </c>
      <c r="E1147">
        <v>2044.816487825</v>
      </c>
      <c r="F1147">
        <v>874.15</v>
      </c>
      <c r="G1147">
        <v>-66.198100053430096</v>
      </c>
      <c r="H1147">
        <v>-8.7957189946672205</v>
      </c>
      <c r="I1147">
        <v>-30.656593215674501</v>
      </c>
      <c r="J1147">
        <v>2.78903932720897</v>
      </c>
      <c r="K1147">
        <v>949.04272246998096</v>
      </c>
      <c r="L1147">
        <v>1122.2029142351</v>
      </c>
      <c r="M1147">
        <v>44.683048696716803</v>
      </c>
      <c r="N1147">
        <v>0.97586641290725296</v>
      </c>
      <c r="O1147">
        <v>88.852027684035903</v>
      </c>
      <c r="P1147">
        <v>10.862396956246</v>
      </c>
      <c r="Q1147">
        <v>-0.20695807021602899</v>
      </c>
    </row>
    <row r="1148" spans="1:17" hidden="1" x14ac:dyDescent="0.3">
      <c r="A1148" t="s">
        <v>2456</v>
      </c>
      <c r="B1148" t="s">
        <v>2457</v>
      </c>
      <c r="C1148" t="s">
        <v>3154</v>
      </c>
      <c r="D1148" t="s">
        <v>246</v>
      </c>
      <c r="E1148">
        <v>2043.30173444</v>
      </c>
      <c r="F1148">
        <v>264.39999999999998</v>
      </c>
      <c r="G1148">
        <v>-44.865974427477298</v>
      </c>
      <c r="H1148">
        <v>-0.19937831147483101</v>
      </c>
      <c r="I1148">
        <v>-16.2615012637308</v>
      </c>
      <c r="J1148">
        <v>4.8092613294784002E-2</v>
      </c>
      <c r="K1148">
        <v>281.74396641888399</v>
      </c>
      <c r="L1148">
        <v>302.98374411483297</v>
      </c>
      <c r="M1148">
        <v>34.963250194649298</v>
      </c>
      <c r="N1148">
        <v>0.62364801211959497</v>
      </c>
      <c r="O1148">
        <v>37.651285930408399</v>
      </c>
      <c r="P1148">
        <v>7.7205133428396699</v>
      </c>
    </row>
    <row r="1149" spans="1:17" hidden="1" x14ac:dyDescent="0.3">
      <c r="A1149" t="s">
        <v>2458</v>
      </c>
      <c r="B1149" t="s">
        <v>2459</v>
      </c>
      <c r="C1149" t="s">
        <v>3154</v>
      </c>
      <c r="D1149" t="s">
        <v>477</v>
      </c>
      <c r="E1149">
        <v>2040.12944982</v>
      </c>
      <c r="F1149">
        <v>315.14999999999998</v>
      </c>
      <c r="G1149">
        <v>-1.4118003729286299</v>
      </c>
      <c r="H1149">
        <v>-7.6151668966394004</v>
      </c>
      <c r="I1149">
        <v>-22.268057611867</v>
      </c>
      <c r="J1149">
        <v>-5.99402196959322</v>
      </c>
      <c r="K1149">
        <v>346.44143481956303</v>
      </c>
      <c r="L1149">
        <v>358.45298109462902</v>
      </c>
      <c r="M1149">
        <v>46.876148699973299</v>
      </c>
      <c r="N1149">
        <v>0.82378798127252795</v>
      </c>
      <c r="O1149">
        <v>63.001745200698103</v>
      </c>
      <c r="P1149">
        <v>32.110668622930099</v>
      </c>
      <c r="Q1149">
        <v>0.11873550648792</v>
      </c>
    </row>
    <row r="1150" spans="1:17" hidden="1" x14ac:dyDescent="0.3">
      <c r="A1150" t="s">
        <v>2460</v>
      </c>
      <c r="B1150" t="s">
        <v>2461</v>
      </c>
      <c r="C1150" t="s">
        <v>3154</v>
      </c>
      <c r="D1150" t="s">
        <v>114</v>
      </c>
      <c r="E1150">
        <v>2034.9310137289999</v>
      </c>
      <c r="F1150">
        <v>140.83000000000001</v>
      </c>
      <c r="G1150">
        <v>-39.5165390980642</v>
      </c>
      <c r="H1150">
        <v>-3.9396605156535598</v>
      </c>
      <c r="I1150">
        <v>-22.767250761990201</v>
      </c>
      <c r="J1150">
        <v>-3.0645377478626602E-2</v>
      </c>
      <c r="K1150">
        <v>152.89515710031199</v>
      </c>
      <c r="L1150">
        <v>159.99776078013201</v>
      </c>
      <c r="M1150">
        <v>35.511069002967197</v>
      </c>
      <c r="N1150">
        <v>0.36612103313149202</v>
      </c>
      <c r="O1150">
        <v>51.104168145991601</v>
      </c>
      <c r="P1150">
        <v>4.3185185185185198</v>
      </c>
      <c r="Q1150">
        <v>1.5511287059244001E-2</v>
      </c>
    </row>
    <row r="1151" spans="1:17" hidden="1" x14ac:dyDescent="0.3">
      <c r="A1151" t="s">
        <v>2462</v>
      </c>
      <c r="B1151" t="s">
        <v>2463</v>
      </c>
      <c r="C1151" t="s">
        <v>3154</v>
      </c>
      <c r="D1151" t="s">
        <v>472</v>
      </c>
      <c r="E1151">
        <v>2029.730184</v>
      </c>
      <c r="F1151">
        <v>391.5</v>
      </c>
      <c r="G1151">
        <v>-44.606967778622298</v>
      </c>
      <c r="H1151">
        <v>-2.7984540926835</v>
      </c>
      <c r="I1151">
        <v>-12.7918737229013</v>
      </c>
      <c r="J1151">
        <v>2.4668545353443899E-2</v>
      </c>
      <c r="K1151">
        <v>414.78632424463598</v>
      </c>
      <c r="L1151">
        <v>440.81978423850597</v>
      </c>
      <c r="M1151">
        <v>38.698966826967997</v>
      </c>
      <c r="N1151">
        <v>0.40680150019557698</v>
      </c>
      <c r="O1151">
        <v>43.895274584929702</v>
      </c>
      <c r="P1151">
        <v>2.74242225429732</v>
      </c>
      <c r="Q1151">
        <v>-1.6226461287353999E-2</v>
      </c>
    </row>
    <row r="1152" spans="1:17" hidden="1" x14ac:dyDescent="0.3">
      <c r="A1152" t="s">
        <v>2464</v>
      </c>
      <c r="B1152" t="s">
        <v>2465</v>
      </c>
      <c r="C1152" t="s">
        <v>3154</v>
      </c>
      <c r="D1152" t="s">
        <v>448</v>
      </c>
      <c r="E1152">
        <v>2029.29959824199</v>
      </c>
      <c r="F1152">
        <v>134.82</v>
      </c>
      <c r="G1152">
        <v>105.39902282362</v>
      </c>
      <c r="H1152">
        <v>9.4780476613638793</v>
      </c>
      <c r="I1152">
        <v>22.330315915417302</v>
      </c>
      <c r="J1152">
        <v>0.66797179583216204</v>
      </c>
      <c r="K1152">
        <v>132.80271054345101</v>
      </c>
      <c r="L1152">
        <v>118.513517223964</v>
      </c>
      <c r="M1152">
        <v>53.401425183947097</v>
      </c>
      <c r="N1152">
        <v>0.82897413113177798</v>
      </c>
      <c r="O1152">
        <v>21.940364931019101</v>
      </c>
      <c r="P1152">
        <v>132.04819277108399</v>
      </c>
      <c r="Q1152">
        <v>0.111119782359899</v>
      </c>
    </row>
    <row r="1153" spans="1:17" hidden="1" x14ac:dyDescent="0.3">
      <c r="A1153" t="s">
        <v>2466</v>
      </c>
      <c r="B1153" t="s">
        <v>2467</v>
      </c>
      <c r="C1153" t="s">
        <v>3154</v>
      </c>
      <c r="D1153" t="s">
        <v>970</v>
      </c>
      <c r="E1153">
        <v>2028.21455625</v>
      </c>
      <c r="F1153">
        <v>571.25</v>
      </c>
      <c r="G1153">
        <v>62.4057090869956</v>
      </c>
      <c r="H1153">
        <v>3.4472232348996701</v>
      </c>
      <c r="I1153">
        <v>37.960814449141601</v>
      </c>
      <c r="J1153">
        <v>-0.97864588082885196</v>
      </c>
      <c r="K1153">
        <v>572.18489208627602</v>
      </c>
      <c r="L1153">
        <v>490.08361360620398</v>
      </c>
      <c r="M1153">
        <v>56.863263920096003</v>
      </c>
      <c r="N1153">
        <v>0.73253601796457601</v>
      </c>
      <c r="O1153">
        <v>27.5798687089715</v>
      </c>
      <c r="P1153">
        <v>123.93179145433101</v>
      </c>
      <c r="Q1153">
        <v>0.1465970446582</v>
      </c>
    </row>
    <row r="1154" spans="1:17" hidden="1" x14ac:dyDescent="0.3">
      <c r="A1154" t="s">
        <v>2468</v>
      </c>
      <c r="B1154" t="s">
        <v>2469</v>
      </c>
      <c r="C1154" t="s">
        <v>3154</v>
      </c>
      <c r="D1154" t="s">
        <v>509</v>
      </c>
      <c r="E1154">
        <v>2025.474027768</v>
      </c>
      <c r="F1154">
        <v>112.52</v>
      </c>
      <c r="G1154">
        <v>-9.8113767978838595</v>
      </c>
      <c r="H1154">
        <v>1.8079707803868801</v>
      </c>
      <c r="I1154">
        <v>0.58546939038310997</v>
      </c>
      <c r="J1154">
        <v>-1.23250469959085</v>
      </c>
      <c r="K1154">
        <v>119.750563871206</v>
      </c>
      <c r="L1154">
        <v>113.91015571009299</v>
      </c>
      <c r="M1154">
        <v>29.054611703475</v>
      </c>
      <c r="N1154">
        <v>0.79629080085765003</v>
      </c>
      <c r="O1154">
        <v>32.420902950586502</v>
      </c>
      <c r="P1154">
        <v>25.7206703910614</v>
      </c>
      <c r="Q1154">
        <v>6.1706299685831002E-2</v>
      </c>
    </row>
    <row r="1155" spans="1:17" hidden="1" x14ac:dyDescent="0.3">
      <c r="A1155" t="s">
        <v>2470</v>
      </c>
      <c r="B1155" t="s">
        <v>2471</v>
      </c>
      <c r="C1155" t="s">
        <v>3154</v>
      </c>
      <c r="D1155" t="s">
        <v>51</v>
      </c>
      <c r="E1155">
        <v>2023.1561910299999</v>
      </c>
      <c r="F1155">
        <v>700.1</v>
      </c>
      <c r="G1155">
        <v>-7.89461936732953</v>
      </c>
      <c r="H1155">
        <v>-4.0106489707373703</v>
      </c>
      <c r="I1155">
        <v>-14.2392272307784</v>
      </c>
      <c r="J1155">
        <v>-6.9393686748661798</v>
      </c>
      <c r="K1155">
        <v>754.97534665486398</v>
      </c>
      <c r="L1155">
        <v>726.54174914709495</v>
      </c>
      <c r="M1155">
        <v>26.6433282742953</v>
      </c>
      <c r="N1155">
        <v>0.21743115857209899</v>
      </c>
      <c r="O1155">
        <v>23.210969861448302</v>
      </c>
      <c r="P1155">
        <v>22.824561403508699</v>
      </c>
      <c r="Q1155">
        <v>-8.0671427494146006E-2</v>
      </c>
    </row>
    <row r="1156" spans="1:17" hidden="1" x14ac:dyDescent="0.3">
      <c r="A1156" t="s">
        <v>2472</v>
      </c>
      <c r="B1156" t="s">
        <v>2473</v>
      </c>
      <c r="C1156" t="s">
        <v>3154</v>
      </c>
      <c r="D1156" t="s">
        <v>1378</v>
      </c>
      <c r="E1156">
        <v>2022.84423892</v>
      </c>
      <c r="F1156">
        <v>713.2</v>
      </c>
      <c r="G1156">
        <v>16.365573779602499</v>
      </c>
      <c r="H1156">
        <v>-0.180952489221576</v>
      </c>
      <c r="I1156">
        <v>43.555834208157798</v>
      </c>
      <c r="J1156">
        <v>-2.1427855905903699</v>
      </c>
      <c r="K1156">
        <v>751.05594382390905</v>
      </c>
      <c r="L1156">
        <v>623.51619136597196</v>
      </c>
      <c r="M1156">
        <v>32.031435106535099</v>
      </c>
      <c r="N1156">
        <v>1.0380107171625801</v>
      </c>
      <c r="O1156">
        <v>26.472237801458199</v>
      </c>
      <c r="P1156">
        <v>74.825346243412199</v>
      </c>
      <c r="Q1156">
        <v>9.2754050407962002E-2</v>
      </c>
    </row>
    <row r="1157" spans="1:17" hidden="1" x14ac:dyDescent="0.3">
      <c r="A1157" t="s">
        <v>2474</v>
      </c>
      <c r="B1157" t="s">
        <v>2475</v>
      </c>
      <c r="C1157" t="s">
        <v>3154</v>
      </c>
      <c r="D1157" t="s">
        <v>241</v>
      </c>
      <c r="E1157">
        <v>2017.745877504</v>
      </c>
      <c r="F1157">
        <v>196.98</v>
      </c>
      <c r="G1157">
        <v>-30.513017174770699</v>
      </c>
      <c r="H1157">
        <v>1.48033613503383</v>
      </c>
      <c r="I1157">
        <v>-15.694260115386699</v>
      </c>
      <c r="J1157">
        <v>0.71711198208639404</v>
      </c>
      <c r="K1157">
        <v>208.21237360519399</v>
      </c>
      <c r="M1157">
        <v>41.796370237186899</v>
      </c>
      <c r="O1157">
        <v>34.018682099705501</v>
      </c>
      <c r="P1157">
        <v>5.2805986103687799</v>
      </c>
    </row>
    <row r="1158" spans="1:17" hidden="1" x14ac:dyDescent="0.3">
      <c r="A1158" t="s">
        <v>2476</v>
      </c>
      <c r="B1158" t="s">
        <v>2477</v>
      </c>
      <c r="C1158" t="s">
        <v>3154</v>
      </c>
      <c r="D1158" t="s">
        <v>191</v>
      </c>
      <c r="E1158">
        <v>2009.3029615739999</v>
      </c>
      <c r="F1158">
        <v>179.07</v>
      </c>
      <c r="G1158">
        <v>20.8361547390544</v>
      </c>
      <c r="H1158">
        <v>-7.2670712017593404</v>
      </c>
      <c r="I1158">
        <v>22.065513962249799</v>
      </c>
      <c r="J1158">
        <v>-2.4448145798171099</v>
      </c>
      <c r="K1158">
        <v>185.920029714495</v>
      </c>
      <c r="L1158">
        <v>162.68617977392501</v>
      </c>
      <c r="M1158">
        <v>40.790644325493098</v>
      </c>
      <c r="N1158">
        <v>0.30125020588353002</v>
      </c>
      <c r="O1158">
        <v>21.421790361311199</v>
      </c>
      <c r="P1158">
        <v>59.883928571428498</v>
      </c>
      <c r="Q1158">
        <v>3.8390658644521999E-2</v>
      </c>
    </row>
    <row r="1159" spans="1:17" hidden="1" x14ac:dyDescent="0.3">
      <c r="A1159" t="s">
        <v>2478</v>
      </c>
      <c r="B1159" t="s">
        <v>2479</v>
      </c>
      <c r="C1159" t="s">
        <v>3154</v>
      </c>
      <c r="D1159" t="s">
        <v>246</v>
      </c>
      <c r="E1159">
        <v>2008.4715027</v>
      </c>
      <c r="F1159">
        <v>1171.95</v>
      </c>
      <c r="G1159">
        <v>58.611279330074197</v>
      </c>
      <c r="H1159">
        <v>36.978721436544802</v>
      </c>
      <c r="I1159">
        <v>65.956816592919594</v>
      </c>
      <c r="J1159">
        <v>-4.9112998605537603</v>
      </c>
      <c r="K1159">
        <v>1001.9485857258099</v>
      </c>
      <c r="L1159">
        <v>787.55050808238605</v>
      </c>
      <c r="M1159">
        <v>56.082082894766302</v>
      </c>
      <c r="N1159">
        <v>1.29069495312564</v>
      </c>
      <c r="O1159">
        <v>9.1556807031016607</v>
      </c>
      <c r="P1159">
        <v>128.874133385411</v>
      </c>
      <c r="Q1159">
        <v>0.160578917424652</v>
      </c>
    </row>
    <row r="1160" spans="1:17" hidden="1" x14ac:dyDescent="0.3">
      <c r="A1160" t="s">
        <v>2480</v>
      </c>
      <c r="B1160" t="s">
        <v>2481</v>
      </c>
      <c r="C1160" t="s">
        <v>3154</v>
      </c>
      <c r="D1160" t="s">
        <v>206</v>
      </c>
      <c r="E1160">
        <v>2008.0933124000001</v>
      </c>
      <c r="F1160">
        <v>1234.8499999999999</v>
      </c>
      <c r="G1160">
        <v>22.798691117031701</v>
      </c>
      <c r="H1160">
        <v>1.09626493023946</v>
      </c>
      <c r="I1160">
        <v>36.384142969354798</v>
      </c>
      <c r="J1160">
        <v>-1.6205045835579699</v>
      </c>
      <c r="K1160">
        <v>1303.4704490860399</v>
      </c>
      <c r="L1160">
        <v>1174.4427544816599</v>
      </c>
      <c r="M1160">
        <v>39.989084160755098</v>
      </c>
      <c r="N1160">
        <v>0.40667704311722702</v>
      </c>
      <c r="O1160">
        <v>24.865368263351801</v>
      </c>
      <c r="P1160">
        <v>59.222487267100703</v>
      </c>
      <c r="Q1160">
        <v>5.2701501965269001E-2</v>
      </c>
    </row>
    <row r="1161" spans="1:17" hidden="1" x14ac:dyDescent="0.3">
      <c r="A1161" t="s">
        <v>2482</v>
      </c>
      <c r="B1161" t="s">
        <v>2483</v>
      </c>
      <c r="C1161" t="s">
        <v>3154</v>
      </c>
      <c r="D1161" t="s">
        <v>69</v>
      </c>
      <c r="E1161">
        <v>2008.0152230599999</v>
      </c>
      <c r="F1161">
        <v>105.7</v>
      </c>
      <c r="G1161">
        <v>46.813670501841102</v>
      </c>
      <c r="H1161">
        <v>-11.0946298963975</v>
      </c>
      <c r="I1161">
        <v>33.824637053837201</v>
      </c>
      <c r="J1161">
        <v>-12.618356627076899</v>
      </c>
      <c r="K1161">
        <v>103.348121429039</v>
      </c>
      <c r="L1161">
        <v>85.5104243092145</v>
      </c>
      <c r="M1161">
        <v>44.183246636516699</v>
      </c>
      <c r="N1161">
        <v>0.361772954071655</v>
      </c>
      <c r="O1161">
        <v>36.045411542100197</v>
      </c>
      <c r="P1161">
        <v>75.290215588723001</v>
      </c>
      <c r="Q1161">
        <v>0.33334594989361799</v>
      </c>
    </row>
    <row r="1162" spans="1:17" hidden="1" x14ac:dyDescent="0.3">
      <c r="A1162" t="s">
        <v>2484</v>
      </c>
      <c r="B1162" t="s">
        <v>2485</v>
      </c>
      <c r="C1162" t="s">
        <v>3154</v>
      </c>
      <c r="D1162" t="s">
        <v>21</v>
      </c>
      <c r="E1162">
        <v>2002.2043599450001</v>
      </c>
      <c r="F1162">
        <v>220.37</v>
      </c>
      <c r="G1162">
        <v>-64.066914935290797</v>
      </c>
      <c r="H1162">
        <v>3.8302974905650302</v>
      </c>
      <c r="I1162">
        <v>-26.565931775687901</v>
      </c>
      <c r="J1162">
        <v>-0.21644330263247799</v>
      </c>
      <c r="K1162">
        <v>222.68947017962199</v>
      </c>
      <c r="M1162">
        <v>56.557769063274101</v>
      </c>
      <c r="N1162">
        <v>0.43884055441397701</v>
      </c>
      <c r="O1162">
        <v>92.267550029495794</v>
      </c>
      <c r="P1162">
        <v>11.399251845111699</v>
      </c>
    </row>
    <row r="1163" spans="1:17" hidden="1" x14ac:dyDescent="0.3">
      <c r="A1163" t="s">
        <v>2486</v>
      </c>
      <c r="B1163" t="s">
        <v>2487</v>
      </c>
      <c r="C1163" t="s">
        <v>3154</v>
      </c>
      <c r="D1163" t="s">
        <v>282</v>
      </c>
      <c r="E1163">
        <v>1999.7542466</v>
      </c>
      <c r="F1163">
        <v>403.4</v>
      </c>
      <c r="G1163">
        <v>-50.252157527858301</v>
      </c>
      <c r="H1163">
        <v>5.6093279386485602</v>
      </c>
      <c r="I1163">
        <v>-8.54546972039976</v>
      </c>
      <c r="J1163">
        <v>4.6555475627548804</v>
      </c>
      <c r="K1163">
        <v>423.12816112165399</v>
      </c>
      <c r="L1163">
        <v>436.91134639356</v>
      </c>
      <c r="M1163">
        <v>42.1430520413384</v>
      </c>
      <c r="N1163">
        <v>0.46814977364372201</v>
      </c>
      <c r="O1163">
        <v>40.505701536936002</v>
      </c>
      <c r="P1163">
        <v>22.2424242424242</v>
      </c>
      <c r="Q1163">
        <v>3.2789446400736E-2</v>
      </c>
    </row>
    <row r="1164" spans="1:17" hidden="1" x14ac:dyDescent="0.3">
      <c r="A1164" t="s">
        <v>2488</v>
      </c>
      <c r="B1164" t="s">
        <v>2489</v>
      </c>
      <c r="C1164" t="s">
        <v>3154</v>
      </c>
      <c r="D1164" t="s">
        <v>403</v>
      </c>
      <c r="E1164">
        <v>1998.3629072399999</v>
      </c>
      <c r="F1164">
        <v>1589.7</v>
      </c>
      <c r="G1164">
        <v>62.482570972100604</v>
      </c>
      <c r="H1164">
        <v>0.98449693798429505</v>
      </c>
      <c r="I1164">
        <v>56.238770429694</v>
      </c>
      <c r="J1164">
        <v>4.8715649701149699</v>
      </c>
      <c r="K1164">
        <v>1523.03860515479</v>
      </c>
      <c r="L1164">
        <v>1268.9199206201899</v>
      </c>
      <c r="M1164">
        <v>54.688850806619698</v>
      </c>
      <c r="N1164">
        <v>0.46726006523629898</v>
      </c>
      <c r="O1164">
        <v>7.2403598163175404</v>
      </c>
      <c r="P1164">
        <v>127.164904258359</v>
      </c>
      <c r="Q1164">
        <v>5.9980697679817001E-2</v>
      </c>
    </row>
    <row r="1165" spans="1:17" hidden="1" x14ac:dyDescent="0.3">
      <c r="A1165" t="s">
        <v>2490</v>
      </c>
      <c r="B1165" t="s">
        <v>2491</v>
      </c>
      <c r="C1165" t="s">
        <v>3154</v>
      </c>
      <c r="D1165" t="s">
        <v>1369</v>
      </c>
      <c r="E1165">
        <v>1997.8405893250001</v>
      </c>
      <c r="F1165">
        <v>769.15</v>
      </c>
      <c r="G1165">
        <v>-4.9737454092436399</v>
      </c>
      <c r="H1165">
        <v>6.3486964896066498</v>
      </c>
      <c r="I1165">
        <v>27.951017448752602</v>
      </c>
      <c r="J1165">
        <v>3.1248261982077099</v>
      </c>
      <c r="K1165">
        <v>774.07475253689404</v>
      </c>
      <c r="L1165">
        <v>730.39835316067797</v>
      </c>
      <c r="M1165">
        <v>51.313413442943599</v>
      </c>
      <c r="N1165">
        <v>0.45980318344747101</v>
      </c>
      <c r="O1165">
        <v>29.818630956250399</v>
      </c>
      <c r="P1165">
        <v>70.354374307862599</v>
      </c>
      <c r="Q1165">
        <v>-2.9313067038482001E-2</v>
      </c>
    </row>
    <row r="1166" spans="1:17" hidden="1" x14ac:dyDescent="0.3">
      <c r="A1166" t="s">
        <v>2492</v>
      </c>
      <c r="B1166" t="s">
        <v>2493</v>
      </c>
      <c r="C1166" t="s">
        <v>3154</v>
      </c>
      <c r="D1166" t="s">
        <v>1688</v>
      </c>
      <c r="E1166">
        <v>1984.1380216</v>
      </c>
      <c r="F1166">
        <v>64.98</v>
      </c>
      <c r="G1166">
        <v>2.6517448154915599</v>
      </c>
      <c r="H1166">
        <v>5.5816916641258603</v>
      </c>
      <c r="I1166">
        <v>-3.7484379005489399</v>
      </c>
      <c r="J1166">
        <v>-2.9105301844712699</v>
      </c>
      <c r="K1166">
        <v>64.324273056295596</v>
      </c>
      <c r="L1166">
        <v>60.355357109637801</v>
      </c>
      <c r="M1166">
        <v>58.880462682991599</v>
      </c>
      <c r="N1166">
        <v>0.89312289004483902</v>
      </c>
      <c r="O1166">
        <v>5.3401046475838703</v>
      </c>
      <c r="P1166">
        <v>27.0132916340891</v>
      </c>
      <c r="Q1166">
        <v>-2.8254867209200001E-2</v>
      </c>
    </row>
    <row r="1167" spans="1:17" hidden="1" x14ac:dyDescent="0.3">
      <c r="A1167" t="s">
        <v>2494</v>
      </c>
      <c r="B1167" t="s">
        <v>2495</v>
      </c>
      <c r="C1167" t="s">
        <v>3154</v>
      </c>
      <c r="D1167" t="s">
        <v>267</v>
      </c>
      <c r="E1167">
        <v>1977.3177550319999</v>
      </c>
      <c r="F1167">
        <v>40.44</v>
      </c>
      <c r="G1167">
        <v>-0.380238625422613</v>
      </c>
      <c r="H1167">
        <v>-5.1183142769757604</v>
      </c>
      <c r="I1167">
        <v>-10.292282419975001</v>
      </c>
      <c r="J1167">
        <v>-3.7820827124038598</v>
      </c>
      <c r="K1167">
        <v>44.014639951481001</v>
      </c>
      <c r="L1167">
        <v>43.986477016680702</v>
      </c>
      <c r="M1167">
        <v>45.941296395639</v>
      </c>
      <c r="N1167">
        <v>0.51348057332966002</v>
      </c>
      <c r="O1167">
        <v>70.326409495548901</v>
      </c>
      <c r="P1167">
        <v>38.588074023303598</v>
      </c>
      <c r="Q1167">
        <v>6.0367627080535002E-2</v>
      </c>
    </row>
    <row r="1168" spans="1:17" hidden="1" x14ac:dyDescent="0.3">
      <c r="A1168" t="s">
        <v>2496</v>
      </c>
      <c r="B1168" t="s">
        <v>2497</v>
      </c>
      <c r="C1168" t="s">
        <v>3154</v>
      </c>
      <c r="D1168" t="s">
        <v>258</v>
      </c>
      <c r="E1168">
        <v>1976.9519119500001</v>
      </c>
      <c r="F1168">
        <v>439.5</v>
      </c>
      <c r="G1168">
        <v>-43.568455285697901</v>
      </c>
      <c r="H1168">
        <v>1.5425103109342999</v>
      </c>
      <c r="I1168">
        <v>-25.3517563497631</v>
      </c>
      <c r="J1168">
        <v>-0.43050456666949199</v>
      </c>
      <c r="K1168">
        <v>462.999361722559</v>
      </c>
      <c r="L1168">
        <v>504.62917573333198</v>
      </c>
      <c r="M1168">
        <v>38.4447725432317</v>
      </c>
      <c r="N1168">
        <v>0.74646125110906703</v>
      </c>
      <c r="O1168">
        <v>45.199089874857698</v>
      </c>
      <c r="P1168">
        <v>2.1380432256565101</v>
      </c>
    </row>
    <row r="1169" spans="1:17" hidden="1" x14ac:dyDescent="0.3">
      <c r="A1169" t="s">
        <v>2498</v>
      </c>
      <c r="B1169" t="s">
        <v>2499</v>
      </c>
      <c r="C1169" t="s">
        <v>3154</v>
      </c>
      <c r="D1169" t="s">
        <v>403</v>
      </c>
      <c r="E1169">
        <v>1976.77613945999</v>
      </c>
      <c r="F1169">
        <v>225.59</v>
      </c>
      <c r="G1169">
        <v>-41.583015924025297</v>
      </c>
      <c r="H1169">
        <v>7.09497434786776</v>
      </c>
      <c r="I1169">
        <v>-5.9293985813991004</v>
      </c>
      <c r="J1169">
        <v>-1.9057486551434999</v>
      </c>
      <c r="K1169">
        <v>223.35198738212799</v>
      </c>
      <c r="L1169">
        <v>235.93674603461699</v>
      </c>
      <c r="M1169">
        <v>48.753528128486899</v>
      </c>
      <c r="N1169">
        <v>0.54871761584635004</v>
      </c>
      <c r="O1169">
        <v>52.489028769005699</v>
      </c>
      <c r="P1169">
        <v>14.5126903553299</v>
      </c>
      <c r="Q1169">
        <v>0.15282443417535299</v>
      </c>
    </row>
    <row r="1170" spans="1:17" hidden="1" x14ac:dyDescent="0.3">
      <c r="A1170" t="s">
        <v>2500</v>
      </c>
      <c r="B1170" t="s">
        <v>2501</v>
      </c>
      <c r="C1170" t="s">
        <v>3154</v>
      </c>
      <c r="D1170" t="s">
        <v>546</v>
      </c>
      <c r="E1170">
        <v>1976.5066974250001</v>
      </c>
      <c r="F1170">
        <v>815.75</v>
      </c>
      <c r="G1170">
        <v>77.816100296619595</v>
      </c>
      <c r="H1170">
        <v>54.572489224666</v>
      </c>
      <c r="I1170">
        <v>46.531516021178703</v>
      </c>
      <c r="J1170">
        <v>3.5066737255239602</v>
      </c>
      <c r="K1170">
        <v>653.664662859234</v>
      </c>
      <c r="L1170">
        <v>545.10435364956504</v>
      </c>
      <c r="M1170">
        <v>58.867332820808699</v>
      </c>
      <c r="N1170">
        <v>3.2666403252062799</v>
      </c>
      <c r="O1170">
        <v>14.6184492798038</v>
      </c>
      <c r="P1170">
        <v>141.66790105169599</v>
      </c>
      <c r="Q1170">
        <v>0.18764485877578799</v>
      </c>
    </row>
    <row r="1171" spans="1:17" hidden="1" x14ac:dyDescent="0.3">
      <c r="A1171" t="s">
        <v>2502</v>
      </c>
      <c r="B1171" t="s">
        <v>2503</v>
      </c>
      <c r="C1171" t="s">
        <v>3154</v>
      </c>
      <c r="D1171" t="s">
        <v>509</v>
      </c>
      <c r="E1171">
        <v>1974.3346440150001</v>
      </c>
      <c r="F1171">
        <v>390.55</v>
      </c>
      <c r="G1171">
        <v>-4.5134213373298202</v>
      </c>
      <c r="H1171">
        <v>12.7658583427446</v>
      </c>
      <c r="I1171">
        <v>-13.9578679357227</v>
      </c>
      <c r="J1171">
        <v>8.6721607642069998</v>
      </c>
      <c r="K1171">
        <v>413.33498489573299</v>
      </c>
      <c r="L1171">
        <v>417.11002382743499</v>
      </c>
      <c r="M1171">
        <v>49.890235738374997</v>
      </c>
      <c r="N1171">
        <v>0.33223765286550899</v>
      </c>
      <c r="O1171">
        <v>60.030725899372598</v>
      </c>
      <c r="P1171">
        <v>50.211538461538403</v>
      </c>
    </row>
    <row r="1172" spans="1:17" hidden="1" x14ac:dyDescent="0.3">
      <c r="A1172" t="s">
        <v>2504</v>
      </c>
      <c r="B1172" t="s">
        <v>2505</v>
      </c>
      <c r="C1172" t="s">
        <v>3154</v>
      </c>
      <c r="D1172" t="s">
        <v>392</v>
      </c>
      <c r="E1172">
        <v>1971.39096</v>
      </c>
      <c r="F1172">
        <v>175.6</v>
      </c>
      <c r="G1172">
        <v>127.695725940343</v>
      </c>
      <c r="H1172">
        <v>4.47597747480099</v>
      </c>
      <c r="I1172">
        <v>9.9160347293986995</v>
      </c>
      <c r="J1172">
        <v>-5.9112731500819198</v>
      </c>
      <c r="K1172">
        <v>177.21087768710899</v>
      </c>
      <c r="L1172">
        <v>151.90241296626601</v>
      </c>
      <c r="M1172">
        <v>44.6446446940855</v>
      </c>
      <c r="N1172">
        <v>0.424900522928225</v>
      </c>
      <c r="O1172">
        <v>17.881548974943001</v>
      </c>
      <c r="P1172">
        <v>157.44025802668199</v>
      </c>
      <c r="Q1172">
        <v>0.154345692029419</v>
      </c>
    </row>
    <row r="1173" spans="1:17" hidden="1" x14ac:dyDescent="0.3">
      <c r="A1173" t="s">
        <v>2506</v>
      </c>
      <c r="B1173" t="s">
        <v>2507</v>
      </c>
      <c r="C1173" t="s">
        <v>3154</v>
      </c>
      <c r="D1173" t="s">
        <v>258</v>
      </c>
      <c r="E1173">
        <v>1966.741799545</v>
      </c>
      <c r="F1173">
        <v>545.95000000000005</v>
      </c>
      <c r="G1173">
        <v>40.041739420874897</v>
      </c>
      <c r="H1173">
        <v>-2.6490072002544598</v>
      </c>
      <c r="I1173">
        <v>40.075833754502099</v>
      </c>
      <c r="J1173">
        <v>1.99175715294837</v>
      </c>
      <c r="K1173">
        <v>525.214848734155</v>
      </c>
      <c r="L1173">
        <v>444.18232436534402</v>
      </c>
      <c r="M1173">
        <v>56.218806308034502</v>
      </c>
      <c r="N1173">
        <v>0.54729102337272895</v>
      </c>
      <c r="O1173">
        <v>17.199377232347199</v>
      </c>
      <c r="P1173">
        <v>79.382290126499001</v>
      </c>
      <c r="Q1173">
        <v>0.106516094728723</v>
      </c>
    </row>
    <row r="1174" spans="1:17" hidden="1" x14ac:dyDescent="0.3">
      <c r="A1174" t="s">
        <v>2508</v>
      </c>
      <c r="B1174" t="s">
        <v>2509</v>
      </c>
      <c r="C1174" t="s">
        <v>3154</v>
      </c>
      <c r="D1174" t="s">
        <v>448</v>
      </c>
      <c r="E1174">
        <v>1965.3651</v>
      </c>
      <c r="F1174">
        <v>3294</v>
      </c>
      <c r="G1174">
        <v>78.605185921336201</v>
      </c>
      <c r="H1174">
        <v>19.791703196118402</v>
      </c>
      <c r="I1174">
        <v>34.227391998654397</v>
      </c>
      <c r="J1174">
        <v>0.63958323990490695</v>
      </c>
      <c r="K1174">
        <v>3224.4380658486698</v>
      </c>
      <c r="L1174">
        <v>2684.40470284499</v>
      </c>
      <c r="M1174">
        <v>45.055832790572701</v>
      </c>
      <c r="N1174">
        <v>2.2214073587460801</v>
      </c>
      <c r="O1174">
        <v>25.983606557377001</v>
      </c>
      <c r="P1174">
        <v>150.49429657794599</v>
      </c>
      <c r="Q1174">
        <v>0.130771501557083</v>
      </c>
    </row>
    <row r="1175" spans="1:17" x14ac:dyDescent="0.3">
      <c r="A1175" t="s">
        <v>2510</v>
      </c>
      <c r="B1175" t="s">
        <v>2511</v>
      </c>
      <c r="C1175" t="s">
        <v>3139</v>
      </c>
      <c r="D1175" t="s">
        <v>54</v>
      </c>
      <c r="E1175">
        <v>1961.13678822</v>
      </c>
      <c r="F1175">
        <v>194.84</v>
      </c>
      <c r="G1175">
        <v>-91.217146435123198</v>
      </c>
      <c r="H1175">
        <v>-8.0825695192711393</v>
      </c>
      <c r="I1175">
        <v>-67.512361702807993</v>
      </c>
      <c r="J1175">
        <v>-12.354967737881299</v>
      </c>
      <c r="K1175">
        <v>248.76148365489499</v>
      </c>
      <c r="L1175">
        <v>377.59183480550598</v>
      </c>
      <c r="M1175">
        <v>31.584238668564101</v>
      </c>
      <c r="N1175">
        <v>0.59646216043465405</v>
      </c>
      <c r="O1175">
        <v>246.36111681379501</v>
      </c>
      <c r="P1175">
        <v>5.3189189189189099</v>
      </c>
    </row>
    <row r="1176" spans="1:17" hidden="1" x14ac:dyDescent="0.3">
      <c r="A1176" t="s">
        <v>2512</v>
      </c>
      <c r="B1176" t="s">
        <v>2513</v>
      </c>
      <c r="C1176" t="s">
        <v>3154</v>
      </c>
      <c r="D1176" t="s">
        <v>138</v>
      </c>
      <c r="E1176">
        <v>1959.9519534839999</v>
      </c>
      <c r="F1176">
        <v>120.76</v>
      </c>
      <c r="G1176">
        <v>-27.281313513209</v>
      </c>
      <c r="H1176">
        <v>15.407531676942201</v>
      </c>
      <c r="I1176">
        <v>-9.0761629997092896</v>
      </c>
      <c r="J1176">
        <v>5.5598987458687299</v>
      </c>
      <c r="K1176">
        <v>113.066750442765</v>
      </c>
      <c r="L1176">
        <v>121.02293581859099</v>
      </c>
      <c r="M1176">
        <v>68.7868529297603</v>
      </c>
      <c r="N1176">
        <v>3.5219927080824101</v>
      </c>
      <c r="O1176">
        <v>127.227558794302</v>
      </c>
      <c r="P1176">
        <v>33.215664644236</v>
      </c>
    </row>
    <row r="1177" spans="1:17" hidden="1" x14ac:dyDescent="0.3">
      <c r="A1177" t="s">
        <v>2514</v>
      </c>
      <c r="B1177" t="s">
        <v>2515</v>
      </c>
      <c r="C1177" t="s">
        <v>3154</v>
      </c>
      <c r="D1177" t="s">
        <v>258</v>
      </c>
      <c r="E1177">
        <v>1958.8364743499999</v>
      </c>
      <c r="F1177">
        <v>640.5</v>
      </c>
      <c r="G1177">
        <v>-64.839658250733706</v>
      </c>
      <c r="H1177">
        <v>3.1967136158399101</v>
      </c>
      <c r="I1177">
        <v>-29.5757766080763</v>
      </c>
      <c r="J1177">
        <v>-1.42379162753942</v>
      </c>
      <c r="K1177">
        <v>630.04208602604501</v>
      </c>
      <c r="L1177">
        <v>709.51597563279199</v>
      </c>
      <c r="M1177">
        <v>51.583436784535301</v>
      </c>
      <c r="N1177">
        <v>0.47175600592080602</v>
      </c>
      <c r="O1177">
        <v>78.766588602654096</v>
      </c>
      <c r="P1177">
        <v>11.9755244755244</v>
      </c>
    </row>
    <row r="1178" spans="1:17" hidden="1" x14ac:dyDescent="0.3">
      <c r="A1178" t="s">
        <v>2516</v>
      </c>
      <c r="B1178" t="s">
        <v>2517</v>
      </c>
      <c r="C1178" t="s">
        <v>3154</v>
      </c>
      <c r="D1178" t="s">
        <v>472</v>
      </c>
      <c r="E1178">
        <v>1951.821647171</v>
      </c>
      <c r="F1178">
        <v>116.53</v>
      </c>
      <c r="G1178">
        <v>-35.762295549977402</v>
      </c>
      <c r="H1178">
        <v>13.514846037071299</v>
      </c>
      <c r="I1178">
        <v>8.7860055262108094</v>
      </c>
      <c r="J1178">
        <v>3.16027567146689</v>
      </c>
      <c r="K1178">
        <v>106.109138564121</v>
      </c>
      <c r="L1178">
        <v>111.83444669113101</v>
      </c>
      <c r="M1178">
        <v>72.689127970761206</v>
      </c>
      <c r="N1178">
        <v>1.0224036254623901</v>
      </c>
      <c r="O1178">
        <v>23.0584398867244</v>
      </c>
      <c r="P1178">
        <v>45.753595997498401</v>
      </c>
      <c r="Q1178">
        <v>-4.4207841879341001E-2</v>
      </c>
    </row>
    <row r="1179" spans="1:17" hidden="1" x14ac:dyDescent="0.3">
      <c r="A1179" t="s">
        <v>2518</v>
      </c>
      <c r="B1179" t="s">
        <v>2519</v>
      </c>
      <c r="C1179" t="s">
        <v>3154</v>
      </c>
      <c r="D1179" t="s">
        <v>258</v>
      </c>
      <c r="E1179">
        <v>1946.48324112</v>
      </c>
      <c r="F1179">
        <v>540.1</v>
      </c>
      <c r="G1179">
        <v>-46.273253543694899</v>
      </c>
      <c r="H1179">
        <v>0.77238632387596595</v>
      </c>
      <c r="I1179">
        <v>-24.5638531842866</v>
      </c>
      <c r="J1179">
        <v>2.0411664649706101</v>
      </c>
      <c r="K1179">
        <v>591.22476380386604</v>
      </c>
      <c r="L1179">
        <v>603.70576634087797</v>
      </c>
      <c r="M1179">
        <v>34.273911783071597</v>
      </c>
      <c r="N1179">
        <v>0.71335906292115803</v>
      </c>
      <c r="O1179">
        <v>73.116089613034603</v>
      </c>
      <c r="P1179">
        <v>15.888853127346801</v>
      </c>
      <c r="Q1179">
        <v>7.8327782900236995E-2</v>
      </c>
    </row>
    <row r="1180" spans="1:17" hidden="1" x14ac:dyDescent="0.3">
      <c r="A1180" t="s">
        <v>2520</v>
      </c>
      <c r="B1180" t="s">
        <v>2521</v>
      </c>
      <c r="C1180" t="s">
        <v>3154</v>
      </c>
      <c r="D1180" t="s">
        <v>1576</v>
      </c>
      <c r="E1180">
        <v>1929.114629875</v>
      </c>
      <c r="F1180">
        <v>270.25</v>
      </c>
      <c r="G1180">
        <v>10.175438869455901</v>
      </c>
      <c r="H1180">
        <v>7.5949881497642497</v>
      </c>
      <c r="I1180">
        <v>49.465305538100303</v>
      </c>
      <c r="J1180">
        <v>0.528530880844438</v>
      </c>
      <c r="K1180">
        <v>285.060514360274</v>
      </c>
      <c r="L1180">
        <v>258.57572386150599</v>
      </c>
      <c r="M1180">
        <v>34.6947698942312</v>
      </c>
      <c r="N1180">
        <v>1.0783882102717299</v>
      </c>
      <c r="O1180">
        <v>33.3024976873265</v>
      </c>
      <c r="P1180">
        <v>100.18518518518501</v>
      </c>
      <c r="Q1180">
        <v>7.0261202151654004E-2</v>
      </c>
    </row>
    <row r="1181" spans="1:17" hidden="1" x14ac:dyDescent="0.3">
      <c r="A1181" t="s">
        <v>2522</v>
      </c>
      <c r="B1181" t="s">
        <v>2523</v>
      </c>
      <c r="C1181" t="s">
        <v>3154</v>
      </c>
      <c r="D1181" t="s">
        <v>1436</v>
      </c>
      <c r="E1181">
        <v>1925.26758799</v>
      </c>
      <c r="F1181">
        <v>96.82</v>
      </c>
      <c r="G1181">
        <v>-37.091345175201397</v>
      </c>
      <c r="H1181">
        <v>-0.60819140211942402</v>
      </c>
      <c r="I1181">
        <v>-16.272784855400499</v>
      </c>
      <c r="J1181">
        <v>-5.6116631539020103</v>
      </c>
      <c r="K1181">
        <v>102.683683118077</v>
      </c>
      <c r="L1181">
        <v>106.00407470085101</v>
      </c>
      <c r="M1181">
        <v>35.7876579253576</v>
      </c>
      <c r="N1181">
        <v>0.43483407645130601</v>
      </c>
      <c r="O1181">
        <v>34.197479859533097</v>
      </c>
      <c r="P1181">
        <v>5.1819663226507302</v>
      </c>
      <c r="Q1181">
        <v>8.8563552890816993E-2</v>
      </c>
    </row>
    <row r="1182" spans="1:17" hidden="1" x14ac:dyDescent="0.3">
      <c r="A1182" t="s">
        <v>2524</v>
      </c>
      <c r="B1182" t="s">
        <v>2525</v>
      </c>
      <c r="C1182" t="s">
        <v>3154</v>
      </c>
      <c r="D1182" t="s">
        <v>241</v>
      </c>
      <c r="E1182">
        <v>1924.0596425250001</v>
      </c>
      <c r="F1182">
        <v>1239.75</v>
      </c>
      <c r="G1182">
        <v>-27.0648768420359</v>
      </c>
      <c r="H1182">
        <v>-1.15766492743019</v>
      </c>
      <c r="I1182">
        <v>-17.862677811067801</v>
      </c>
      <c r="J1182">
        <v>1.2388645909649001</v>
      </c>
      <c r="K1182">
        <v>1264.4141748781401</v>
      </c>
      <c r="L1182">
        <v>1298.6669621196299</v>
      </c>
      <c r="M1182">
        <v>54.009540330094303</v>
      </c>
      <c r="N1182">
        <v>0.61723396745574</v>
      </c>
      <c r="O1182">
        <v>22.899778181084901</v>
      </c>
      <c r="P1182">
        <v>8.1900689414433998</v>
      </c>
      <c r="Q1182">
        <v>-2.9117235377485999E-2</v>
      </c>
    </row>
    <row r="1183" spans="1:17" hidden="1" x14ac:dyDescent="0.3">
      <c r="A1183" t="s">
        <v>2526</v>
      </c>
      <c r="B1183" t="s">
        <v>2527</v>
      </c>
      <c r="C1183" t="s">
        <v>3154</v>
      </c>
      <c r="D1183" t="s">
        <v>111</v>
      </c>
      <c r="E1183">
        <v>1918.308</v>
      </c>
      <c r="F1183">
        <v>350</v>
      </c>
      <c r="G1183">
        <v>-33.238150615813701</v>
      </c>
      <c r="H1183">
        <v>12.4312017501807</v>
      </c>
      <c r="I1183">
        <v>3.7185008392113099</v>
      </c>
      <c r="J1183">
        <v>5.7260680033882698</v>
      </c>
      <c r="K1183">
        <v>338.63260775779702</v>
      </c>
      <c r="L1183">
        <v>341.01845305307398</v>
      </c>
      <c r="M1183">
        <v>51.782380402894901</v>
      </c>
      <c r="N1183">
        <v>1.6769504228563099</v>
      </c>
      <c r="O1183">
        <v>26.857142857142801</v>
      </c>
      <c r="P1183">
        <v>24.091473143059702</v>
      </c>
      <c r="Q1183">
        <v>4.4796419807114997E-2</v>
      </c>
    </row>
    <row r="1184" spans="1:17" hidden="1" x14ac:dyDescent="0.3">
      <c r="A1184" t="s">
        <v>2528</v>
      </c>
      <c r="B1184" t="s">
        <v>2529</v>
      </c>
      <c r="C1184" t="s">
        <v>3154</v>
      </c>
      <c r="D1184" t="s">
        <v>141</v>
      </c>
      <c r="E1184">
        <v>1913.4193777</v>
      </c>
      <c r="F1184">
        <v>112.9</v>
      </c>
      <c r="G1184">
        <v>18.579845408190799</v>
      </c>
      <c r="H1184">
        <v>0.100721134782621</v>
      </c>
      <c r="I1184">
        <v>13.9294377525085</v>
      </c>
      <c r="J1184">
        <v>4.6248266340389703</v>
      </c>
      <c r="K1184">
        <v>115.295818435348</v>
      </c>
      <c r="L1184">
        <v>102.289848444665</v>
      </c>
      <c r="M1184">
        <v>46.015490661048403</v>
      </c>
      <c r="N1184">
        <v>1.00817632187154</v>
      </c>
      <c r="O1184">
        <v>30.823737821080499</v>
      </c>
      <c r="P1184">
        <v>54.657534246575302</v>
      </c>
      <c r="Q1184">
        <v>5.8179581044609997E-2</v>
      </c>
    </row>
    <row r="1185" spans="1:17" hidden="1" x14ac:dyDescent="0.3">
      <c r="A1185" t="s">
        <v>2530</v>
      </c>
      <c r="B1185" t="s">
        <v>2531</v>
      </c>
      <c r="C1185" t="s">
        <v>3154</v>
      </c>
      <c r="D1185" t="s">
        <v>1688</v>
      </c>
      <c r="E1185">
        <v>1906.0882018</v>
      </c>
      <c r="F1185">
        <v>66.489999999999995</v>
      </c>
      <c r="G1185">
        <v>1.67458737771968</v>
      </c>
      <c r="H1185">
        <v>5.4495144731267304</v>
      </c>
      <c r="I1185">
        <v>-3.9356075217692199</v>
      </c>
      <c r="J1185">
        <v>-2.52878235738733</v>
      </c>
      <c r="K1185">
        <v>65.876125724939101</v>
      </c>
      <c r="L1185">
        <v>61.861387219766598</v>
      </c>
      <c r="M1185">
        <v>59.453032016997597</v>
      </c>
      <c r="N1185">
        <v>1.0478491367006699</v>
      </c>
      <c r="O1185">
        <v>6.9183335839976001</v>
      </c>
      <c r="P1185">
        <v>26.840900419687099</v>
      </c>
      <c r="Q1185">
        <v>-2.8326200589973E-2</v>
      </c>
    </row>
    <row r="1186" spans="1:17" hidden="1" x14ac:dyDescent="0.3">
      <c r="A1186" t="s">
        <v>2532</v>
      </c>
      <c r="B1186" t="s">
        <v>2533</v>
      </c>
      <c r="C1186" t="s">
        <v>3154</v>
      </c>
      <c r="D1186" t="s">
        <v>1688</v>
      </c>
      <c r="E1186">
        <v>1905.052968</v>
      </c>
      <c r="F1186">
        <v>66.47</v>
      </c>
      <c r="G1186">
        <v>3.1319403385408502</v>
      </c>
      <c r="H1186">
        <v>5.5122841861906604</v>
      </c>
      <c r="I1186">
        <v>-4.3510135078475596</v>
      </c>
      <c r="J1186">
        <v>-2.88727863960092</v>
      </c>
      <c r="K1186">
        <v>65.923677541052001</v>
      </c>
      <c r="L1186">
        <v>61.860725542838701</v>
      </c>
      <c r="M1186">
        <v>55.931821315525497</v>
      </c>
      <c r="N1186">
        <v>1.1304958432814001</v>
      </c>
      <c r="O1186">
        <v>5.4611102753121497</v>
      </c>
      <c r="P1186">
        <v>28.6931268151016</v>
      </c>
      <c r="Q1186">
        <v>-2.9924776916618E-2</v>
      </c>
    </row>
    <row r="1187" spans="1:17" hidden="1" x14ac:dyDescent="0.3">
      <c r="A1187" t="s">
        <v>2534</v>
      </c>
      <c r="B1187" t="s">
        <v>2535</v>
      </c>
      <c r="C1187" t="s">
        <v>3154</v>
      </c>
      <c r="D1187" t="s">
        <v>742</v>
      </c>
      <c r="E1187">
        <v>1901.11000107</v>
      </c>
      <c r="F1187">
        <v>747.41</v>
      </c>
      <c r="G1187">
        <v>28.8867666520357</v>
      </c>
      <c r="H1187">
        <v>-4.0093536503767098</v>
      </c>
      <c r="I1187">
        <v>-0.41922315271629301</v>
      </c>
      <c r="J1187">
        <v>-1.2133298617771799</v>
      </c>
      <c r="K1187">
        <v>775.40544799437203</v>
      </c>
      <c r="L1187">
        <v>718.91930270779505</v>
      </c>
      <c r="M1187">
        <v>43.078312623575101</v>
      </c>
      <c r="N1187">
        <v>1.02683077636081</v>
      </c>
      <c r="O1187">
        <v>11.0501598854711</v>
      </c>
      <c r="P1187">
        <v>57.7313495832014</v>
      </c>
      <c r="Q1187">
        <v>-3.6227040049000002E-5</v>
      </c>
    </row>
    <row r="1188" spans="1:17" hidden="1" x14ac:dyDescent="0.3">
      <c r="A1188" t="s">
        <v>2536</v>
      </c>
      <c r="B1188" t="s">
        <v>2537</v>
      </c>
      <c r="C1188" t="s">
        <v>3154</v>
      </c>
      <c r="D1188" t="s">
        <v>433</v>
      </c>
      <c r="E1188">
        <v>1900.44042375</v>
      </c>
      <c r="F1188">
        <v>984.85</v>
      </c>
      <c r="G1188">
        <v>184.95200797445401</v>
      </c>
      <c r="H1188">
        <v>4.2029040648929596</v>
      </c>
      <c r="I1188">
        <v>55.259639908140599</v>
      </c>
      <c r="J1188">
        <v>6.3234540579643896</v>
      </c>
      <c r="K1188">
        <v>933.63155138043396</v>
      </c>
      <c r="L1188">
        <v>728.477889539854</v>
      </c>
      <c r="M1188">
        <v>62.267279187678596</v>
      </c>
      <c r="N1188">
        <v>0.57749389140432095</v>
      </c>
      <c r="O1188">
        <v>23.3791948012387</v>
      </c>
      <c r="P1188">
        <v>212.35331430383701</v>
      </c>
      <c r="Q1188">
        <v>0.212820311442391</v>
      </c>
    </row>
    <row r="1189" spans="1:17" hidden="1" x14ac:dyDescent="0.3">
      <c r="A1189" t="s">
        <v>2538</v>
      </c>
      <c r="B1189" t="s">
        <v>2539</v>
      </c>
      <c r="C1189" t="s">
        <v>3154</v>
      </c>
      <c r="D1189" t="s">
        <v>576</v>
      </c>
      <c r="E1189">
        <v>1894.13487897</v>
      </c>
      <c r="F1189">
        <v>380.65</v>
      </c>
      <c r="G1189">
        <v>-1.6649605186895</v>
      </c>
      <c r="H1189">
        <v>-5.5748394043750196</v>
      </c>
      <c r="I1189">
        <v>-11.579908350483301</v>
      </c>
      <c r="J1189">
        <v>-3.6855571908969802</v>
      </c>
      <c r="K1189">
        <v>409.54381398506501</v>
      </c>
      <c r="L1189">
        <v>407.396361591382</v>
      </c>
      <c r="M1189">
        <v>36.655824660069101</v>
      </c>
      <c r="N1189">
        <v>0.229694426115573</v>
      </c>
      <c r="O1189">
        <v>65.493235255483995</v>
      </c>
      <c r="P1189">
        <v>24.8032786885245</v>
      </c>
      <c r="Q1189">
        <v>4.7490517300604003E-2</v>
      </c>
    </row>
    <row r="1190" spans="1:17" hidden="1" x14ac:dyDescent="0.3">
      <c r="A1190" t="s">
        <v>2540</v>
      </c>
      <c r="B1190" t="s">
        <v>2541</v>
      </c>
      <c r="C1190" t="s">
        <v>3154</v>
      </c>
      <c r="D1190" t="s">
        <v>75</v>
      </c>
      <c r="E1190">
        <v>1892.3508995549901</v>
      </c>
      <c r="F1190">
        <v>2509.4499999999998</v>
      </c>
      <c r="G1190">
        <v>-27.6092159548942</v>
      </c>
      <c r="H1190">
        <v>-9.25867892026276</v>
      </c>
      <c r="I1190">
        <v>-7.7852223173276496</v>
      </c>
      <c r="J1190">
        <v>-10.7934114347154</v>
      </c>
      <c r="K1190">
        <v>2787.7206901137201</v>
      </c>
      <c r="L1190">
        <v>2814.0850521027101</v>
      </c>
      <c r="M1190">
        <v>21.883841249801701</v>
      </c>
      <c r="N1190">
        <v>0.81269888224280995</v>
      </c>
      <c r="O1190">
        <v>26.368327721213799</v>
      </c>
      <c r="P1190">
        <v>6.9831390019823703</v>
      </c>
      <c r="Q1190">
        <v>-0.13218572483830801</v>
      </c>
    </row>
    <row r="1191" spans="1:17" hidden="1" x14ac:dyDescent="0.3">
      <c r="A1191" t="s">
        <v>2542</v>
      </c>
      <c r="B1191" t="s">
        <v>2543</v>
      </c>
      <c r="C1191" t="s">
        <v>3154</v>
      </c>
      <c r="D1191" t="s">
        <v>1436</v>
      </c>
      <c r="E1191">
        <v>1878.1692092000001</v>
      </c>
      <c r="F1191">
        <v>297.8</v>
      </c>
      <c r="G1191">
        <v>-35.474554046536603</v>
      </c>
      <c r="H1191">
        <v>-5.60377260435809</v>
      </c>
      <c r="I1191">
        <v>-17.827771158798701</v>
      </c>
      <c r="J1191">
        <v>-3.3931752359762899</v>
      </c>
      <c r="K1191">
        <v>323.14294109091799</v>
      </c>
      <c r="L1191">
        <v>331.61253410955499</v>
      </c>
      <c r="M1191">
        <v>37.8580601460868</v>
      </c>
      <c r="N1191">
        <v>0.46419761500934498</v>
      </c>
      <c r="O1191">
        <v>28.7105439892545</v>
      </c>
      <c r="P1191">
        <v>6.3571428571428603</v>
      </c>
      <c r="Q1191">
        <v>6.5008284109114994E-2</v>
      </c>
    </row>
    <row r="1192" spans="1:17" hidden="1" x14ac:dyDescent="0.3">
      <c r="A1192" t="s">
        <v>2544</v>
      </c>
      <c r="B1192" t="s">
        <v>2545</v>
      </c>
      <c r="C1192" t="s">
        <v>3154</v>
      </c>
      <c r="D1192" t="s">
        <v>246</v>
      </c>
      <c r="E1192">
        <v>1871.098815655</v>
      </c>
      <c r="F1192">
        <v>1058.1500000000001</v>
      </c>
      <c r="G1192">
        <v>155.87891118223601</v>
      </c>
      <c r="H1192">
        <v>-3.4356614877007101</v>
      </c>
      <c r="I1192">
        <v>37.079335250924998</v>
      </c>
      <c r="J1192">
        <v>-8.2521602981739797</v>
      </c>
      <c r="K1192">
        <v>1024.3209990585401</v>
      </c>
      <c r="L1192">
        <v>849.27467435184303</v>
      </c>
      <c r="M1192">
        <v>50.704499203464501</v>
      </c>
      <c r="N1192">
        <v>0.66508216666456099</v>
      </c>
      <c r="O1192">
        <v>13.31096725417</v>
      </c>
      <c r="P1192">
        <v>191.90344827586199</v>
      </c>
      <c r="Q1192">
        <v>0.15238751046162199</v>
      </c>
    </row>
    <row r="1193" spans="1:17" hidden="1" x14ac:dyDescent="0.3">
      <c r="A1193" t="s">
        <v>2546</v>
      </c>
      <c r="B1193" t="s">
        <v>2547</v>
      </c>
      <c r="C1193" t="s">
        <v>3154</v>
      </c>
      <c r="D1193" t="s">
        <v>749</v>
      </c>
      <c r="E1193">
        <v>1868.6139651349999</v>
      </c>
      <c r="F1193">
        <v>723.55</v>
      </c>
      <c r="G1193">
        <v>-7.3399237115782796</v>
      </c>
      <c r="H1193">
        <v>-2.5026933825806701</v>
      </c>
      <c r="I1193">
        <v>-29.6449614363938</v>
      </c>
      <c r="J1193">
        <v>6.1432541589363998</v>
      </c>
      <c r="K1193">
        <v>742.85196928301798</v>
      </c>
      <c r="L1193">
        <v>783.98916228273799</v>
      </c>
      <c r="M1193">
        <v>63.8488607508313</v>
      </c>
      <c r="N1193">
        <v>0.64517147618537996</v>
      </c>
      <c r="O1193">
        <v>79.669684195978107</v>
      </c>
      <c r="P1193">
        <v>23.916766569618002</v>
      </c>
      <c r="Q1193">
        <v>0.18105884233504399</v>
      </c>
    </row>
    <row r="1194" spans="1:17" hidden="1" x14ac:dyDescent="0.3">
      <c r="A1194" t="s">
        <v>2548</v>
      </c>
      <c r="B1194" t="s">
        <v>2549</v>
      </c>
      <c r="C1194" t="s">
        <v>3154</v>
      </c>
      <c r="D1194" t="s">
        <v>91</v>
      </c>
      <c r="E1194">
        <v>1863.03225</v>
      </c>
      <c r="F1194">
        <v>184.55</v>
      </c>
      <c r="G1194">
        <v>-22.2314030613379</v>
      </c>
      <c r="H1194">
        <v>59.272123771139</v>
      </c>
      <c r="I1194">
        <v>30.511122105691701</v>
      </c>
      <c r="J1194">
        <v>3.9991726382264501</v>
      </c>
      <c r="K1194">
        <v>152.96029716524899</v>
      </c>
      <c r="L1194">
        <v>149.30462204910501</v>
      </c>
      <c r="M1194">
        <v>69.3948441652296</v>
      </c>
      <c r="N1194">
        <v>2.5630024296265899</v>
      </c>
      <c r="O1194">
        <v>7.0441614738553104</v>
      </c>
      <c r="P1194">
        <v>62.6707800793301</v>
      </c>
      <c r="Q1194">
        <v>9.6041541865923993E-2</v>
      </c>
    </row>
    <row r="1195" spans="1:17" hidden="1" x14ac:dyDescent="0.3">
      <c r="A1195" t="s">
        <v>2550</v>
      </c>
      <c r="B1195" t="s">
        <v>2551</v>
      </c>
      <c r="C1195" t="s">
        <v>3154</v>
      </c>
      <c r="D1195" t="s">
        <v>1651</v>
      </c>
      <c r="E1195">
        <v>1857.2439029759901</v>
      </c>
      <c r="F1195">
        <v>85.33</v>
      </c>
      <c r="G1195">
        <v>-36.489231605330602</v>
      </c>
      <c r="H1195">
        <v>-3.9365638215124998</v>
      </c>
      <c r="I1195">
        <v>-20.1077550492538</v>
      </c>
      <c r="J1195">
        <v>-5.5318985230861202</v>
      </c>
      <c r="K1195">
        <v>91.223259309320994</v>
      </c>
      <c r="L1195">
        <v>94.792681764221797</v>
      </c>
      <c r="M1195">
        <v>30.456562514239501</v>
      </c>
      <c r="N1195">
        <v>0.29009962956811902</v>
      </c>
      <c r="O1195">
        <v>51.7637407711238</v>
      </c>
      <c r="P1195">
        <v>2.80722891566265</v>
      </c>
      <c r="Q1195">
        <v>2.4689999041013998E-2</v>
      </c>
    </row>
    <row r="1196" spans="1:17" hidden="1" x14ac:dyDescent="0.3">
      <c r="A1196" t="s">
        <v>2552</v>
      </c>
      <c r="B1196" t="s">
        <v>2553</v>
      </c>
      <c r="C1196" t="s">
        <v>3154</v>
      </c>
      <c r="D1196" t="s">
        <v>2554</v>
      </c>
      <c r="E1196">
        <v>1855.5418774</v>
      </c>
      <c r="F1196">
        <v>1718</v>
      </c>
      <c r="G1196">
        <v>262.16338051714899</v>
      </c>
      <c r="H1196">
        <v>-3.4916897383096801</v>
      </c>
      <c r="I1196">
        <v>16.144617966916801</v>
      </c>
      <c r="J1196">
        <v>-4.3486564797657001</v>
      </c>
      <c r="K1196">
        <v>1790.7382541009499</v>
      </c>
      <c r="L1196">
        <v>1568.6193548000899</v>
      </c>
      <c r="M1196">
        <v>41.006960522952603</v>
      </c>
      <c r="N1196">
        <v>0.64401904050579095</v>
      </c>
      <c r="O1196">
        <v>31.548311990686798</v>
      </c>
      <c r="P1196">
        <v>375.11061946902601</v>
      </c>
      <c r="Q1196">
        <v>0.23994737459368501</v>
      </c>
    </row>
    <row r="1197" spans="1:17" hidden="1" x14ac:dyDescent="0.3">
      <c r="A1197" t="s">
        <v>2555</v>
      </c>
      <c r="B1197" t="s">
        <v>2556</v>
      </c>
      <c r="C1197" t="s">
        <v>3154</v>
      </c>
      <c r="D1197" t="s">
        <v>477</v>
      </c>
      <c r="E1197">
        <v>1855.0954475450001</v>
      </c>
      <c r="F1197">
        <v>599.04999999999995</v>
      </c>
      <c r="G1197">
        <v>-38.67426801197</v>
      </c>
      <c r="H1197">
        <v>-4.4356705643977303</v>
      </c>
      <c r="I1197">
        <v>-2.1019095651952302</v>
      </c>
      <c r="J1197">
        <v>7.6686828662548701</v>
      </c>
      <c r="K1197">
        <v>653.39776333589202</v>
      </c>
      <c r="L1197">
        <v>637.69428531235303</v>
      </c>
      <c r="M1197">
        <v>48.005724549384297</v>
      </c>
      <c r="N1197">
        <v>0.84249402839844101</v>
      </c>
      <c r="O1197">
        <v>48.359903180034998</v>
      </c>
      <c r="P1197">
        <v>36.132257697988798</v>
      </c>
      <c r="Q1197">
        <v>0.122178318631083</v>
      </c>
    </row>
    <row r="1198" spans="1:17" hidden="1" x14ac:dyDescent="0.3">
      <c r="A1198" t="s">
        <v>2557</v>
      </c>
      <c r="B1198" t="s">
        <v>2558</v>
      </c>
      <c r="C1198" t="s">
        <v>3154</v>
      </c>
      <c r="D1198" t="s">
        <v>509</v>
      </c>
      <c r="E1198">
        <v>1851.1869240000001</v>
      </c>
      <c r="F1198">
        <v>92</v>
      </c>
      <c r="G1198">
        <v>50.544555282639401</v>
      </c>
      <c r="H1198">
        <v>-6.03485274995358</v>
      </c>
      <c r="I1198">
        <v>0.73429707599674099</v>
      </c>
      <c r="J1198">
        <v>-6.9845247030776099</v>
      </c>
      <c r="K1198">
        <v>93.817417221432805</v>
      </c>
      <c r="L1198">
        <v>83.094475507957</v>
      </c>
      <c r="M1198">
        <v>46.935225147444498</v>
      </c>
      <c r="N1198">
        <v>0.233822203315844</v>
      </c>
      <c r="O1198">
        <v>41.304347826086897</v>
      </c>
      <c r="P1198">
        <v>91.6666666666666</v>
      </c>
      <c r="Q1198">
        <v>0.164898975773038</v>
      </c>
    </row>
    <row r="1199" spans="1:17" hidden="1" x14ac:dyDescent="0.3">
      <c r="A1199" t="s">
        <v>2559</v>
      </c>
      <c r="B1199" t="s">
        <v>2560</v>
      </c>
      <c r="C1199" t="s">
        <v>3154</v>
      </c>
      <c r="D1199" t="s">
        <v>206</v>
      </c>
      <c r="E1199">
        <v>1844.12848125</v>
      </c>
      <c r="F1199">
        <v>298.75</v>
      </c>
      <c r="G1199">
        <v>-1.056014710243</v>
      </c>
      <c r="H1199">
        <v>-3.3072595698641498</v>
      </c>
      <c r="I1199">
        <v>-5.6538148857458896</v>
      </c>
      <c r="J1199">
        <v>-3.2521248396358402</v>
      </c>
      <c r="K1199">
        <v>318.85925902301398</v>
      </c>
      <c r="L1199">
        <v>305.12218808622299</v>
      </c>
      <c r="M1199">
        <v>37.589149027475301</v>
      </c>
      <c r="N1199">
        <v>0.484246819004167</v>
      </c>
      <c r="O1199">
        <v>32.485355648535503</v>
      </c>
      <c r="P1199">
        <v>35.672116257947302</v>
      </c>
      <c r="Q1199">
        <v>0.15317222983293299</v>
      </c>
    </row>
    <row r="1200" spans="1:17" hidden="1" x14ac:dyDescent="0.3">
      <c r="A1200" t="s">
        <v>2561</v>
      </c>
      <c r="B1200" t="s">
        <v>2562</v>
      </c>
      <c r="C1200" t="s">
        <v>3154</v>
      </c>
      <c r="D1200" t="s">
        <v>258</v>
      </c>
      <c r="E1200">
        <v>1829.61756193</v>
      </c>
      <c r="F1200">
        <v>1693.7</v>
      </c>
      <c r="G1200">
        <v>287.61472589735098</v>
      </c>
      <c r="H1200">
        <v>17.416232324900601</v>
      </c>
      <c r="I1200">
        <v>95.977877057426298</v>
      </c>
      <c r="J1200">
        <v>21.903784644357302</v>
      </c>
      <c r="K1200">
        <v>1451.9899125478701</v>
      </c>
      <c r="L1200">
        <v>1127.6526071824301</v>
      </c>
      <c r="M1200">
        <v>68.444557781942905</v>
      </c>
      <c r="N1200">
        <v>1.42505083292221</v>
      </c>
      <c r="O1200">
        <v>5.4909370018303196</v>
      </c>
      <c r="P1200">
        <v>410.150602409638</v>
      </c>
      <c r="Q1200">
        <v>0.27411736174601797</v>
      </c>
    </row>
    <row r="1201" spans="1:17" hidden="1" x14ac:dyDescent="0.3">
      <c r="A1201" t="s">
        <v>2563</v>
      </c>
      <c r="B1201" t="s">
        <v>2564</v>
      </c>
      <c r="C1201" t="s">
        <v>3154</v>
      </c>
      <c r="D1201" t="s">
        <v>125</v>
      </c>
      <c r="E1201">
        <v>1823.94259995999</v>
      </c>
      <c r="F1201">
        <v>1420.4</v>
      </c>
      <c r="G1201">
        <v>463.75830594579003</v>
      </c>
      <c r="H1201">
        <v>-16.1660878597324</v>
      </c>
      <c r="I1201">
        <v>253.90804953112701</v>
      </c>
      <c r="J1201">
        <v>0.488125868032182</v>
      </c>
      <c r="K1201">
        <v>1524.08781955925</v>
      </c>
      <c r="L1201">
        <v>1051.2876452438099</v>
      </c>
      <c r="M1201">
        <v>35.967799662016297</v>
      </c>
      <c r="N1201">
        <v>0.27640560399960801</v>
      </c>
      <c r="O1201">
        <v>83.656012390875802</v>
      </c>
      <c r="P1201">
        <v>566.85446009389602</v>
      </c>
      <c r="Q1201">
        <v>0.22111065223329199</v>
      </c>
    </row>
    <row r="1202" spans="1:17" hidden="1" x14ac:dyDescent="0.3">
      <c r="A1202" t="s">
        <v>2565</v>
      </c>
      <c r="B1202" t="s">
        <v>2566</v>
      </c>
      <c r="C1202" t="s">
        <v>3154</v>
      </c>
      <c r="D1202" t="s">
        <v>105</v>
      </c>
      <c r="E1202">
        <v>1815.9585768899999</v>
      </c>
      <c r="F1202">
        <v>81.81</v>
      </c>
      <c r="G1202">
        <v>71.463819909583606</v>
      </c>
      <c r="H1202">
        <v>0.58744452151970805</v>
      </c>
      <c r="I1202">
        <v>-1.72875371587822</v>
      </c>
      <c r="J1202">
        <v>-2.9723090409050399</v>
      </c>
      <c r="K1202">
        <v>84.171069875799105</v>
      </c>
      <c r="L1202">
        <v>78.926675719526799</v>
      </c>
      <c r="M1202">
        <v>56.924092777995298</v>
      </c>
      <c r="N1202">
        <v>0.54290964467263902</v>
      </c>
      <c r="O1202">
        <v>31.8909668744652</v>
      </c>
      <c r="P1202">
        <v>97.132530120481903</v>
      </c>
      <c r="Q1202">
        <v>7.8149211809933006E-2</v>
      </c>
    </row>
    <row r="1203" spans="1:17" hidden="1" x14ac:dyDescent="0.3">
      <c r="A1203" t="s">
        <v>2567</v>
      </c>
      <c r="B1203" t="s">
        <v>2568</v>
      </c>
      <c r="C1203" t="s">
        <v>3154</v>
      </c>
      <c r="D1203" t="s">
        <v>425</v>
      </c>
      <c r="E1203">
        <v>1810.67992795999</v>
      </c>
      <c r="F1203">
        <v>216.49</v>
      </c>
      <c r="G1203">
        <v>-18.698170406767101</v>
      </c>
      <c r="H1203">
        <v>-5.2189499024842601</v>
      </c>
      <c r="I1203">
        <v>1.47663767858471</v>
      </c>
      <c r="J1203">
        <v>-6.0026991370302998</v>
      </c>
      <c r="K1203">
        <v>237.841976204453</v>
      </c>
      <c r="L1203">
        <v>238.057126847181</v>
      </c>
      <c r="M1203">
        <v>28.825727880666999</v>
      </c>
      <c r="N1203">
        <v>0.46608114636791997</v>
      </c>
      <c r="O1203">
        <v>42.962723451429603</v>
      </c>
      <c r="P1203">
        <v>19.905843256715499</v>
      </c>
      <c r="Q1203">
        <v>6.2076291983076001E-2</v>
      </c>
    </row>
    <row r="1204" spans="1:17" hidden="1" x14ac:dyDescent="0.3">
      <c r="A1204" t="s">
        <v>2569</v>
      </c>
      <c r="B1204" t="s">
        <v>2570</v>
      </c>
      <c r="C1204" t="s">
        <v>3154</v>
      </c>
      <c r="D1204" t="s">
        <v>227</v>
      </c>
      <c r="E1204">
        <v>1810.2759439049901</v>
      </c>
      <c r="F1204">
        <v>792.35</v>
      </c>
      <c r="G1204">
        <v>25.737575756967502</v>
      </c>
      <c r="H1204">
        <v>2.26621841832864</v>
      </c>
      <c r="I1204">
        <v>21.890508082018702</v>
      </c>
      <c r="J1204">
        <v>-0.97250783439496002</v>
      </c>
      <c r="K1204">
        <v>827.48208781361905</v>
      </c>
      <c r="L1204">
        <v>731.12703077675997</v>
      </c>
      <c r="M1204">
        <v>39.2038991355573</v>
      </c>
      <c r="N1204">
        <v>0.156355018252745</v>
      </c>
      <c r="O1204">
        <v>32.390988830693502</v>
      </c>
      <c r="P1204">
        <v>70.750366347728601</v>
      </c>
      <c r="Q1204">
        <v>3.1255505375196002E-2</v>
      </c>
    </row>
    <row r="1205" spans="1:17" hidden="1" x14ac:dyDescent="0.3">
      <c r="A1205" t="s">
        <v>2571</v>
      </c>
      <c r="B1205" t="s">
        <v>2572</v>
      </c>
      <c r="C1205" t="s">
        <v>3154</v>
      </c>
      <c r="D1205" t="s">
        <v>114</v>
      </c>
      <c r="E1205">
        <v>1791.2627833199999</v>
      </c>
      <c r="F1205">
        <v>259.39999999999998</v>
      </c>
      <c r="G1205">
        <v>-46.918356735603503</v>
      </c>
      <c r="H1205">
        <v>6.8358178867661898</v>
      </c>
      <c r="I1205">
        <v>-32.099599676219498</v>
      </c>
      <c r="J1205">
        <v>-3.0045562111069102</v>
      </c>
      <c r="K1205">
        <v>280.87549506551198</v>
      </c>
      <c r="M1205">
        <v>46.510254218704603</v>
      </c>
      <c r="N1205">
        <v>0.41732424591627498</v>
      </c>
      <c r="O1205">
        <v>54.202004626060102</v>
      </c>
      <c r="P1205">
        <v>14.982269503546</v>
      </c>
    </row>
    <row r="1206" spans="1:17" hidden="1" x14ac:dyDescent="0.3">
      <c r="A1206" t="s">
        <v>2573</v>
      </c>
      <c r="B1206" t="s">
        <v>2574</v>
      </c>
      <c r="C1206" t="s">
        <v>3154</v>
      </c>
      <c r="D1206" t="s">
        <v>472</v>
      </c>
      <c r="E1206">
        <v>1785.4854029999999</v>
      </c>
      <c r="F1206">
        <v>579.79999999999995</v>
      </c>
      <c r="G1206">
        <v>4.7391689506919397</v>
      </c>
      <c r="H1206">
        <v>2.3133207377305798</v>
      </c>
      <c r="I1206">
        <v>7.8623823137909703</v>
      </c>
      <c r="J1206">
        <v>1.2415280925282799</v>
      </c>
      <c r="K1206">
        <v>586.89169095053205</v>
      </c>
      <c r="L1206">
        <v>563.47337065128102</v>
      </c>
      <c r="M1206">
        <v>54.276272895998197</v>
      </c>
      <c r="N1206">
        <v>0.39797131755690801</v>
      </c>
      <c r="O1206">
        <v>25.388064849948201</v>
      </c>
      <c r="P1206">
        <v>44.049689440993703</v>
      </c>
      <c r="Q1206">
        <v>-4.7968653575257002E-2</v>
      </c>
    </row>
    <row r="1207" spans="1:17" hidden="1" x14ac:dyDescent="0.3">
      <c r="A1207" t="s">
        <v>2575</v>
      </c>
      <c r="B1207" t="s">
        <v>2576</v>
      </c>
      <c r="C1207" t="s">
        <v>3154</v>
      </c>
      <c r="D1207" t="s">
        <v>141</v>
      </c>
      <c r="E1207">
        <v>1781.89140722</v>
      </c>
      <c r="F1207">
        <v>104.6</v>
      </c>
      <c r="G1207">
        <v>-25.598052165933101</v>
      </c>
      <c r="H1207">
        <v>-8.4931659327050504</v>
      </c>
      <c r="I1207">
        <v>-15.266734896546801</v>
      </c>
      <c r="J1207">
        <v>-1.7157943344658</v>
      </c>
      <c r="K1207">
        <v>115.919508569672</v>
      </c>
      <c r="L1207">
        <v>114.478514150435</v>
      </c>
      <c r="M1207">
        <v>38.156334683579701</v>
      </c>
      <c r="N1207">
        <v>0.37477670023961801</v>
      </c>
      <c r="O1207">
        <v>41.108986615678702</v>
      </c>
      <c r="P1207">
        <v>14.881933003844001</v>
      </c>
      <c r="Q1207">
        <v>1.9049974008277001E-2</v>
      </c>
    </row>
    <row r="1208" spans="1:17" hidden="1" x14ac:dyDescent="0.3">
      <c r="A1208" t="s">
        <v>2577</v>
      </c>
      <c r="B1208" t="s">
        <v>2578</v>
      </c>
      <c r="C1208" t="s">
        <v>3154</v>
      </c>
      <c r="D1208" t="s">
        <v>40</v>
      </c>
      <c r="E1208">
        <v>1781.1537499999999</v>
      </c>
      <c r="F1208">
        <v>53.05</v>
      </c>
      <c r="G1208">
        <v>-14.2378865383525</v>
      </c>
      <c r="H1208">
        <v>12.5377371180992</v>
      </c>
      <c r="I1208">
        <v>1.0622929437653399</v>
      </c>
      <c r="J1208">
        <v>10.9062080200003</v>
      </c>
      <c r="K1208">
        <v>43.754051550629299</v>
      </c>
      <c r="L1208">
        <v>44.788578299755201</v>
      </c>
      <c r="M1208">
        <v>81.207814153180195</v>
      </c>
      <c r="N1208">
        <v>1.6052768456447399</v>
      </c>
      <c r="O1208">
        <v>49.651272384542899</v>
      </c>
      <c r="P1208">
        <v>46.546961325966798</v>
      </c>
      <c r="Q1208">
        <v>0.12852594390363001</v>
      </c>
    </row>
    <row r="1209" spans="1:17" hidden="1" x14ac:dyDescent="0.3">
      <c r="A1209" t="s">
        <v>2579</v>
      </c>
      <c r="B1209" t="s">
        <v>2580</v>
      </c>
      <c r="C1209" t="s">
        <v>3154</v>
      </c>
      <c r="D1209" t="s">
        <v>258</v>
      </c>
      <c r="E1209">
        <v>1777.49</v>
      </c>
      <c r="F1209">
        <v>854.5625</v>
      </c>
      <c r="G1209">
        <v>186.76961096362299</v>
      </c>
      <c r="H1209">
        <v>7.66969185760711</v>
      </c>
      <c r="I1209">
        <v>161.938839523095</v>
      </c>
      <c r="J1209">
        <v>-7.1741769129856801</v>
      </c>
      <c r="K1209">
        <v>735.97963840811701</v>
      </c>
      <c r="L1209">
        <v>516.46850821069097</v>
      </c>
      <c r="M1209">
        <v>61.999224127292798</v>
      </c>
      <c r="N1209">
        <v>1.1565400718765</v>
      </c>
      <c r="O1209">
        <v>8.9446354128574601</v>
      </c>
      <c r="P1209">
        <v>231.675722879875</v>
      </c>
      <c r="Q1209">
        <v>0.126622101276156</v>
      </c>
    </row>
    <row r="1210" spans="1:17" hidden="1" x14ac:dyDescent="0.3">
      <c r="A1210" t="s">
        <v>2581</v>
      </c>
      <c r="B1210" t="s">
        <v>2582</v>
      </c>
      <c r="C1210" t="s">
        <v>3154</v>
      </c>
      <c r="D1210" t="s">
        <v>472</v>
      </c>
      <c r="E1210">
        <v>1774.5530624799901</v>
      </c>
      <c r="F1210">
        <v>527.29999999999995</v>
      </c>
      <c r="G1210">
        <v>23.612199115344598</v>
      </c>
      <c r="H1210">
        <v>29.286537429477001</v>
      </c>
      <c r="I1210">
        <v>41.955673537208703</v>
      </c>
      <c r="J1210">
        <v>3.5230150410426</v>
      </c>
      <c r="K1210">
        <v>537.62547928990102</v>
      </c>
      <c r="L1210">
        <v>455.26003745598399</v>
      </c>
      <c r="M1210">
        <v>33.928781653661503</v>
      </c>
      <c r="N1210">
        <v>1.6294161629747801</v>
      </c>
      <c r="O1210">
        <v>24.540109994310601</v>
      </c>
      <c r="P1210">
        <v>79.965870307167194</v>
      </c>
      <c r="Q1210">
        <v>-3.7575397359627997E-2</v>
      </c>
    </row>
    <row r="1211" spans="1:17" hidden="1" x14ac:dyDescent="0.3">
      <c r="A1211" t="s">
        <v>2583</v>
      </c>
      <c r="B1211" t="s">
        <v>2584</v>
      </c>
      <c r="C1211" t="s">
        <v>3154</v>
      </c>
      <c r="D1211" t="s">
        <v>282</v>
      </c>
      <c r="E1211">
        <v>1766.7</v>
      </c>
      <c r="F1211">
        <v>1472.25</v>
      </c>
      <c r="G1211">
        <v>-36.173286185059297</v>
      </c>
      <c r="H1211">
        <v>2.8879406727776198</v>
      </c>
      <c r="I1211">
        <v>2.7299835759886699</v>
      </c>
      <c r="J1211">
        <v>-1.98128609459737</v>
      </c>
      <c r="K1211">
        <v>1475.2382938442499</v>
      </c>
      <c r="L1211">
        <v>1446.21944895307</v>
      </c>
      <c r="M1211">
        <v>43.389570383822999</v>
      </c>
      <c r="N1211">
        <v>0.59489424114379996</v>
      </c>
      <c r="O1211">
        <v>14.447274579724899</v>
      </c>
      <c r="P1211">
        <v>24.656026417171098</v>
      </c>
      <c r="Q1211">
        <v>0.166675734121698</v>
      </c>
    </row>
    <row r="1212" spans="1:17" hidden="1" x14ac:dyDescent="0.3">
      <c r="A1212" t="s">
        <v>2585</v>
      </c>
      <c r="B1212" t="s">
        <v>2586</v>
      </c>
      <c r="C1212" t="s">
        <v>3154</v>
      </c>
      <c r="D1212" t="s">
        <v>392</v>
      </c>
      <c r="E1212">
        <v>1763.8183280799999</v>
      </c>
      <c r="F1212">
        <v>5526.55</v>
      </c>
      <c r="G1212">
        <v>70.645548860897193</v>
      </c>
      <c r="H1212">
        <v>24.328612780473598</v>
      </c>
      <c r="I1212">
        <v>73.243367111506402</v>
      </c>
      <c r="J1212">
        <v>14.4682901607425</v>
      </c>
      <c r="K1212">
        <v>4235.6332552617496</v>
      </c>
      <c r="L1212">
        <v>3740.9657775557698</v>
      </c>
      <c r="M1212">
        <v>83.454931630178805</v>
      </c>
      <c r="N1212">
        <v>2.0779941193764802</v>
      </c>
      <c r="O1212">
        <v>3.9608797531914099</v>
      </c>
      <c r="P1212">
        <v>127.89896907216399</v>
      </c>
      <c r="Q1212">
        <v>4.4806146604480998E-2</v>
      </c>
    </row>
    <row r="1213" spans="1:17" hidden="1" x14ac:dyDescent="0.3">
      <c r="A1213" t="s">
        <v>2587</v>
      </c>
      <c r="B1213" t="s">
        <v>2588</v>
      </c>
      <c r="C1213" t="s">
        <v>3154</v>
      </c>
      <c r="D1213" t="s">
        <v>141</v>
      </c>
      <c r="E1213">
        <v>1757.7416736</v>
      </c>
      <c r="F1213">
        <v>1425.75</v>
      </c>
      <c r="G1213">
        <v>106.59469672156</v>
      </c>
      <c r="H1213">
        <v>59.348574752568602</v>
      </c>
      <c r="I1213">
        <v>50.810119682374399</v>
      </c>
      <c r="J1213">
        <v>16.367366909045899</v>
      </c>
      <c r="K1213">
        <v>1068.8914361795901</v>
      </c>
      <c r="L1213">
        <v>925.92506399599495</v>
      </c>
      <c r="M1213">
        <v>95.383752301576394</v>
      </c>
      <c r="N1213">
        <v>3.22329031446053</v>
      </c>
      <c r="O1213">
        <v>4.0855689987725698</v>
      </c>
      <c r="P1213">
        <v>139.62184873949499</v>
      </c>
    </row>
    <row r="1214" spans="1:17" hidden="1" x14ac:dyDescent="0.3">
      <c r="A1214" t="s">
        <v>2589</v>
      </c>
      <c r="B1214" t="s">
        <v>2590</v>
      </c>
      <c r="C1214" t="s">
        <v>3154</v>
      </c>
      <c r="D1214" t="s">
        <v>21</v>
      </c>
      <c r="E1214">
        <v>1756.778986149</v>
      </c>
      <c r="F1214">
        <v>165.81</v>
      </c>
      <c r="G1214">
        <v>403.78002739181198</v>
      </c>
      <c r="H1214">
        <v>6.5527640150415101</v>
      </c>
      <c r="I1214">
        <v>167.58406612672201</v>
      </c>
      <c r="J1214">
        <v>6.6779445677155698</v>
      </c>
      <c r="K1214">
        <v>144.765704897879</v>
      </c>
      <c r="L1214">
        <v>99.355639234522798</v>
      </c>
      <c r="M1214">
        <v>67.335442837034506</v>
      </c>
      <c r="N1214">
        <v>0.21252340190545099</v>
      </c>
      <c r="O1214">
        <v>8.8776310234605909</v>
      </c>
      <c r="P1214">
        <v>457.34453781512599</v>
      </c>
    </row>
    <row r="1215" spans="1:17" hidden="1" x14ac:dyDescent="0.3">
      <c r="A1215" t="s">
        <v>2591</v>
      </c>
      <c r="B1215" t="s">
        <v>2592</v>
      </c>
      <c r="C1215" t="s">
        <v>3154</v>
      </c>
      <c r="D1215" t="s">
        <v>21</v>
      </c>
      <c r="E1215">
        <v>1755.35779968</v>
      </c>
      <c r="F1215">
        <v>1490.85</v>
      </c>
      <c r="G1215">
        <v>201.46880981748299</v>
      </c>
      <c r="H1215">
        <v>-3.8589737898365302</v>
      </c>
      <c r="I1215">
        <v>23.291559784066301</v>
      </c>
      <c r="J1215">
        <v>1.5830323207336201</v>
      </c>
      <c r="K1215">
        <v>1498.86953825008</v>
      </c>
      <c r="L1215">
        <v>1236.83138495864</v>
      </c>
      <c r="M1215">
        <v>49.7037697835868</v>
      </c>
      <c r="N1215">
        <v>0.62348740083457399</v>
      </c>
      <c r="O1215">
        <v>25.029345675285899</v>
      </c>
      <c r="P1215">
        <v>238.86805318786199</v>
      </c>
      <c r="Q1215">
        <v>0.14191496722161501</v>
      </c>
    </row>
    <row r="1216" spans="1:17" hidden="1" x14ac:dyDescent="0.3">
      <c r="A1216" t="s">
        <v>2593</v>
      </c>
      <c r="B1216" t="s">
        <v>2594</v>
      </c>
      <c r="C1216" t="s">
        <v>3154</v>
      </c>
      <c r="D1216" t="s">
        <v>57</v>
      </c>
      <c r="E1216">
        <v>1747.9524038</v>
      </c>
      <c r="F1216">
        <v>17.95</v>
      </c>
      <c r="G1216">
        <v>-56.541448392348201</v>
      </c>
      <c r="H1216">
        <v>-4.7447230983605397</v>
      </c>
      <c r="I1216">
        <v>-1.6507325817601699</v>
      </c>
      <c r="J1216">
        <v>-3.8095450716853598</v>
      </c>
      <c r="K1216">
        <v>18.452930334620302</v>
      </c>
      <c r="L1216">
        <v>18.485289014471899</v>
      </c>
      <c r="M1216">
        <v>50.323148901430599</v>
      </c>
      <c r="N1216">
        <v>0.34748991002355001</v>
      </c>
      <c r="O1216">
        <v>56.267409470752099</v>
      </c>
      <c r="P1216">
        <v>22.945205479452</v>
      </c>
      <c r="Q1216">
        <v>2.7962854235791999E-2</v>
      </c>
    </row>
    <row r="1217" spans="1:17" hidden="1" x14ac:dyDescent="0.3">
      <c r="A1217" t="s">
        <v>2595</v>
      </c>
      <c r="B1217" t="s">
        <v>2596</v>
      </c>
      <c r="C1217" t="s">
        <v>3154</v>
      </c>
      <c r="D1217" t="s">
        <v>48</v>
      </c>
      <c r="E1217">
        <v>1745.1224910000001</v>
      </c>
      <c r="F1217">
        <v>1782.1</v>
      </c>
      <c r="G1217">
        <v>68.663751649732504</v>
      </c>
      <c r="H1217">
        <v>17.1701403886678</v>
      </c>
      <c r="I1217">
        <v>51.853973753903297</v>
      </c>
      <c r="J1217">
        <v>8.2785895957078601</v>
      </c>
      <c r="K1217">
        <v>1611.8088766138501</v>
      </c>
      <c r="L1217">
        <v>1329.84663514371</v>
      </c>
      <c r="M1217">
        <v>55.257149573282398</v>
      </c>
      <c r="N1217">
        <v>1.29485949940606</v>
      </c>
      <c r="O1217">
        <v>9.1437068626900793</v>
      </c>
      <c r="P1217">
        <v>113.16985645933001</v>
      </c>
    </row>
    <row r="1218" spans="1:17" hidden="1" x14ac:dyDescent="0.3">
      <c r="A1218" t="s">
        <v>2597</v>
      </c>
      <c r="B1218" t="s">
        <v>2598</v>
      </c>
      <c r="C1218" t="s">
        <v>3154</v>
      </c>
      <c r="D1218" t="s">
        <v>206</v>
      </c>
      <c r="E1218">
        <v>1743.634442</v>
      </c>
      <c r="F1218">
        <v>406.15</v>
      </c>
      <c r="G1218">
        <v>-28.453303111332499</v>
      </c>
      <c r="H1218">
        <v>-1.5416342620207799</v>
      </c>
      <c r="I1218">
        <v>-8.1237100502466308</v>
      </c>
      <c r="J1218">
        <v>1.4701641224567801</v>
      </c>
      <c r="K1218">
        <v>420.08502601610599</v>
      </c>
      <c r="L1218">
        <v>422.44345092532302</v>
      </c>
      <c r="M1218">
        <v>43.3770870577818</v>
      </c>
      <c r="N1218">
        <v>0.28270741362792401</v>
      </c>
      <c r="O1218">
        <v>27.785300997168498</v>
      </c>
      <c r="P1218">
        <v>13.703807390817399</v>
      </c>
      <c r="Q1218">
        <v>-3.3678308075000001E-3</v>
      </c>
    </row>
    <row r="1219" spans="1:17" hidden="1" x14ac:dyDescent="0.3">
      <c r="A1219" t="s">
        <v>2599</v>
      </c>
      <c r="B1219" t="s">
        <v>2600</v>
      </c>
      <c r="C1219" t="s">
        <v>3154</v>
      </c>
      <c r="D1219" t="s">
        <v>120</v>
      </c>
      <c r="E1219">
        <v>1741.9266584930001</v>
      </c>
      <c r="F1219">
        <v>111.01</v>
      </c>
      <c r="G1219">
        <v>-44.4714024094121</v>
      </c>
      <c r="H1219">
        <v>-7.2155724989533896</v>
      </c>
      <c r="I1219">
        <v>-31.556786003603001</v>
      </c>
      <c r="J1219">
        <v>-4.4202086590174199</v>
      </c>
      <c r="K1219">
        <v>122.582040322271</v>
      </c>
      <c r="L1219">
        <v>135.64390715992801</v>
      </c>
      <c r="M1219">
        <v>41.027166807516899</v>
      </c>
      <c r="N1219">
        <v>0.27867724152579698</v>
      </c>
      <c r="O1219">
        <v>74.759030717953294</v>
      </c>
      <c r="P1219">
        <v>7.5782537067545297</v>
      </c>
    </row>
    <row r="1220" spans="1:17" hidden="1" x14ac:dyDescent="0.3">
      <c r="A1220" t="s">
        <v>2601</v>
      </c>
      <c r="B1220" t="s">
        <v>2602</v>
      </c>
      <c r="C1220" t="s">
        <v>3154</v>
      </c>
      <c r="D1220" t="s">
        <v>91</v>
      </c>
      <c r="E1220">
        <v>1736.7264708519999</v>
      </c>
      <c r="F1220">
        <v>180.61</v>
      </c>
      <c r="G1220">
        <v>48.8036800306838</v>
      </c>
      <c r="H1220">
        <v>36.135406846837</v>
      </c>
      <c r="I1220">
        <v>66.317615328193497</v>
      </c>
      <c r="J1220">
        <v>3.19631596832189</v>
      </c>
      <c r="K1220">
        <v>152.828704612666</v>
      </c>
      <c r="L1220">
        <v>123.338375466171</v>
      </c>
      <c r="M1220">
        <v>53.392863833842902</v>
      </c>
      <c r="N1220">
        <v>0.70643310691482997</v>
      </c>
      <c r="O1220">
        <v>8.3550191019323208</v>
      </c>
      <c r="P1220">
        <v>106.647597254004</v>
      </c>
      <c r="Q1220">
        <v>9.1201671249459999E-3</v>
      </c>
    </row>
    <row r="1221" spans="1:17" hidden="1" x14ac:dyDescent="0.3">
      <c r="A1221" t="s">
        <v>2603</v>
      </c>
      <c r="B1221" t="s">
        <v>2604</v>
      </c>
      <c r="C1221" t="s">
        <v>3154</v>
      </c>
      <c r="D1221" t="s">
        <v>1465</v>
      </c>
      <c r="E1221">
        <v>1722.8353017500001</v>
      </c>
      <c r="F1221">
        <v>121.69</v>
      </c>
      <c r="G1221">
        <v>33.403298598990901</v>
      </c>
      <c r="H1221">
        <v>9.6272633690466805</v>
      </c>
      <c r="I1221">
        <v>-9.2196606531594192</v>
      </c>
      <c r="J1221">
        <v>-6.0105416976263299</v>
      </c>
      <c r="K1221">
        <v>126.16030463347499</v>
      </c>
      <c r="L1221">
        <v>116.675886607864</v>
      </c>
      <c r="M1221">
        <v>36.1408573975541</v>
      </c>
      <c r="N1221">
        <v>0.78215072671768304</v>
      </c>
      <c r="O1221">
        <v>22.0313912400361</v>
      </c>
      <c r="P1221">
        <v>61.714285714285701</v>
      </c>
      <c r="Q1221">
        <v>0.16000880217249899</v>
      </c>
    </row>
    <row r="1222" spans="1:17" hidden="1" x14ac:dyDescent="0.3">
      <c r="A1222" t="s">
        <v>2605</v>
      </c>
      <c r="B1222" t="s">
        <v>2606</v>
      </c>
      <c r="C1222" t="s">
        <v>3154</v>
      </c>
      <c r="D1222" t="s">
        <v>51</v>
      </c>
      <c r="E1222">
        <v>1719.26</v>
      </c>
      <c r="F1222">
        <v>20.079999999999998</v>
      </c>
      <c r="G1222">
        <v>71.625141575438093</v>
      </c>
      <c r="H1222">
        <v>-3.5671223485948498</v>
      </c>
      <c r="I1222">
        <v>44.411191411198203</v>
      </c>
      <c r="J1222">
        <v>-3.49923810771514</v>
      </c>
      <c r="K1222">
        <v>20.283973509228701</v>
      </c>
      <c r="L1222">
        <v>16.627755314400702</v>
      </c>
      <c r="M1222">
        <v>26.246969455177101</v>
      </c>
      <c r="N1222">
        <v>0.26524082429825602</v>
      </c>
      <c r="O1222">
        <v>38.944223107569698</v>
      </c>
      <c r="P1222">
        <v>104.897959183673</v>
      </c>
    </row>
    <row r="1223" spans="1:17" hidden="1" x14ac:dyDescent="0.3">
      <c r="A1223" t="s">
        <v>2607</v>
      </c>
      <c r="B1223" t="s">
        <v>2608</v>
      </c>
      <c r="C1223" t="s">
        <v>3154</v>
      </c>
      <c r="D1223" t="s">
        <v>206</v>
      </c>
      <c r="E1223">
        <v>1715.93043276</v>
      </c>
      <c r="F1223">
        <v>702.3</v>
      </c>
      <c r="G1223">
        <v>-20.024347103817298</v>
      </c>
      <c r="H1223">
        <v>-2.0997199326596001</v>
      </c>
      <c r="I1223">
        <v>16.165285744051499</v>
      </c>
      <c r="J1223">
        <v>-0.74169792888066199</v>
      </c>
      <c r="K1223">
        <v>746.70055280219196</v>
      </c>
      <c r="L1223">
        <v>733.55067092476804</v>
      </c>
      <c r="M1223">
        <v>41.686333246874597</v>
      </c>
      <c r="N1223">
        <v>1.29858658528148</v>
      </c>
      <c r="O1223">
        <v>30.2790830129574</v>
      </c>
      <c r="P1223">
        <v>28.156934306569301</v>
      </c>
      <c r="Q1223">
        <v>-1.3891427551282001E-2</v>
      </c>
    </row>
    <row r="1224" spans="1:17" hidden="1" x14ac:dyDescent="0.3">
      <c r="A1224" t="s">
        <v>2609</v>
      </c>
      <c r="B1224" t="s">
        <v>2610</v>
      </c>
      <c r="C1224" t="s">
        <v>3154</v>
      </c>
      <c r="D1224" t="s">
        <v>416</v>
      </c>
      <c r="E1224">
        <v>1715.1195712199999</v>
      </c>
      <c r="F1224">
        <v>3215.85</v>
      </c>
      <c r="G1224">
        <v>209.81963258065599</v>
      </c>
      <c r="H1224">
        <v>-5.64827195303699</v>
      </c>
      <c r="I1224">
        <v>52.105427557378597</v>
      </c>
      <c r="J1224">
        <v>-7.4044153996934403</v>
      </c>
      <c r="K1224">
        <v>3319.2944404854902</v>
      </c>
      <c r="L1224">
        <v>2733.3795458360801</v>
      </c>
      <c r="M1224">
        <v>42.509243297266401</v>
      </c>
      <c r="N1224">
        <v>0.52133688381808696</v>
      </c>
      <c r="O1224">
        <v>49.731797192033198</v>
      </c>
      <c r="P1224">
        <v>236.65009159905699</v>
      </c>
      <c r="Q1224">
        <v>0.22765474287020601</v>
      </c>
    </row>
    <row r="1225" spans="1:17" hidden="1" x14ac:dyDescent="0.3">
      <c r="A1225" t="s">
        <v>2611</v>
      </c>
      <c r="B1225" t="s">
        <v>2612</v>
      </c>
      <c r="C1225" t="s">
        <v>3154</v>
      </c>
      <c r="D1225" t="s">
        <v>258</v>
      </c>
      <c r="E1225">
        <v>1713.2851255</v>
      </c>
      <c r="F1225">
        <v>272.75</v>
      </c>
      <c r="G1225">
        <v>9.5713100838660292</v>
      </c>
      <c r="H1225">
        <v>10.428866956217901</v>
      </c>
      <c r="I1225">
        <v>30.2878410629746</v>
      </c>
      <c r="J1225">
        <v>1.2353569781995699</v>
      </c>
      <c r="K1225">
        <v>277.05776265860499</v>
      </c>
      <c r="L1225">
        <v>254.77157947284701</v>
      </c>
      <c r="M1225">
        <v>47.661324133124197</v>
      </c>
      <c r="N1225">
        <v>0.75936561650488499</v>
      </c>
      <c r="O1225">
        <v>36.865261228230899</v>
      </c>
      <c r="P1225">
        <v>82.930918846411799</v>
      </c>
      <c r="Q1225">
        <v>0.11497246920002401</v>
      </c>
    </row>
    <row r="1226" spans="1:17" hidden="1" x14ac:dyDescent="0.3">
      <c r="A1226" t="s">
        <v>2613</v>
      </c>
      <c r="B1226" t="s">
        <v>2614</v>
      </c>
      <c r="C1226" t="s">
        <v>3154</v>
      </c>
      <c r="D1226" t="s">
        <v>403</v>
      </c>
      <c r="E1226">
        <v>1711.3587660000001</v>
      </c>
      <c r="F1226">
        <v>144.4</v>
      </c>
      <c r="G1226">
        <v>0.852685220025449</v>
      </c>
      <c r="H1226">
        <v>10.217377324394</v>
      </c>
      <c r="I1226">
        <v>27.2191690283212</v>
      </c>
      <c r="J1226">
        <v>7.1420652802593301</v>
      </c>
      <c r="K1226">
        <v>135.07241674205599</v>
      </c>
      <c r="L1226">
        <v>125.58558048486999</v>
      </c>
      <c r="M1226">
        <v>54.931565122784903</v>
      </c>
      <c r="N1226">
        <v>2.0411681700908999</v>
      </c>
      <c r="O1226">
        <v>13.213296398891901</v>
      </c>
      <c r="P1226">
        <v>52.966101694915203</v>
      </c>
      <c r="Q1226">
        <v>7.8232375529592002E-2</v>
      </c>
    </row>
    <row r="1227" spans="1:17" hidden="1" x14ac:dyDescent="0.3">
      <c r="A1227" t="s">
        <v>2615</v>
      </c>
      <c r="B1227" t="s">
        <v>2616</v>
      </c>
      <c r="C1227" t="s">
        <v>3154</v>
      </c>
      <c r="D1227" t="s">
        <v>472</v>
      </c>
      <c r="E1227">
        <v>1704.0433978609999</v>
      </c>
      <c r="F1227">
        <v>51.73</v>
      </c>
      <c r="G1227">
        <v>-54.137073279591498</v>
      </c>
      <c r="H1227">
        <v>0.74511900769938</v>
      </c>
      <c r="I1227">
        <v>-8.1800677176321592</v>
      </c>
      <c r="J1227">
        <v>3.4897963686346598</v>
      </c>
      <c r="K1227">
        <v>53.8354722625416</v>
      </c>
      <c r="L1227">
        <v>57.584897471790498</v>
      </c>
      <c r="M1227">
        <v>53.801660738550403</v>
      </c>
      <c r="N1227">
        <v>0.52472989122237201</v>
      </c>
      <c r="O1227">
        <v>58.916378790047503</v>
      </c>
      <c r="P1227">
        <v>37.0662832800435</v>
      </c>
    </row>
    <row r="1228" spans="1:17" hidden="1" x14ac:dyDescent="0.3">
      <c r="A1228" t="s">
        <v>2617</v>
      </c>
      <c r="B1228" t="s">
        <v>2618</v>
      </c>
      <c r="C1228" t="s">
        <v>3154</v>
      </c>
      <c r="D1228" t="s">
        <v>282</v>
      </c>
      <c r="E1228">
        <v>1703.58159153</v>
      </c>
      <c r="F1228">
        <v>51.09</v>
      </c>
      <c r="G1228">
        <v>-21.6869360031688</v>
      </c>
      <c r="H1228">
        <v>-2.8090655453567601</v>
      </c>
      <c r="I1228">
        <v>-29.128351710322701</v>
      </c>
      <c r="J1228">
        <v>-2.1642798767936</v>
      </c>
      <c r="K1228">
        <v>52.817567939575703</v>
      </c>
      <c r="L1228">
        <v>57.099990694496597</v>
      </c>
      <c r="M1228">
        <v>57.955683813681098</v>
      </c>
      <c r="N1228">
        <v>0.87459654394607</v>
      </c>
      <c r="O1228">
        <v>87.707966333920496</v>
      </c>
      <c r="P1228">
        <v>17.854671280276801</v>
      </c>
      <c r="Q1228">
        <v>-7.1879431273290002E-3</v>
      </c>
    </row>
    <row r="1229" spans="1:17" hidden="1" x14ac:dyDescent="0.3">
      <c r="A1229" t="s">
        <v>2619</v>
      </c>
      <c r="B1229" t="s">
        <v>2620</v>
      </c>
      <c r="C1229" t="s">
        <v>3154</v>
      </c>
      <c r="D1229" t="s">
        <v>576</v>
      </c>
      <c r="E1229">
        <v>1701.0937799999999</v>
      </c>
      <c r="F1229">
        <v>103.24</v>
      </c>
      <c r="G1229">
        <v>10.5976127346001</v>
      </c>
      <c r="H1229">
        <v>-8.7034859849584798</v>
      </c>
      <c r="I1229">
        <v>20.044721025384298</v>
      </c>
      <c r="J1229">
        <v>-1.3348202849101101</v>
      </c>
      <c r="K1229">
        <v>112.860691197713</v>
      </c>
      <c r="L1229">
        <v>103.506616364004</v>
      </c>
      <c r="M1229">
        <v>54.219977380712301</v>
      </c>
      <c r="N1229">
        <v>0.44604808339907398</v>
      </c>
      <c r="O1229">
        <v>54.533126695079403</v>
      </c>
      <c r="P1229">
        <v>43.3888888888888</v>
      </c>
    </row>
    <row r="1230" spans="1:17" hidden="1" x14ac:dyDescent="0.3">
      <c r="A1230" t="s">
        <v>2621</v>
      </c>
      <c r="B1230" t="s">
        <v>2622</v>
      </c>
      <c r="C1230" t="s">
        <v>3154</v>
      </c>
      <c r="D1230" t="s">
        <v>1058</v>
      </c>
      <c r="E1230">
        <v>1699.5625875000001</v>
      </c>
      <c r="F1230">
        <v>247.7</v>
      </c>
      <c r="G1230">
        <v>316.78395611230098</v>
      </c>
      <c r="H1230">
        <v>11.8284289086585</v>
      </c>
      <c r="I1230">
        <v>31.504355126024901</v>
      </c>
      <c r="J1230">
        <v>8.9493172904054195</v>
      </c>
      <c r="K1230">
        <v>221.348728937831</v>
      </c>
      <c r="L1230">
        <v>181.70052513689799</v>
      </c>
      <c r="M1230">
        <v>63.6703867633044</v>
      </c>
      <c r="N1230">
        <v>1.17241961802768</v>
      </c>
      <c r="O1230">
        <v>4.5417844166330203</v>
      </c>
      <c r="P1230">
        <v>385.68627450980301</v>
      </c>
      <c r="Q1230">
        <v>0.21831339916119399</v>
      </c>
    </row>
    <row r="1231" spans="1:17" hidden="1" x14ac:dyDescent="0.3">
      <c r="A1231" t="s">
        <v>2623</v>
      </c>
      <c r="B1231" t="s">
        <v>2624</v>
      </c>
      <c r="C1231" t="s">
        <v>3154</v>
      </c>
      <c r="D1231" t="s">
        <v>258</v>
      </c>
      <c r="E1231">
        <v>1697.4474956250001</v>
      </c>
      <c r="F1231">
        <v>306.25</v>
      </c>
      <c r="G1231">
        <v>55.869761374577301</v>
      </c>
      <c r="H1231">
        <v>-5.1285117010567899E-2</v>
      </c>
      <c r="I1231">
        <v>48.036959738999698</v>
      </c>
      <c r="J1231">
        <v>6.9089985322587202</v>
      </c>
      <c r="K1231">
        <v>306.68592260575502</v>
      </c>
      <c r="L1231">
        <v>269.10258430279902</v>
      </c>
      <c r="M1231">
        <v>54.6177001616444</v>
      </c>
      <c r="N1231">
        <v>1.6021514284463401</v>
      </c>
      <c r="O1231">
        <v>43.248979591836701</v>
      </c>
      <c r="P1231">
        <v>81.804689818937305</v>
      </c>
      <c r="Q1231">
        <v>0.159588130858868</v>
      </c>
    </row>
    <row r="1232" spans="1:17" hidden="1" x14ac:dyDescent="0.3">
      <c r="A1232" t="s">
        <v>2625</v>
      </c>
      <c r="B1232" t="s">
        <v>2626</v>
      </c>
      <c r="C1232" t="s">
        <v>3154</v>
      </c>
      <c r="D1232" t="s">
        <v>246</v>
      </c>
      <c r="E1232">
        <v>1696.1894502</v>
      </c>
      <c r="F1232">
        <v>1118.95</v>
      </c>
      <c r="G1232">
        <v>72.478461299069707</v>
      </c>
      <c r="H1232">
        <v>0.75955164945011</v>
      </c>
      <c r="I1232">
        <v>-18.305430536608799</v>
      </c>
      <c r="J1232">
        <v>-2.03978781115678</v>
      </c>
      <c r="K1232">
        <v>1158.1051458505401</v>
      </c>
      <c r="L1232">
        <v>1071.24459173336</v>
      </c>
      <c r="M1232">
        <v>39.311750894119797</v>
      </c>
      <c r="N1232">
        <v>0.41435769227254299</v>
      </c>
      <c r="O1232">
        <v>33.406318423522002</v>
      </c>
      <c r="P1232">
        <v>131.33140376266201</v>
      </c>
      <c r="Q1232">
        <v>0.141131471780156</v>
      </c>
    </row>
    <row r="1233" spans="1:17" hidden="1" x14ac:dyDescent="0.3">
      <c r="A1233" t="s">
        <v>2627</v>
      </c>
      <c r="B1233" t="s">
        <v>2628</v>
      </c>
      <c r="C1233" t="s">
        <v>3154</v>
      </c>
      <c r="D1233" t="s">
        <v>160</v>
      </c>
      <c r="E1233">
        <v>1694.9483582400001</v>
      </c>
      <c r="F1233">
        <v>331.2</v>
      </c>
      <c r="G1233">
        <v>-21.713194884849401</v>
      </c>
      <c r="H1233">
        <v>17.582228300755698</v>
      </c>
      <c r="I1233">
        <v>-12.955043886071399</v>
      </c>
      <c r="J1233">
        <v>-0.90565114615939701</v>
      </c>
      <c r="O1233">
        <v>12.620772946859899</v>
      </c>
      <c r="P1233">
        <v>7.5324675324675203</v>
      </c>
    </row>
    <row r="1234" spans="1:17" hidden="1" x14ac:dyDescent="0.3">
      <c r="A1234" t="s">
        <v>2629</v>
      </c>
      <c r="B1234" t="s">
        <v>2630</v>
      </c>
      <c r="C1234" t="s">
        <v>3154</v>
      </c>
      <c r="D1234" t="s">
        <v>91</v>
      </c>
      <c r="E1234">
        <v>1692.6221763000001</v>
      </c>
      <c r="F1234">
        <v>253.65</v>
      </c>
      <c r="G1234">
        <v>78.561567005266298</v>
      </c>
      <c r="H1234">
        <v>-8.7368251063337095</v>
      </c>
      <c r="I1234">
        <v>122.503050831282</v>
      </c>
      <c r="J1234">
        <v>-7.1396081607047499</v>
      </c>
      <c r="K1234">
        <v>257.88249291711998</v>
      </c>
      <c r="L1234">
        <v>186.34110828706201</v>
      </c>
      <c r="M1234">
        <v>33.199705036649902</v>
      </c>
      <c r="N1234">
        <v>0.18468770649360799</v>
      </c>
      <c r="O1234">
        <v>42.069781194559397</v>
      </c>
      <c r="P1234">
        <v>172.59537882858601</v>
      </c>
      <c r="Q1234">
        <v>0.113161660419384</v>
      </c>
    </row>
    <row r="1235" spans="1:17" hidden="1" x14ac:dyDescent="0.3">
      <c r="A1235" t="s">
        <v>2631</v>
      </c>
      <c r="B1235" t="s">
        <v>2632</v>
      </c>
      <c r="C1235" t="s">
        <v>3154</v>
      </c>
      <c r="D1235" t="s">
        <v>576</v>
      </c>
      <c r="E1235">
        <v>1692.3029750000001</v>
      </c>
      <c r="F1235">
        <v>63.83</v>
      </c>
      <c r="G1235">
        <v>7.4667685985195797</v>
      </c>
      <c r="H1235">
        <v>7.0328918043513102</v>
      </c>
      <c r="I1235">
        <v>5.9664144024754098</v>
      </c>
      <c r="J1235">
        <v>-2.29676743721555</v>
      </c>
      <c r="K1235">
        <v>59.063563957438099</v>
      </c>
      <c r="L1235">
        <v>57.873476343312298</v>
      </c>
      <c r="M1235">
        <v>29.188193916460101</v>
      </c>
      <c r="N1235">
        <v>0.63540782973830501</v>
      </c>
      <c r="O1235">
        <v>22.199592668024401</v>
      </c>
      <c r="P1235">
        <v>42.002224694104498</v>
      </c>
      <c r="Q1235">
        <v>7.1071011628524999E-2</v>
      </c>
    </row>
    <row r="1236" spans="1:17" hidden="1" x14ac:dyDescent="0.3">
      <c r="A1236" t="s">
        <v>2633</v>
      </c>
      <c r="B1236" t="s">
        <v>2634</v>
      </c>
      <c r="C1236" t="s">
        <v>3154</v>
      </c>
      <c r="D1236" t="s">
        <v>54</v>
      </c>
      <c r="E1236">
        <v>1692.055684296</v>
      </c>
      <c r="F1236">
        <v>153.84</v>
      </c>
      <c r="G1236">
        <v>-65.960390701416003</v>
      </c>
      <c r="H1236">
        <v>-12.987989353791299</v>
      </c>
      <c r="I1236">
        <v>-45.730288525441999</v>
      </c>
      <c r="J1236">
        <v>-7.7893983383462801</v>
      </c>
      <c r="K1236">
        <v>181.85655485511299</v>
      </c>
      <c r="L1236">
        <v>208.27470221705099</v>
      </c>
      <c r="M1236">
        <v>31.608806434211399</v>
      </c>
      <c r="N1236">
        <v>1.03599591623042</v>
      </c>
      <c r="O1236">
        <v>84.314872594903804</v>
      </c>
      <c r="P1236">
        <v>3.4705407586763402</v>
      </c>
      <c r="Q1236">
        <v>7.7815068589151007E-2</v>
      </c>
    </row>
    <row r="1237" spans="1:17" hidden="1" x14ac:dyDescent="0.3">
      <c r="A1237" t="s">
        <v>2635</v>
      </c>
      <c r="B1237" t="s">
        <v>2636</v>
      </c>
      <c r="C1237" t="s">
        <v>3154</v>
      </c>
      <c r="D1237" t="s">
        <v>114</v>
      </c>
      <c r="E1237">
        <v>1691.9810061329999</v>
      </c>
      <c r="F1237">
        <v>43.23</v>
      </c>
      <c r="G1237">
        <v>119.95999068664101</v>
      </c>
      <c r="H1237">
        <v>-13.3023769276572</v>
      </c>
      <c r="I1237">
        <v>60.738310004132799</v>
      </c>
      <c r="J1237">
        <v>-4.1979864367952002</v>
      </c>
      <c r="K1237">
        <v>46.134895028378303</v>
      </c>
      <c r="L1237">
        <v>35.657840316529999</v>
      </c>
      <c r="M1237">
        <v>36.9630058464179</v>
      </c>
      <c r="N1237">
        <v>0.348396639710638</v>
      </c>
      <c r="O1237">
        <v>49.248207263474399</v>
      </c>
      <c r="P1237">
        <v>154.29411764705799</v>
      </c>
      <c r="Q1237">
        <v>0.12752011301313099</v>
      </c>
    </row>
    <row r="1238" spans="1:17" hidden="1" x14ac:dyDescent="0.3">
      <c r="A1238" t="s">
        <v>2637</v>
      </c>
      <c r="B1238" t="s">
        <v>2638</v>
      </c>
      <c r="C1238" t="s">
        <v>3154</v>
      </c>
      <c r="D1238" t="s">
        <v>362</v>
      </c>
      <c r="E1238">
        <v>1685.21414</v>
      </c>
      <c r="F1238">
        <v>338.9</v>
      </c>
      <c r="G1238">
        <v>35.959109170433301</v>
      </c>
      <c r="H1238">
        <v>11.417632027463799</v>
      </c>
      <c r="I1238">
        <v>42.856066352005001</v>
      </c>
      <c r="J1238">
        <v>9.8980259991632504</v>
      </c>
      <c r="K1238">
        <v>300.90251615988302</v>
      </c>
      <c r="L1238">
        <v>251.15988634821099</v>
      </c>
      <c r="M1238">
        <v>55.4335242899365</v>
      </c>
      <c r="N1238">
        <v>0.94280964953246005</v>
      </c>
      <c r="O1238">
        <v>12.6586013573325</v>
      </c>
      <c r="P1238">
        <v>84.837742023452407</v>
      </c>
      <c r="Q1238">
        <v>0.14248163082512899</v>
      </c>
    </row>
    <row r="1239" spans="1:17" hidden="1" x14ac:dyDescent="0.3">
      <c r="A1239" t="s">
        <v>2639</v>
      </c>
      <c r="B1239" t="s">
        <v>2640</v>
      </c>
      <c r="C1239" t="s">
        <v>3154</v>
      </c>
      <c r="D1239" t="s">
        <v>21</v>
      </c>
      <c r="E1239">
        <v>1685.1889471500001</v>
      </c>
      <c r="F1239">
        <v>1325.55</v>
      </c>
      <c r="G1239">
        <v>73.536461691474699</v>
      </c>
      <c r="H1239">
        <v>-3.1249145563870599</v>
      </c>
      <c r="I1239">
        <v>4.1421794973069304</v>
      </c>
      <c r="J1239">
        <v>0.261791030373692</v>
      </c>
      <c r="K1239">
        <v>1333.08170076035</v>
      </c>
      <c r="L1239">
        <v>1179.6869233057901</v>
      </c>
      <c r="M1239">
        <v>58.244381957746597</v>
      </c>
      <c r="N1239">
        <v>0.62979865430523796</v>
      </c>
      <c r="O1239">
        <v>31.032401644600299</v>
      </c>
      <c r="P1239">
        <v>123.551732861118</v>
      </c>
      <c r="Q1239">
        <v>0.17104602296101901</v>
      </c>
    </row>
    <row r="1240" spans="1:17" hidden="1" x14ac:dyDescent="0.3">
      <c r="A1240" t="s">
        <v>2641</v>
      </c>
      <c r="B1240" t="s">
        <v>2642</v>
      </c>
      <c r="C1240" t="s">
        <v>3154</v>
      </c>
      <c r="D1240" t="s">
        <v>48</v>
      </c>
      <c r="E1240">
        <v>1682.9096</v>
      </c>
      <c r="F1240">
        <v>74.650000000000006</v>
      </c>
      <c r="G1240">
        <v>-11.937192106589301</v>
      </c>
      <c r="H1240">
        <v>-10.043517241935399</v>
      </c>
      <c r="I1240">
        <v>11.041863161683001</v>
      </c>
      <c r="J1240">
        <v>-7.9820645867008304</v>
      </c>
      <c r="K1240">
        <v>88.864642621044894</v>
      </c>
      <c r="L1240">
        <v>84.728067008254996</v>
      </c>
      <c r="M1240">
        <v>26.705541208042799</v>
      </c>
      <c r="N1240">
        <v>0.50570683847902898</v>
      </c>
      <c r="O1240">
        <v>61.634293369055499</v>
      </c>
      <c r="P1240">
        <v>23.797678275290199</v>
      </c>
      <c r="Q1240">
        <v>0.119995110133275</v>
      </c>
    </row>
    <row r="1241" spans="1:17" hidden="1" x14ac:dyDescent="0.3">
      <c r="A1241" t="s">
        <v>2643</v>
      </c>
      <c r="B1241" t="s">
        <v>2644</v>
      </c>
      <c r="C1241" t="s">
        <v>3154</v>
      </c>
      <c r="D1241" t="s">
        <v>206</v>
      </c>
      <c r="E1241">
        <v>1675.55574028</v>
      </c>
      <c r="F1241">
        <v>704.45</v>
      </c>
      <c r="G1241">
        <v>59.892637191570799</v>
      </c>
      <c r="H1241">
        <v>-12.247345634081199</v>
      </c>
      <c r="I1241">
        <v>65.375485793964899</v>
      </c>
      <c r="J1241">
        <v>-8.3329888696699701</v>
      </c>
      <c r="K1241">
        <v>765.84630010869603</v>
      </c>
      <c r="L1241">
        <v>586.43428409514195</v>
      </c>
      <c r="M1241">
        <v>29.817474700094301</v>
      </c>
      <c r="N1241">
        <v>0.310444658734291</v>
      </c>
      <c r="O1241">
        <v>47.625807367449703</v>
      </c>
      <c r="P1241">
        <v>100.941310703843</v>
      </c>
      <c r="Q1241">
        <v>0.20178739919132499</v>
      </c>
    </row>
    <row r="1242" spans="1:17" hidden="1" x14ac:dyDescent="0.3">
      <c r="A1242" t="s">
        <v>2645</v>
      </c>
      <c r="B1242" t="s">
        <v>2646</v>
      </c>
      <c r="C1242" t="s">
        <v>3154</v>
      </c>
      <c r="D1242" t="s">
        <v>48</v>
      </c>
      <c r="E1242">
        <v>1675.4682313999999</v>
      </c>
      <c r="F1242">
        <v>132.59</v>
      </c>
      <c r="G1242">
        <v>86.016120473331895</v>
      </c>
      <c r="H1242">
        <v>-8.1552679556083696</v>
      </c>
      <c r="I1242">
        <v>13.2531671532362</v>
      </c>
      <c r="J1242">
        <v>-7.9059108854603997</v>
      </c>
      <c r="K1242">
        <v>144.99024277709299</v>
      </c>
      <c r="L1242">
        <v>129.039221323004</v>
      </c>
      <c r="M1242">
        <v>42.376730805533199</v>
      </c>
      <c r="N1242">
        <v>0.61632909679499304</v>
      </c>
      <c r="O1242">
        <v>53.857756995248501</v>
      </c>
      <c r="P1242">
        <v>110.293417922283</v>
      </c>
      <c r="Q1242">
        <v>0.18350270229965099</v>
      </c>
    </row>
    <row r="1243" spans="1:17" hidden="1" x14ac:dyDescent="0.3">
      <c r="A1243" t="s">
        <v>2647</v>
      </c>
      <c r="B1243" t="s">
        <v>2648</v>
      </c>
      <c r="C1243" t="s">
        <v>3154</v>
      </c>
      <c r="D1243" t="s">
        <v>1731</v>
      </c>
      <c r="E1243">
        <v>1673.7496160000001</v>
      </c>
      <c r="F1243">
        <v>159.5</v>
      </c>
      <c r="G1243">
        <v>-59.571415096010803</v>
      </c>
      <c r="H1243">
        <v>-7.2485360405758401</v>
      </c>
      <c r="I1243">
        <v>-33.955581809686301</v>
      </c>
      <c r="J1243">
        <v>-5.4366452139155204</v>
      </c>
      <c r="K1243">
        <v>173.70206755167999</v>
      </c>
      <c r="L1243">
        <v>201.07376358940201</v>
      </c>
      <c r="M1243">
        <v>35.760646607291797</v>
      </c>
      <c r="N1243">
        <v>0.33431734144464598</v>
      </c>
      <c r="O1243">
        <v>89.310344827586107</v>
      </c>
      <c r="P1243">
        <v>0.9493670886076</v>
      </c>
      <c r="Q1243">
        <v>0.14167677680826099</v>
      </c>
    </row>
    <row r="1244" spans="1:17" hidden="1" x14ac:dyDescent="0.3">
      <c r="A1244" t="s">
        <v>2649</v>
      </c>
      <c r="B1244" t="s">
        <v>2650</v>
      </c>
      <c r="C1244" t="s">
        <v>3154</v>
      </c>
      <c r="D1244" t="s">
        <v>141</v>
      </c>
      <c r="E1244">
        <v>1672.49429764</v>
      </c>
      <c r="F1244">
        <v>51.62</v>
      </c>
      <c r="G1244">
        <v>-5.8828020361079902</v>
      </c>
      <c r="H1244">
        <v>2.9727044912319802</v>
      </c>
      <c r="I1244">
        <v>-23.281578786896802</v>
      </c>
      <c r="J1244">
        <v>5.1089288701200903</v>
      </c>
      <c r="K1244">
        <v>52.354623835899197</v>
      </c>
      <c r="L1244">
        <v>54.180972727720302</v>
      </c>
      <c r="M1244">
        <v>59.270330362431302</v>
      </c>
      <c r="N1244">
        <v>0.955484404738278</v>
      </c>
      <c r="O1244">
        <v>51.549786904300603</v>
      </c>
      <c r="P1244">
        <v>26.056166056165999</v>
      </c>
      <c r="Q1244">
        <v>0.14024821192652501</v>
      </c>
    </row>
    <row r="1245" spans="1:17" hidden="1" x14ac:dyDescent="0.3">
      <c r="A1245" t="s">
        <v>2651</v>
      </c>
      <c r="B1245" t="s">
        <v>2652</v>
      </c>
      <c r="C1245" t="s">
        <v>3154</v>
      </c>
      <c r="D1245" t="s">
        <v>362</v>
      </c>
      <c r="E1245">
        <v>1667.2922177099999</v>
      </c>
      <c r="F1245">
        <v>191.66</v>
      </c>
      <c r="G1245">
        <v>29.296420499765901</v>
      </c>
      <c r="H1245">
        <v>8.6086465211424296E-2</v>
      </c>
      <c r="I1245">
        <v>-11.120931359296</v>
      </c>
      <c r="J1245">
        <v>0.63850764369059199</v>
      </c>
      <c r="K1245">
        <v>192.359505225373</v>
      </c>
      <c r="L1245">
        <v>190.26030233595799</v>
      </c>
      <c r="M1245">
        <v>61.294329927489798</v>
      </c>
      <c r="N1245">
        <v>0.81148820131138599</v>
      </c>
      <c r="O1245">
        <v>26.526140039653502</v>
      </c>
      <c r="P1245">
        <v>56.969696969696898</v>
      </c>
      <c r="Q1245">
        <v>7.4522574647749001E-2</v>
      </c>
    </row>
    <row r="1246" spans="1:17" hidden="1" x14ac:dyDescent="0.3">
      <c r="A1246" t="s">
        <v>2653</v>
      </c>
      <c r="B1246" t="s">
        <v>2654</v>
      </c>
      <c r="C1246" t="s">
        <v>3154</v>
      </c>
      <c r="D1246" t="s">
        <v>227</v>
      </c>
      <c r="E1246">
        <v>1662.8344199999999</v>
      </c>
      <c r="F1246">
        <v>919.75</v>
      </c>
      <c r="G1246">
        <v>70.111374219652006</v>
      </c>
      <c r="H1246">
        <v>2.6673171663131301</v>
      </c>
      <c r="I1246">
        <v>61.896839209873001</v>
      </c>
      <c r="J1246">
        <v>-0.83651698836923605</v>
      </c>
      <c r="K1246">
        <v>907.876117746256</v>
      </c>
      <c r="L1246">
        <v>738.57217554582996</v>
      </c>
      <c r="M1246">
        <v>46.897047235610998</v>
      </c>
      <c r="N1246">
        <v>0.42401379403182399</v>
      </c>
      <c r="O1246">
        <v>12.791519434628899</v>
      </c>
      <c r="P1246">
        <v>131.09296482412</v>
      </c>
      <c r="Q1246">
        <v>5.1481936539139003E-2</v>
      </c>
    </row>
    <row r="1247" spans="1:17" hidden="1" x14ac:dyDescent="0.3">
      <c r="A1247" t="s">
        <v>2655</v>
      </c>
      <c r="B1247" t="s">
        <v>2656</v>
      </c>
      <c r="C1247" t="s">
        <v>3154</v>
      </c>
      <c r="D1247" t="s">
        <v>191</v>
      </c>
      <c r="E1247">
        <v>1661.069233035</v>
      </c>
      <c r="F1247">
        <v>404.55</v>
      </c>
      <c r="G1247">
        <v>-35.995791720637698</v>
      </c>
      <c r="H1247">
        <v>-0.69453849261094502</v>
      </c>
      <c r="I1247">
        <v>-37.288350397595799</v>
      </c>
      <c r="J1247">
        <v>0.195218215989171</v>
      </c>
      <c r="K1247">
        <v>417.37567345372599</v>
      </c>
      <c r="L1247">
        <v>462.01981929307402</v>
      </c>
      <c r="M1247">
        <v>52.162977363665398</v>
      </c>
      <c r="N1247">
        <v>0.25710288316793101</v>
      </c>
      <c r="O1247">
        <v>58.447657891484297</v>
      </c>
      <c r="P1247">
        <v>11.3236103467253</v>
      </c>
    </row>
    <row r="1248" spans="1:17" hidden="1" x14ac:dyDescent="0.3">
      <c r="A1248" t="s">
        <v>2657</v>
      </c>
      <c r="B1248" t="s">
        <v>2658</v>
      </c>
      <c r="C1248" t="s">
        <v>3154</v>
      </c>
      <c r="D1248" t="s">
        <v>165</v>
      </c>
      <c r="E1248">
        <v>1648.7806337750001</v>
      </c>
      <c r="F1248">
        <v>742.25</v>
      </c>
      <c r="G1248">
        <v>56.121292902244903</v>
      </c>
      <c r="H1248">
        <v>29.878677064466999</v>
      </c>
      <c r="I1248">
        <v>43.314949370645998</v>
      </c>
      <c r="J1248">
        <v>20.380164718537099</v>
      </c>
      <c r="K1248">
        <v>571.42867259311004</v>
      </c>
      <c r="L1248">
        <v>525.654239830954</v>
      </c>
      <c r="M1248">
        <v>89.904837228658394</v>
      </c>
      <c r="N1248">
        <v>1.7026398754635099</v>
      </c>
      <c r="O1248">
        <v>8.3529808016167006</v>
      </c>
      <c r="P1248">
        <v>90.1742249551627</v>
      </c>
      <c r="Q1248">
        <v>6.6096248232132004E-2</v>
      </c>
    </row>
    <row r="1249" spans="1:17" hidden="1" x14ac:dyDescent="0.3">
      <c r="A1249" t="s">
        <v>2659</v>
      </c>
      <c r="B1249" t="s">
        <v>2660</v>
      </c>
      <c r="C1249" t="s">
        <v>3154</v>
      </c>
      <c r="D1249" t="s">
        <v>282</v>
      </c>
      <c r="E1249">
        <v>1648.2735588549999</v>
      </c>
      <c r="F1249">
        <v>1101.95</v>
      </c>
      <c r="G1249">
        <v>3.2336953767827601</v>
      </c>
      <c r="H1249">
        <v>-3.1326513751287299</v>
      </c>
      <c r="I1249">
        <v>23.330517873973601</v>
      </c>
      <c r="J1249">
        <v>2.1851606819641902</v>
      </c>
      <c r="K1249">
        <v>1117.1520358630401</v>
      </c>
      <c r="L1249">
        <v>1061.2033076503899</v>
      </c>
      <c r="M1249">
        <v>56.472451156934802</v>
      </c>
      <c r="N1249">
        <v>0.47000610847535701</v>
      </c>
      <c r="O1249">
        <v>21.702436589681898</v>
      </c>
      <c r="P1249">
        <v>41.948988792992402</v>
      </c>
      <c r="Q1249">
        <v>0.110953359211066</v>
      </c>
    </row>
    <row r="1250" spans="1:17" hidden="1" x14ac:dyDescent="0.3">
      <c r="A1250" t="s">
        <v>2661</v>
      </c>
      <c r="B1250" t="s">
        <v>2662</v>
      </c>
      <c r="C1250" t="s">
        <v>3154</v>
      </c>
      <c r="D1250" t="s">
        <v>125</v>
      </c>
      <c r="E1250">
        <v>1640.81300706</v>
      </c>
      <c r="F1250">
        <v>55.59</v>
      </c>
      <c r="G1250">
        <v>-16.440246042550399</v>
      </c>
      <c r="H1250">
        <v>4.0203840715386798</v>
      </c>
      <c r="I1250">
        <v>-10.543949642236999</v>
      </c>
      <c r="J1250">
        <v>-1.56310395816273</v>
      </c>
      <c r="K1250">
        <v>57.461306643376503</v>
      </c>
      <c r="L1250">
        <v>57.932400237682998</v>
      </c>
      <c r="M1250">
        <v>41.355700199374802</v>
      </c>
      <c r="N1250">
        <v>0.449341747573265</v>
      </c>
      <c r="O1250">
        <v>55.243748875697001</v>
      </c>
      <c r="P1250">
        <v>21.2431842966194</v>
      </c>
      <c r="Q1250">
        <v>9.0269217867883E-2</v>
      </c>
    </row>
    <row r="1251" spans="1:17" hidden="1" x14ac:dyDescent="0.3">
      <c r="A1251" t="s">
        <v>2663</v>
      </c>
      <c r="B1251" t="s">
        <v>2664</v>
      </c>
      <c r="C1251" t="s">
        <v>3154</v>
      </c>
      <c r="D1251" t="s">
        <v>258</v>
      </c>
      <c r="E1251">
        <v>1640.2260084</v>
      </c>
      <c r="F1251">
        <v>469</v>
      </c>
      <c r="G1251">
        <v>-15.397436740884601</v>
      </c>
      <c r="H1251">
        <v>9.1944215799989806</v>
      </c>
      <c r="I1251">
        <v>17.5212890405118</v>
      </c>
      <c r="J1251">
        <v>5.2774911453613003</v>
      </c>
      <c r="K1251">
        <v>433.15036990150099</v>
      </c>
      <c r="L1251">
        <v>414.935506019456</v>
      </c>
      <c r="M1251">
        <v>70.163309430425301</v>
      </c>
      <c r="N1251">
        <v>0.71954116216994102</v>
      </c>
      <c r="O1251">
        <v>6.6950959488272899</v>
      </c>
      <c r="P1251">
        <v>61.362463444004803</v>
      </c>
      <c r="Q1251">
        <v>6.1893258888407E-2</v>
      </c>
    </row>
    <row r="1252" spans="1:17" hidden="1" x14ac:dyDescent="0.3">
      <c r="A1252" t="s">
        <v>2665</v>
      </c>
      <c r="B1252" t="s">
        <v>2666</v>
      </c>
      <c r="C1252" t="s">
        <v>3154</v>
      </c>
      <c r="D1252" t="s">
        <v>425</v>
      </c>
      <c r="E1252">
        <v>1637.6257353599999</v>
      </c>
      <c r="F1252">
        <v>789.9</v>
      </c>
      <c r="G1252">
        <v>-13.2190002310015</v>
      </c>
      <c r="H1252">
        <v>-0.52915184452265496</v>
      </c>
      <c r="I1252">
        <v>5.2691284557479099</v>
      </c>
      <c r="J1252">
        <v>1.0684498446161099</v>
      </c>
      <c r="K1252">
        <v>784.90265595830294</v>
      </c>
      <c r="L1252">
        <v>724.56066733098305</v>
      </c>
      <c r="M1252">
        <v>46.148297622608403</v>
      </c>
      <c r="N1252">
        <v>0.249144520095192</v>
      </c>
      <c r="O1252">
        <v>17.609824028357998</v>
      </c>
      <c r="P1252">
        <v>39.805309734513202</v>
      </c>
      <c r="Q1252">
        <v>2.337135833953E-2</v>
      </c>
    </row>
    <row r="1253" spans="1:17" hidden="1" x14ac:dyDescent="0.3">
      <c r="A1253" t="s">
        <v>2667</v>
      </c>
      <c r="B1253" t="s">
        <v>2668</v>
      </c>
      <c r="C1253" t="s">
        <v>3154</v>
      </c>
      <c r="D1253" t="s">
        <v>749</v>
      </c>
      <c r="E1253">
        <v>1635.0027171299901</v>
      </c>
      <c r="F1253">
        <v>8.1</v>
      </c>
      <c r="G1253">
        <v>-76.769966070652899</v>
      </c>
      <c r="H1253">
        <v>-7.3350649323269002</v>
      </c>
      <c r="I1253">
        <v>-43.604881852982601</v>
      </c>
      <c r="J1253">
        <v>-0.60824284705161902</v>
      </c>
      <c r="K1253">
        <v>10.164144594002201</v>
      </c>
      <c r="L1253">
        <v>15.402290966144999</v>
      </c>
      <c r="M1253">
        <v>26.114196939852501</v>
      </c>
      <c r="N1253">
        <v>1.0842919328929299</v>
      </c>
      <c r="O1253">
        <v>183.333333333333</v>
      </c>
      <c r="P1253">
        <v>19.117647058823501</v>
      </c>
      <c r="Q1253">
        <v>-6.9592331684805997E-2</v>
      </c>
    </row>
    <row r="1254" spans="1:17" hidden="1" x14ac:dyDescent="0.3">
      <c r="A1254" t="s">
        <v>2669</v>
      </c>
      <c r="B1254" t="s">
        <v>2670</v>
      </c>
      <c r="C1254" t="s">
        <v>3154</v>
      </c>
      <c r="D1254" t="s">
        <v>509</v>
      </c>
      <c r="E1254">
        <v>1634.640155</v>
      </c>
      <c r="F1254">
        <v>648.95000000000005</v>
      </c>
      <c r="G1254">
        <v>1314.9553483705199</v>
      </c>
      <c r="H1254">
        <v>48.841521449560503</v>
      </c>
      <c r="I1254">
        <v>1007.49498800974</v>
      </c>
      <c r="J1254">
        <v>7.6159449399869903</v>
      </c>
      <c r="K1254">
        <v>441.99195842230699</v>
      </c>
      <c r="L1254">
        <v>230.595071087576</v>
      </c>
      <c r="M1254">
        <v>99.712559226102897</v>
      </c>
      <c r="N1254">
        <v>0.78655621966854194</v>
      </c>
      <c r="O1254">
        <v>0</v>
      </c>
      <c r="P1254">
        <v>1456.2350119903999</v>
      </c>
    </row>
    <row r="1255" spans="1:17" hidden="1" x14ac:dyDescent="0.3">
      <c r="A1255" t="s">
        <v>2671</v>
      </c>
      <c r="B1255" t="s">
        <v>2672</v>
      </c>
      <c r="C1255" t="s">
        <v>3154</v>
      </c>
      <c r="D1255" t="s">
        <v>457</v>
      </c>
      <c r="E1255">
        <v>1633.82</v>
      </c>
      <c r="F1255">
        <v>1082</v>
      </c>
      <c r="G1255">
        <v>-21.537896603868202</v>
      </c>
      <c r="H1255">
        <v>-3.7573580388305299</v>
      </c>
      <c r="I1255">
        <v>-17.748080989669599</v>
      </c>
      <c r="J1255">
        <v>-1.77186619112609</v>
      </c>
      <c r="K1255">
        <v>1169.1752270704601</v>
      </c>
      <c r="L1255">
        <v>1211.37522719809</v>
      </c>
      <c r="M1255">
        <v>34.762737031085202</v>
      </c>
      <c r="N1255">
        <v>0.48252664585600802</v>
      </c>
      <c r="O1255">
        <v>48.336414048059098</v>
      </c>
      <c r="P1255">
        <v>5.7932045954534201</v>
      </c>
      <c r="Q1255">
        <v>5.720517490799E-2</v>
      </c>
    </row>
    <row r="1256" spans="1:17" hidden="1" x14ac:dyDescent="0.3">
      <c r="A1256" t="s">
        <v>2673</v>
      </c>
      <c r="B1256" t="s">
        <v>2674</v>
      </c>
      <c r="C1256" t="s">
        <v>3154</v>
      </c>
      <c r="D1256" t="s">
        <v>1999</v>
      </c>
      <c r="E1256">
        <v>1633.4131639120001</v>
      </c>
      <c r="F1256">
        <v>145.24</v>
      </c>
      <c r="G1256">
        <v>-42.773369278357102</v>
      </c>
      <c r="H1256">
        <v>-4.8566363473895597</v>
      </c>
      <c r="I1256">
        <v>-25.939276444772101</v>
      </c>
      <c r="J1256">
        <v>-1.13830189160341</v>
      </c>
      <c r="K1256">
        <v>157.814111455101</v>
      </c>
      <c r="L1256">
        <v>165.94197634005201</v>
      </c>
      <c r="M1256">
        <v>28.34753867385</v>
      </c>
      <c r="N1256">
        <v>0.85474543382092605</v>
      </c>
      <c r="O1256">
        <v>49.958689066372898</v>
      </c>
      <c r="P1256">
        <v>0.40788109229175001</v>
      </c>
      <c r="Q1256">
        <v>-9.3407911739032998E-2</v>
      </c>
    </row>
    <row r="1257" spans="1:17" hidden="1" x14ac:dyDescent="0.3">
      <c r="A1257" t="s">
        <v>2675</v>
      </c>
      <c r="B1257" t="s">
        <v>2676</v>
      </c>
      <c r="C1257" t="s">
        <v>3154</v>
      </c>
      <c r="D1257" t="s">
        <v>75</v>
      </c>
      <c r="E1257">
        <v>1632.2856950400001</v>
      </c>
      <c r="F1257">
        <v>29.12</v>
      </c>
      <c r="G1257">
        <v>-40.719191279655</v>
      </c>
      <c r="H1257">
        <v>-1.43192048975082</v>
      </c>
      <c r="I1257">
        <v>-31.493346279795499</v>
      </c>
      <c r="J1257">
        <v>-5.3062294242328196</v>
      </c>
      <c r="K1257">
        <v>31.780571810556999</v>
      </c>
      <c r="L1257">
        <v>34.813259321323002</v>
      </c>
      <c r="M1257">
        <v>31.3687769777152</v>
      </c>
      <c r="N1257">
        <v>0.41556146353683199</v>
      </c>
      <c r="O1257">
        <v>66.895604395604394</v>
      </c>
      <c r="P1257">
        <v>4.4101828612405898</v>
      </c>
    </row>
    <row r="1258" spans="1:17" hidden="1" x14ac:dyDescent="0.3">
      <c r="A1258" t="s">
        <v>2677</v>
      </c>
      <c r="B1258" t="s">
        <v>2678</v>
      </c>
      <c r="C1258" t="s">
        <v>3154</v>
      </c>
      <c r="D1258" t="s">
        <v>392</v>
      </c>
      <c r="E1258">
        <v>1631.1739500000001</v>
      </c>
      <c r="F1258">
        <v>1530.9</v>
      </c>
      <c r="G1258">
        <v>243.81599420769601</v>
      </c>
      <c r="H1258">
        <v>20.574080554965398</v>
      </c>
      <c r="I1258">
        <v>89.566420608871894</v>
      </c>
      <c r="J1258">
        <v>-3.6145321552277099</v>
      </c>
      <c r="K1258">
        <v>1415.2580417271099</v>
      </c>
      <c r="L1258">
        <v>1021.26316860943</v>
      </c>
      <c r="M1258">
        <v>47.445286772505803</v>
      </c>
      <c r="N1258">
        <v>0.69034283583594003</v>
      </c>
      <c r="O1258">
        <v>12.038670063361399</v>
      </c>
      <c r="P1258">
        <v>297.58472925593998</v>
      </c>
      <c r="Q1258">
        <v>0.16221112528798401</v>
      </c>
    </row>
    <row r="1259" spans="1:17" hidden="1" x14ac:dyDescent="0.3">
      <c r="A1259" t="s">
        <v>2679</v>
      </c>
      <c r="B1259" t="s">
        <v>2680</v>
      </c>
      <c r="C1259" t="s">
        <v>3154</v>
      </c>
      <c r="D1259" t="s">
        <v>21</v>
      </c>
      <c r="E1259">
        <v>1621.1130160600001</v>
      </c>
      <c r="F1259">
        <v>389.3</v>
      </c>
      <c r="G1259">
        <v>4.4594750378204804</v>
      </c>
      <c r="H1259">
        <v>44.576746784635901</v>
      </c>
      <c r="I1259">
        <v>19.278232097204501</v>
      </c>
      <c r="J1259">
        <v>20.782382152948301</v>
      </c>
      <c r="K1259">
        <v>306.73381470022798</v>
      </c>
      <c r="M1259">
        <v>81.177757405833205</v>
      </c>
      <c r="O1259">
        <v>6.3447212946313902</v>
      </c>
      <c r="P1259">
        <v>57.579437360858101</v>
      </c>
    </row>
    <row r="1260" spans="1:17" hidden="1" x14ac:dyDescent="0.3">
      <c r="A1260" t="s">
        <v>2681</v>
      </c>
      <c r="B1260" t="s">
        <v>2682</v>
      </c>
      <c r="C1260" t="s">
        <v>3154</v>
      </c>
      <c r="D1260" t="s">
        <v>105</v>
      </c>
      <c r="E1260">
        <v>1620.0331223999999</v>
      </c>
      <c r="F1260">
        <v>6.6</v>
      </c>
      <c r="G1260">
        <v>-87.913661085315596</v>
      </c>
      <c r="H1260">
        <v>-11.531917357507499</v>
      </c>
      <c r="I1260">
        <v>-69.214637950543505</v>
      </c>
      <c r="J1260">
        <v>-0.60824284705161902</v>
      </c>
      <c r="K1260">
        <v>8.84528684197441</v>
      </c>
      <c r="L1260">
        <v>13.1152105622931</v>
      </c>
      <c r="M1260">
        <v>7.67711790141212</v>
      </c>
      <c r="N1260">
        <v>0.44906764105346902</v>
      </c>
      <c r="O1260">
        <v>311.36363636363598</v>
      </c>
      <c r="P1260">
        <v>8.5526315789473593</v>
      </c>
      <c r="Q1260">
        <v>1.622876595294E-2</v>
      </c>
    </row>
    <row r="1261" spans="1:17" hidden="1" x14ac:dyDescent="0.3">
      <c r="A1261" t="s">
        <v>2683</v>
      </c>
      <c r="B1261" t="s">
        <v>2684</v>
      </c>
      <c r="C1261" t="s">
        <v>3154</v>
      </c>
      <c r="D1261" t="s">
        <v>656</v>
      </c>
      <c r="E1261">
        <v>1615.664330134</v>
      </c>
      <c r="F1261">
        <v>181.78</v>
      </c>
      <c r="G1261">
        <v>-8.27219215220663</v>
      </c>
      <c r="H1261">
        <v>3.1625304146342001</v>
      </c>
      <c r="I1261">
        <v>6.5465649071773901</v>
      </c>
      <c r="J1261">
        <v>-2.5345586365253001</v>
      </c>
      <c r="K1261">
        <v>187.21700086367801</v>
      </c>
      <c r="M1261">
        <v>42.575281583515199</v>
      </c>
      <c r="N1261">
        <v>0.63287193729859303</v>
      </c>
      <c r="O1261">
        <v>26.526570579821701</v>
      </c>
      <c r="P1261">
        <v>31.7246376811594</v>
      </c>
    </row>
    <row r="1262" spans="1:17" hidden="1" x14ac:dyDescent="0.3">
      <c r="A1262" t="s">
        <v>2685</v>
      </c>
      <c r="B1262" t="s">
        <v>2686</v>
      </c>
      <c r="C1262" t="s">
        <v>3154</v>
      </c>
      <c r="D1262" t="s">
        <v>24</v>
      </c>
      <c r="E1262">
        <v>1609.68365948</v>
      </c>
      <c r="F1262">
        <v>151.44999999999999</v>
      </c>
      <c r="G1262">
        <v>-32.042218277210203</v>
      </c>
      <c r="H1262">
        <v>-2.0074192388321501</v>
      </c>
      <c r="I1262">
        <v>-33.410335518867498</v>
      </c>
      <c r="J1262">
        <v>5.57284636110073</v>
      </c>
      <c r="K1262">
        <v>166.843787783794</v>
      </c>
      <c r="L1262">
        <v>176.63620195324799</v>
      </c>
      <c r="M1262">
        <v>45.166546911436903</v>
      </c>
      <c r="N1262">
        <v>1.4239224650487301</v>
      </c>
      <c r="O1262">
        <v>43.743809838230398</v>
      </c>
      <c r="P1262">
        <v>15.938145908290499</v>
      </c>
      <c r="Q1262">
        <v>4.8148853623789997E-3</v>
      </c>
    </row>
    <row r="1263" spans="1:17" hidden="1" x14ac:dyDescent="0.3">
      <c r="A1263" t="s">
        <v>2687</v>
      </c>
      <c r="B1263" t="s">
        <v>2688</v>
      </c>
      <c r="C1263" t="s">
        <v>3154</v>
      </c>
      <c r="D1263" t="s">
        <v>21</v>
      </c>
      <c r="E1263">
        <v>1605.4972509199999</v>
      </c>
      <c r="F1263">
        <v>929.05</v>
      </c>
      <c r="G1263">
        <v>777.27534689845197</v>
      </c>
      <c r="H1263">
        <v>0.63974833847385704</v>
      </c>
      <c r="I1263">
        <v>125.5357684507</v>
      </c>
      <c r="J1263">
        <v>17.8455724139925</v>
      </c>
      <c r="K1263">
        <v>771.77774439606003</v>
      </c>
      <c r="L1263">
        <v>536.86880236964805</v>
      </c>
      <c r="M1263">
        <v>83.330308981350996</v>
      </c>
      <c r="N1263">
        <v>1.26796568143418</v>
      </c>
      <c r="O1263">
        <v>7.4215596577148704</v>
      </c>
      <c r="P1263">
        <v>896.30026809651395</v>
      </c>
    </row>
    <row r="1264" spans="1:17" hidden="1" x14ac:dyDescent="0.3">
      <c r="A1264" t="s">
        <v>2689</v>
      </c>
      <c r="B1264" t="s">
        <v>2690</v>
      </c>
      <c r="C1264" t="s">
        <v>3154</v>
      </c>
      <c r="D1264" t="s">
        <v>524</v>
      </c>
      <c r="E1264">
        <v>1605.061503612</v>
      </c>
      <c r="F1264">
        <v>160.02000000000001</v>
      </c>
      <c r="G1264">
        <v>-8.0259352985706105</v>
      </c>
      <c r="H1264">
        <v>-6.9928397432629996</v>
      </c>
      <c r="I1264">
        <v>-9.5085091590870192</v>
      </c>
      <c r="J1264">
        <v>-5.5477355163557904</v>
      </c>
      <c r="K1264">
        <v>177.99063676424501</v>
      </c>
      <c r="L1264">
        <v>163.440898087959</v>
      </c>
      <c r="M1264">
        <v>30.4791717791339</v>
      </c>
      <c r="N1264">
        <v>0.304904913359618</v>
      </c>
      <c r="O1264">
        <v>44.288213973253299</v>
      </c>
      <c r="P1264">
        <v>46.003649635036503</v>
      </c>
      <c r="Q1264">
        <v>9.7784544895326994E-2</v>
      </c>
    </row>
    <row r="1265" spans="1:17" hidden="1" x14ac:dyDescent="0.3">
      <c r="A1265" t="s">
        <v>2691</v>
      </c>
      <c r="B1265" t="s">
        <v>2692</v>
      </c>
      <c r="C1265" t="s">
        <v>3154</v>
      </c>
      <c r="D1265" t="s">
        <v>403</v>
      </c>
      <c r="E1265">
        <v>1602.4458039839999</v>
      </c>
      <c r="F1265">
        <v>78.69</v>
      </c>
      <c r="G1265">
        <v>-8.3862812486574807</v>
      </c>
      <c r="H1265">
        <v>-2.6149904097372501</v>
      </c>
      <c r="I1265">
        <v>-5.16430579712266</v>
      </c>
      <c r="J1265">
        <v>-1.0576810492988</v>
      </c>
      <c r="K1265">
        <v>81.917665319784703</v>
      </c>
      <c r="L1265">
        <v>81.312499641978107</v>
      </c>
      <c r="M1265">
        <v>45.704981605976599</v>
      </c>
      <c r="N1265">
        <v>0.32375969530313498</v>
      </c>
      <c r="O1265">
        <v>36.612021857923402</v>
      </c>
      <c r="P1265">
        <v>22.1894409937888</v>
      </c>
      <c r="Q1265">
        <v>5.6553527619542E-2</v>
      </c>
    </row>
    <row r="1266" spans="1:17" hidden="1" x14ac:dyDescent="0.3">
      <c r="A1266" t="s">
        <v>2693</v>
      </c>
      <c r="B1266" t="s">
        <v>2694</v>
      </c>
      <c r="C1266" t="s">
        <v>3154</v>
      </c>
      <c r="D1266" t="s">
        <v>206</v>
      </c>
      <c r="E1266">
        <v>1602.06093859</v>
      </c>
      <c r="F1266">
        <v>853.15</v>
      </c>
      <c r="G1266">
        <v>85.367622074330896</v>
      </c>
      <c r="H1266">
        <v>6.0243110161949103</v>
      </c>
      <c r="I1266">
        <v>-22.791535107162399</v>
      </c>
      <c r="J1266">
        <v>12.0182113765194</v>
      </c>
      <c r="K1266">
        <v>852.67015912148497</v>
      </c>
      <c r="L1266">
        <v>814.60827949157601</v>
      </c>
      <c r="M1266">
        <v>58.075386153371099</v>
      </c>
      <c r="N1266">
        <v>0.68784204843646701</v>
      </c>
      <c r="O1266">
        <v>50.084979194748797</v>
      </c>
      <c r="P1266">
        <v>115.987341772151</v>
      </c>
      <c r="Q1266">
        <v>0.129477347458825</v>
      </c>
    </row>
    <row r="1267" spans="1:17" hidden="1" x14ac:dyDescent="0.3">
      <c r="A1267" t="s">
        <v>2695</v>
      </c>
      <c r="B1267" t="s">
        <v>2696</v>
      </c>
      <c r="C1267" t="s">
        <v>3154</v>
      </c>
      <c r="D1267" t="s">
        <v>282</v>
      </c>
      <c r="E1267">
        <v>1596.6804</v>
      </c>
      <c r="F1267">
        <v>286.8</v>
      </c>
      <c r="G1267">
        <v>52.1064663886863</v>
      </c>
      <c r="H1267">
        <v>1.7230289129323699</v>
      </c>
      <c r="I1267">
        <v>34.915987674866898</v>
      </c>
      <c r="J1267">
        <v>0.77106749777596695</v>
      </c>
      <c r="K1267">
        <v>297.59882014248899</v>
      </c>
      <c r="L1267">
        <v>255.65509184684501</v>
      </c>
      <c r="M1267">
        <v>49.080563314652601</v>
      </c>
      <c r="N1267">
        <v>0.17377253857189201</v>
      </c>
      <c r="O1267">
        <v>25.505578800557799</v>
      </c>
      <c r="P1267">
        <v>92.483221476509996</v>
      </c>
    </row>
    <row r="1268" spans="1:17" hidden="1" x14ac:dyDescent="0.3">
      <c r="A1268" t="s">
        <v>2697</v>
      </c>
      <c r="B1268" t="s">
        <v>2698</v>
      </c>
      <c r="C1268" t="s">
        <v>3154</v>
      </c>
      <c r="D1268" t="s">
        <v>72</v>
      </c>
      <c r="E1268">
        <v>1592.6925216</v>
      </c>
      <c r="F1268">
        <v>357.25</v>
      </c>
      <c r="G1268">
        <v>67.999344101101798</v>
      </c>
      <c r="H1268">
        <v>-9.2257336330642499</v>
      </c>
      <c r="I1268">
        <v>14.997129354379</v>
      </c>
      <c r="J1268">
        <v>-7.11639502096466</v>
      </c>
      <c r="K1268">
        <v>357.83454252090701</v>
      </c>
      <c r="L1268">
        <v>315.92592622027098</v>
      </c>
      <c r="M1268">
        <v>53.001230229401003</v>
      </c>
      <c r="N1268">
        <v>0.53189070506312996</v>
      </c>
      <c r="O1268">
        <v>24.3247025892232</v>
      </c>
      <c r="P1268">
        <v>111.892052194543</v>
      </c>
      <c r="Q1268">
        <v>8.5648603695713005E-2</v>
      </c>
    </row>
    <row r="1269" spans="1:17" hidden="1" x14ac:dyDescent="0.3">
      <c r="A1269" t="s">
        <v>2699</v>
      </c>
      <c r="B1269" t="s">
        <v>2700</v>
      </c>
      <c r="C1269" t="s">
        <v>3154</v>
      </c>
      <c r="D1269" t="s">
        <v>114</v>
      </c>
      <c r="E1269">
        <v>1591.37</v>
      </c>
      <c r="F1269">
        <v>786.25</v>
      </c>
      <c r="G1269">
        <v>0.13919119730163099</v>
      </c>
      <c r="H1269">
        <v>8.3040812980578895</v>
      </c>
      <c r="I1269">
        <v>10.296238378233401</v>
      </c>
      <c r="J1269">
        <v>-0.77715119863122795</v>
      </c>
      <c r="K1269">
        <v>761.295106336196</v>
      </c>
      <c r="L1269">
        <v>690.89447960155098</v>
      </c>
      <c r="M1269">
        <v>47.984444822244598</v>
      </c>
      <c r="N1269">
        <v>0.523040196103286</v>
      </c>
      <c r="O1269">
        <v>7.4594594594594499</v>
      </c>
      <c r="P1269">
        <v>36.620330147697601</v>
      </c>
      <c r="Q1269">
        <v>0.114997629621948</v>
      </c>
    </row>
    <row r="1270" spans="1:17" hidden="1" x14ac:dyDescent="0.3">
      <c r="A1270" t="s">
        <v>2701</v>
      </c>
      <c r="B1270" t="s">
        <v>2702</v>
      </c>
      <c r="C1270" t="s">
        <v>3154</v>
      </c>
      <c r="D1270" t="s">
        <v>472</v>
      </c>
      <c r="E1270">
        <v>1579.3984981599999</v>
      </c>
      <c r="F1270">
        <v>5124.3999999999996</v>
      </c>
      <c r="G1270">
        <v>-39.986865152407397</v>
      </c>
      <c r="H1270">
        <v>-0.13709699613016699</v>
      </c>
      <c r="I1270">
        <v>-9.6503892477264301</v>
      </c>
      <c r="J1270">
        <v>-1.8572876673834899</v>
      </c>
      <c r="K1270">
        <v>5404.6774982876696</v>
      </c>
      <c r="L1270">
        <v>5640.6603216963404</v>
      </c>
      <c r="M1270">
        <v>37.776725374176799</v>
      </c>
      <c r="N1270">
        <v>0.79222789676205496</v>
      </c>
      <c r="O1270">
        <v>24.8731558816642</v>
      </c>
      <c r="P1270">
        <v>14.7939068100358</v>
      </c>
      <c r="Q1270">
        <v>-0.120536475695723</v>
      </c>
    </row>
    <row r="1271" spans="1:17" hidden="1" x14ac:dyDescent="0.3">
      <c r="A1271" t="s">
        <v>2703</v>
      </c>
      <c r="B1271" t="s">
        <v>2704</v>
      </c>
      <c r="C1271" t="s">
        <v>3154</v>
      </c>
      <c r="D1271" t="s">
        <v>282</v>
      </c>
      <c r="E1271">
        <v>1576.508</v>
      </c>
      <c r="F1271">
        <v>539.9</v>
      </c>
      <c r="G1271">
        <v>15.239560838090901</v>
      </c>
      <c r="H1271">
        <v>3.8164119259971701</v>
      </c>
      <c r="I1271">
        <v>27.728602286076701</v>
      </c>
      <c r="J1271">
        <v>1.2499947008411001</v>
      </c>
      <c r="K1271">
        <v>521.780732834996</v>
      </c>
      <c r="L1271">
        <v>467.769349061605</v>
      </c>
      <c r="M1271">
        <v>57.947466466367203</v>
      </c>
      <c r="N1271">
        <v>0.92583093880327505</v>
      </c>
      <c r="O1271">
        <v>6.6864234117429202</v>
      </c>
      <c r="P1271">
        <v>64.503351614868905</v>
      </c>
      <c r="Q1271">
        <v>2.4263181049717E-2</v>
      </c>
    </row>
    <row r="1272" spans="1:17" hidden="1" x14ac:dyDescent="0.3">
      <c r="A1272" t="s">
        <v>2705</v>
      </c>
      <c r="B1272" t="s">
        <v>2706</v>
      </c>
      <c r="C1272" t="s">
        <v>3154</v>
      </c>
      <c r="D1272" t="s">
        <v>2707</v>
      </c>
      <c r="E1272">
        <v>1575.4401656</v>
      </c>
      <c r="F1272">
        <v>567.70000000000005</v>
      </c>
      <c r="G1272">
        <v>-34.777060967791599</v>
      </c>
      <c r="H1272">
        <v>-5.46054813185114</v>
      </c>
      <c r="I1272">
        <v>-6.3715601825587198</v>
      </c>
      <c r="J1272">
        <v>-5.7590364978452699</v>
      </c>
      <c r="K1272">
        <v>625.64784896667595</v>
      </c>
      <c r="L1272">
        <v>603.88895240239106</v>
      </c>
      <c r="M1272">
        <v>31.3793243522233</v>
      </c>
      <c r="N1272">
        <v>1.53236155187914</v>
      </c>
      <c r="O1272">
        <v>48.740531971111402</v>
      </c>
      <c r="P1272">
        <v>20.787234042553202</v>
      </c>
      <c r="Q1272">
        <v>9.3737498264195002E-2</v>
      </c>
    </row>
    <row r="1273" spans="1:17" hidden="1" x14ac:dyDescent="0.3">
      <c r="A1273" t="s">
        <v>2708</v>
      </c>
      <c r="B1273" t="s">
        <v>2709</v>
      </c>
      <c r="C1273" t="s">
        <v>3154</v>
      </c>
      <c r="D1273" t="s">
        <v>125</v>
      </c>
      <c r="E1273">
        <v>1574.3924512829999</v>
      </c>
      <c r="F1273">
        <v>14.61</v>
      </c>
      <c r="G1273">
        <v>-15.3795976767969</v>
      </c>
      <c r="H1273">
        <v>3.6406296378907901</v>
      </c>
      <c r="I1273">
        <v>-26.020504981229902</v>
      </c>
      <c r="J1273">
        <v>-3.14834979892328</v>
      </c>
      <c r="K1273">
        <v>14.7444314275405</v>
      </c>
      <c r="L1273">
        <v>15.8351280903257</v>
      </c>
      <c r="M1273">
        <v>55.672684030969499</v>
      </c>
      <c r="N1273">
        <v>0.63621363574513301</v>
      </c>
      <c r="O1273">
        <v>80.391146147468902</v>
      </c>
      <c r="P1273">
        <v>12.3846153846153</v>
      </c>
      <c r="Q1273">
        <v>4.7716390816693002E-2</v>
      </c>
    </row>
    <row r="1274" spans="1:17" hidden="1" x14ac:dyDescent="0.3">
      <c r="A1274" t="s">
        <v>2710</v>
      </c>
      <c r="B1274" t="s">
        <v>2711</v>
      </c>
      <c r="C1274" t="s">
        <v>3154</v>
      </c>
      <c r="D1274" t="s">
        <v>120</v>
      </c>
      <c r="E1274">
        <v>1574.353573115</v>
      </c>
      <c r="F1274">
        <v>707.15</v>
      </c>
      <c r="G1274">
        <v>-1.24119479562448</v>
      </c>
      <c r="H1274">
        <v>-5.2325495947024203</v>
      </c>
      <c r="I1274">
        <v>21.192729818284199</v>
      </c>
      <c r="J1274">
        <v>-9.3760300837383692</v>
      </c>
      <c r="K1274">
        <v>771.33251556786104</v>
      </c>
      <c r="L1274">
        <v>673.53745466834198</v>
      </c>
      <c r="M1274">
        <v>22.805280395959802</v>
      </c>
      <c r="N1274">
        <v>0.330149764043011</v>
      </c>
      <c r="O1274">
        <v>20.186664781163799</v>
      </c>
      <c r="P1274">
        <v>41.642463695543299</v>
      </c>
      <c r="Q1274">
        <v>-6.7780108474990997E-2</v>
      </c>
    </row>
    <row r="1275" spans="1:17" hidden="1" x14ac:dyDescent="0.3">
      <c r="A1275" t="s">
        <v>2712</v>
      </c>
      <c r="B1275" t="s">
        <v>2713</v>
      </c>
      <c r="C1275" t="s">
        <v>3154</v>
      </c>
      <c r="D1275" t="s">
        <v>51</v>
      </c>
      <c r="E1275">
        <v>1571.495516575</v>
      </c>
      <c r="F1275">
        <v>592.25</v>
      </c>
      <c r="G1275">
        <v>12.3747560812741</v>
      </c>
      <c r="H1275">
        <v>-0.88503843705332397</v>
      </c>
      <c r="I1275">
        <v>14.145758890406899</v>
      </c>
      <c r="J1275">
        <v>-3.91043884836267</v>
      </c>
      <c r="K1275">
        <v>614.26458625586997</v>
      </c>
      <c r="L1275">
        <v>562.17458038690097</v>
      </c>
      <c r="M1275">
        <v>36.611956914835602</v>
      </c>
      <c r="N1275">
        <v>0.28452314265465301</v>
      </c>
      <c r="O1275">
        <v>22.422963275643699</v>
      </c>
      <c r="P1275">
        <v>48.0625</v>
      </c>
      <c r="Q1275">
        <v>4.0760246027624E-2</v>
      </c>
    </row>
    <row r="1276" spans="1:17" hidden="1" x14ac:dyDescent="0.3">
      <c r="A1276" t="s">
        <v>2714</v>
      </c>
      <c r="B1276" t="s">
        <v>2715</v>
      </c>
      <c r="C1276" t="s">
        <v>3154</v>
      </c>
      <c r="D1276" t="s">
        <v>403</v>
      </c>
      <c r="E1276">
        <v>1570.7376750000001</v>
      </c>
      <c r="F1276">
        <v>97.5</v>
      </c>
      <c r="G1276">
        <v>3.5915550100643698</v>
      </c>
      <c r="H1276">
        <v>2.6824702396626798</v>
      </c>
      <c r="I1276">
        <v>7.0289148075646199</v>
      </c>
      <c r="J1276">
        <v>0.75539351658473797</v>
      </c>
      <c r="K1276">
        <v>100.256482005648</v>
      </c>
      <c r="L1276">
        <v>99.480985084701103</v>
      </c>
      <c r="M1276">
        <v>49.551421795475001</v>
      </c>
      <c r="N1276">
        <v>0.60072807716740595</v>
      </c>
      <c r="O1276">
        <v>37.435897435897402</v>
      </c>
      <c r="P1276">
        <v>29.2246520874751</v>
      </c>
      <c r="Q1276">
        <v>0.12012720501575901</v>
      </c>
    </row>
    <row r="1277" spans="1:17" hidden="1" x14ac:dyDescent="0.3">
      <c r="A1277" t="s">
        <v>2716</v>
      </c>
      <c r="B1277" t="s">
        <v>2717</v>
      </c>
      <c r="C1277" t="s">
        <v>3154</v>
      </c>
      <c r="D1277" t="s">
        <v>392</v>
      </c>
      <c r="E1277">
        <v>1563.6246398999999</v>
      </c>
      <c r="F1277">
        <v>201.15</v>
      </c>
      <c r="G1277">
        <v>30.4534717818172</v>
      </c>
      <c r="H1277">
        <v>29.3213587355384</v>
      </c>
      <c r="I1277">
        <v>46.049770395124703</v>
      </c>
      <c r="J1277">
        <v>6.1812308371588998</v>
      </c>
      <c r="K1277">
        <v>177.549768804373</v>
      </c>
      <c r="L1277">
        <v>141.03489821448801</v>
      </c>
      <c r="M1277">
        <v>49.862345502498698</v>
      </c>
      <c r="N1277">
        <v>0.31384742138117799</v>
      </c>
      <c r="O1277">
        <v>38.404175988068602</v>
      </c>
      <c r="P1277">
        <v>106.201947719118</v>
      </c>
      <c r="Q1277">
        <v>4.8332982444864003E-2</v>
      </c>
    </row>
    <row r="1278" spans="1:17" hidden="1" x14ac:dyDescent="0.3">
      <c r="A1278" t="s">
        <v>2718</v>
      </c>
      <c r="B1278" t="s">
        <v>2719</v>
      </c>
      <c r="C1278" t="s">
        <v>3154</v>
      </c>
      <c r="D1278" t="s">
        <v>206</v>
      </c>
      <c r="E1278">
        <v>1561.8962200799999</v>
      </c>
      <c r="F1278">
        <v>690.45</v>
      </c>
      <c r="G1278">
        <v>13.2625431884981</v>
      </c>
      <c r="H1278">
        <v>-1.39675247057925</v>
      </c>
      <c r="I1278">
        <v>-2.20417145752914</v>
      </c>
      <c r="J1278">
        <v>-6.8937615050454504</v>
      </c>
      <c r="K1278">
        <v>726.65704438406897</v>
      </c>
      <c r="L1278">
        <v>704.73767112464895</v>
      </c>
      <c r="M1278">
        <v>45.326879923391303</v>
      </c>
      <c r="N1278">
        <v>0.398052432714322</v>
      </c>
      <c r="O1278">
        <v>25.5702802520095</v>
      </c>
      <c r="P1278">
        <v>46.250794323236597</v>
      </c>
      <c r="Q1278">
        <v>6.2188011731277998E-2</v>
      </c>
    </row>
    <row r="1279" spans="1:17" hidden="1" x14ac:dyDescent="0.3">
      <c r="A1279" t="s">
        <v>2720</v>
      </c>
      <c r="B1279" t="s">
        <v>2721</v>
      </c>
      <c r="C1279" t="s">
        <v>3154</v>
      </c>
      <c r="D1279" t="s">
        <v>141</v>
      </c>
      <c r="E1279">
        <v>1559.4466084200001</v>
      </c>
      <c r="F1279">
        <v>122.38</v>
      </c>
      <c r="G1279">
        <v>-5.0566447455910897</v>
      </c>
      <c r="H1279">
        <v>8.7152744840532304</v>
      </c>
      <c r="I1279">
        <v>27.892750295056</v>
      </c>
      <c r="J1279">
        <v>4.8105176219601002</v>
      </c>
      <c r="K1279">
        <v>120.938036870974</v>
      </c>
      <c r="L1279">
        <v>116.370948245232</v>
      </c>
      <c r="M1279">
        <v>57.825608729640997</v>
      </c>
      <c r="N1279">
        <v>0.66014100584175595</v>
      </c>
      <c r="O1279">
        <v>23.345317862395799</v>
      </c>
      <c r="P1279">
        <v>43.134502923976598</v>
      </c>
      <c r="Q1279">
        <v>8.1011457832768002E-2</v>
      </c>
    </row>
    <row r="1280" spans="1:17" hidden="1" x14ac:dyDescent="0.3">
      <c r="A1280" t="s">
        <v>2722</v>
      </c>
      <c r="B1280" t="s">
        <v>2723</v>
      </c>
      <c r="C1280" t="s">
        <v>3154</v>
      </c>
      <c r="D1280" t="s">
        <v>114</v>
      </c>
      <c r="E1280">
        <v>1557.75961104</v>
      </c>
      <c r="F1280">
        <v>227.58</v>
      </c>
      <c r="G1280">
        <v>-45.625146075183203</v>
      </c>
      <c r="H1280">
        <v>-9.6254664800822702</v>
      </c>
      <c r="I1280">
        <v>-24.9819256902361</v>
      </c>
      <c r="J1280">
        <v>-4.7695771161347098</v>
      </c>
      <c r="K1280">
        <v>251.04884240985501</v>
      </c>
      <c r="L1280">
        <v>264.18312695716702</v>
      </c>
      <c r="M1280">
        <v>37.522772484872696</v>
      </c>
      <c r="N1280">
        <v>0.54577089186832495</v>
      </c>
      <c r="O1280">
        <v>76.026012830652903</v>
      </c>
      <c r="P1280">
        <v>4.4184445973847399</v>
      </c>
      <c r="Q1280">
        <v>0.129333797168977</v>
      </c>
    </row>
    <row r="1281" spans="1:17" hidden="1" x14ac:dyDescent="0.3">
      <c r="A1281" t="s">
        <v>2724</v>
      </c>
      <c r="B1281" t="s">
        <v>2725</v>
      </c>
      <c r="C1281" t="s">
        <v>3154</v>
      </c>
      <c r="D1281" t="s">
        <v>258</v>
      </c>
      <c r="E1281">
        <v>1556.3828000000001</v>
      </c>
      <c r="F1281">
        <v>1228.4000000000001</v>
      </c>
      <c r="G1281">
        <v>37.962681419171801</v>
      </c>
      <c r="H1281">
        <v>49.660696707349203</v>
      </c>
      <c r="I1281">
        <v>52.781438478555899</v>
      </c>
      <c r="J1281">
        <v>6.56919070337963</v>
      </c>
      <c r="M1281">
        <v>67.372122174922097</v>
      </c>
      <c r="O1281">
        <v>9.2925757082383296</v>
      </c>
      <c r="P1281">
        <v>80.117302052785902</v>
      </c>
    </row>
    <row r="1282" spans="1:17" hidden="1" x14ac:dyDescent="0.3">
      <c r="A1282" t="s">
        <v>2726</v>
      </c>
      <c r="B1282" t="s">
        <v>2727</v>
      </c>
      <c r="C1282" t="s">
        <v>3154</v>
      </c>
      <c r="D1282" t="s">
        <v>2160</v>
      </c>
      <c r="E1282">
        <v>1548.046529</v>
      </c>
      <c r="F1282">
        <v>978.55</v>
      </c>
      <c r="G1282">
        <v>-39.433147797935398</v>
      </c>
      <c r="H1282">
        <v>1.08995265416665</v>
      </c>
      <c r="I1282">
        <v>-24.518650627838799</v>
      </c>
      <c r="J1282">
        <v>-11.1815761803849</v>
      </c>
      <c r="K1282">
        <v>1060.38183774668</v>
      </c>
      <c r="L1282">
        <v>1108.5410325643099</v>
      </c>
      <c r="M1282">
        <v>35.301749682760601</v>
      </c>
      <c r="N1282">
        <v>1.82187232805365</v>
      </c>
      <c r="O1282">
        <v>48.275509682693702</v>
      </c>
      <c r="P1282">
        <v>5.2826940663833302</v>
      </c>
      <c r="Q1282">
        <v>9.6490135801546001E-2</v>
      </c>
    </row>
    <row r="1283" spans="1:17" hidden="1" x14ac:dyDescent="0.3">
      <c r="A1283" t="s">
        <v>2728</v>
      </c>
      <c r="B1283" t="s">
        <v>2729</v>
      </c>
      <c r="C1283" t="s">
        <v>3154</v>
      </c>
      <c r="D1283" t="s">
        <v>2730</v>
      </c>
      <c r="E1283">
        <v>1544.34375</v>
      </c>
      <c r="F1283">
        <v>19.38</v>
      </c>
      <c r="G1283">
        <v>106.16265498862199</v>
      </c>
      <c r="H1283">
        <v>9.4267822142752298</v>
      </c>
      <c r="I1283">
        <v>41.241304089436603</v>
      </c>
      <c r="J1283">
        <v>2.3657348481156699</v>
      </c>
      <c r="K1283">
        <v>16.969095896162798</v>
      </c>
      <c r="L1283">
        <v>15.125484241030501</v>
      </c>
      <c r="M1283">
        <v>69.590863939227901</v>
      </c>
      <c r="N1283">
        <v>0.74134660226539395</v>
      </c>
      <c r="O1283">
        <v>2.4251805985552299</v>
      </c>
      <c r="P1283">
        <v>154.33070866141699</v>
      </c>
      <c r="Q1283">
        <v>0.241574553709969</v>
      </c>
    </row>
    <row r="1284" spans="1:17" hidden="1" x14ac:dyDescent="0.3">
      <c r="A1284" t="s">
        <v>2731</v>
      </c>
      <c r="B1284" t="s">
        <v>2732</v>
      </c>
      <c r="C1284" t="s">
        <v>3154</v>
      </c>
      <c r="D1284" t="s">
        <v>21</v>
      </c>
      <c r="E1284">
        <v>1538.9209656</v>
      </c>
      <c r="F1284">
        <v>414</v>
      </c>
      <c r="G1284">
        <v>30.895116344151401</v>
      </c>
      <c r="H1284">
        <v>11.469959909131999</v>
      </c>
      <c r="I1284">
        <v>6.9807789747970697</v>
      </c>
      <c r="J1284">
        <v>5.5954492287992004</v>
      </c>
      <c r="K1284">
        <v>399.60459796727997</v>
      </c>
      <c r="L1284">
        <v>362.813501398977</v>
      </c>
      <c r="M1284">
        <v>55.307711838780101</v>
      </c>
      <c r="N1284">
        <v>1.0041020919483801</v>
      </c>
      <c r="O1284">
        <v>9.9033816425120698</v>
      </c>
      <c r="P1284">
        <v>57.7443322537626</v>
      </c>
      <c r="Q1284">
        <v>8.9945337113059992E-3</v>
      </c>
    </row>
    <row r="1285" spans="1:17" hidden="1" x14ac:dyDescent="0.3">
      <c r="A1285" t="s">
        <v>2733</v>
      </c>
      <c r="B1285" t="s">
        <v>2734</v>
      </c>
      <c r="C1285" t="s">
        <v>3154</v>
      </c>
      <c r="D1285" t="s">
        <v>392</v>
      </c>
      <c r="E1285">
        <v>1538.40679245</v>
      </c>
      <c r="F1285">
        <v>492.75</v>
      </c>
      <c r="G1285">
        <v>-13.534517361301701</v>
      </c>
      <c r="H1285">
        <v>-4.1896227686923098</v>
      </c>
      <c r="I1285">
        <v>-13.890270412841801</v>
      </c>
      <c r="J1285">
        <v>-5.2113115595265898</v>
      </c>
      <c r="K1285">
        <v>518.56106266168604</v>
      </c>
      <c r="L1285">
        <v>512.60741024380002</v>
      </c>
      <c r="M1285">
        <v>33.946165568093797</v>
      </c>
      <c r="N1285">
        <v>0.252684615986221</v>
      </c>
      <c r="O1285">
        <v>53.921867072551997</v>
      </c>
      <c r="P1285">
        <v>12.602833638025499</v>
      </c>
      <c r="Q1285">
        <v>1.4184766916363001E-2</v>
      </c>
    </row>
    <row r="1286" spans="1:17" hidden="1" x14ac:dyDescent="0.3">
      <c r="A1286" t="s">
        <v>2735</v>
      </c>
      <c r="B1286" t="s">
        <v>2736</v>
      </c>
      <c r="C1286" t="s">
        <v>3154</v>
      </c>
      <c r="D1286" t="s">
        <v>48</v>
      </c>
      <c r="E1286">
        <v>1531.9990041999999</v>
      </c>
      <c r="F1286">
        <v>268.10000000000002</v>
      </c>
      <c r="G1286">
        <v>268.255645450023</v>
      </c>
      <c r="H1286">
        <v>32.617133800500397</v>
      </c>
      <c r="I1286">
        <v>98.693633523475498</v>
      </c>
      <c r="J1286">
        <v>-8.7189920327193597</v>
      </c>
      <c r="K1286">
        <v>234.06875235363199</v>
      </c>
      <c r="L1286">
        <v>163.46348016971601</v>
      </c>
      <c r="M1286">
        <v>47.964052656522298</v>
      </c>
      <c r="N1286">
        <v>0.75771126581635195</v>
      </c>
      <c r="O1286">
        <v>14.826557254755601</v>
      </c>
      <c r="P1286">
        <v>300.14925373134298</v>
      </c>
      <c r="Q1286">
        <v>0.15293116128648401</v>
      </c>
    </row>
    <row r="1287" spans="1:17" hidden="1" x14ac:dyDescent="0.3">
      <c r="A1287" t="s">
        <v>2737</v>
      </c>
      <c r="B1287" t="s">
        <v>2738</v>
      </c>
      <c r="C1287" t="s">
        <v>3154</v>
      </c>
      <c r="D1287" t="s">
        <v>1579</v>
      </c>
      <c r="E1287">
        <v>1523.508504782</v>
      </c>
      <c r="F1287">
        <v>125.78</v>
      </c>
      <c r="G1287">
        <v>164.07666862165701</v>
      </c>
      <c r="H1287">
        <v>5.0023729229729597</v>
      </c>
      <c r="I1287">
        <v>100.174792943765</v>
      </c>
      <c r="J1287">
        <v>-3.4708237378015099</v>
      </c>
      <c r="K1287">
        <v>119.955820273698</v>
      </c>
      <c r="L1287">
        <v>86.155842008735704</v>
      </c>
      <c r="N1287">
        <v>0.56447719185830503</v>
      </c>
      <c r="O1287">
        <v>13.690570837971</v>
      </c>
      <c r="P1287">
        <v>217.38581882412299</v>
      </c>
    </row>
    <row r="1288" spans="1:17" hidden="1" x14ac:dyDescent="0.3">
      <c r="A1288" t="s">
        <v>2739</v>
      </c>
      <c r="B1288" t="s">
        <v>2740</v>
      </c>
      <c r="C1288" t="s">
        <v>3154</v>
      </c>
      <c r="D1288" t="s">
        <v>48</v>
      </c>
      <c r="E1288">
        <v>1519.982747496</v>
      </c>
      <c r="F1288">
        <v>213.93</v>
      </c>
      <c r="G1288">
        <v>259.45364425508302</v>
      </c>
      <c r="H1288">
        <v>-11.736317193919399</v>
      </c>
      <c r="I1288">
        <v>54.913338212045502</v>
      </c>
      <c r="J1288">
        <v>-1.7186047261255599</v>
      </c>
      <c r="K1288">
        <v>233.18993424363299</v>
      </c>
      <c r="L1288">
        <v>181.85903557211699</v>
      </c>
      <c r="M1288">
        <v>36.465810894849497</v>
      </c>
      <c r="N1288">
        <v>0.24973893785475801</v>
      </c>
      <c r="O1288">
        <v>41.588370027579003</v>
      </c>
      <c r="P1288">
        <v>284.07540394973</v>
      </c>
      <c r="Q1288">
        <v>0.19745046977334799</v>
      </c>
    </row>
    <row r="1289" spans="1:17" hidden="1" x14ac:dyDescent="0.3">
      <c r="A1289" t="s">
        <v>2741</v>
      </c>
      <c r="B1289" t="s">
        <v>2742</v>
      </c>
      <c r="C1289" t="s">
        <v>3154</v>
      </c>
      <c r="D1289" t="s">
        <v>21</v>
      </c>
      <c r="E1289">
        <v>1518.077106</v>
      </c>
      <c r="F1289">
        <v>270</v>
      </c>
      <c r="G1289">
        <v>106.78817110047</v>
      </c>
      <c r="H1289">
        <v>-1.8119534447205601</v>
      </c>
      <c r="I1289">
        <v>91.210355931502207</v>
      </c>
      <c r="J1289">
        <v>-3.0016205688439599</v>
      </c>
      <c r="K1289">
        <v>271.07909772801401</v>
      </c>
      <c r="L1289">
        <v>213.576336755867</v>
      </c>
      <c r="M1289">
        <v>43.282229228188001</v>
      </c>
      <c r="N1289">
        <v>0.29360101652832499</v>
      </c>
      <c r="O1289">
        <v>18.481481481481399</v>
      </c>
      <c r="P1289">
        <v>134.78260869565199</v>
      </c>
      <c r="Q1289">
        <v>9.4263675989374004E-2</v>
      </c>
    </row>
    <row r="1290" spans="1:17" hidden="1" x14ac:dyDescent="0.3">
      <c r="A1290" t="s">
        <v>2743</v>
      </c>
      <c r="B1290" t="s">
        <v>2744</v>
      </c>
      <c r="C1290" t="s">
        <v>3154</v>
      </c>
      <c r="D1290" t="s">
        <v>786</v>
      </c>
      <c r="E1290">
        <v>1514.042465</v>
      </c>
      <c r="F1290">
        <v>246.35</v>
      </c>
      <c r="G1290">
        <v>85.829312359150293</v>
      </c>
      <c r="H1290">
        <v>-4.4177716992442102</v>
      </c>
      <c r="I1290">
        <v>-13.1528328055179</v>
      </c>
      <c r="J1290">
        <v>-3.6112458500546198</v>
      </c>
      <c r="K1290">
        <v>270.24277970472298</v>
      </c>
      <c r="L1290">
        <v>265.25376676571602</v>
      </c>
      <c r="M1290">
        <v>42.575005909811402</v>
      </c>
      <c r="N1290">
        <v>1.1449882216496301</v>
      </c>
      <c r="O1290">
        <v>80.637304647858699</v>
      </c>
      <c r="P1290">
        <v>123.143115942028</v>
      </c>
      <c r="Q1290">
        <v>6.3439608080367998E-2</v>
      </c>
    </row>
    <row r="1291" spans="1:17" hidden="1" x14ac:dyDescent="0.3">
      <c r="A1291" t="s">
        <v>2745</v>
      </c>
      <c r="B1291" t="s">
        <v>2746</v>
      </c>
      <c r="C1291" t="s">
        <v>3154</v>
      </c>
      <c r="D1291" t="s">
        <v>51</v>
      </c>
      <c r="E1291">
        <v>1511.21797939</v>
      </c>
      <c r="F1291">
        <v>569.95000000000005</v>
      </c>
      <c r="G1291">
        <v>18.103417015199799</v>
      </c>
      <c r="H1291">
        <v>30.2414651900602</v>
      </c>
      <c r="I1291">
        <v>66.099753157328706</v>
      </c>
      <c r="J1291">
        <v>6.2861278044347699</v>
      </c>
      <c r="K1291">
        <v>471.94662521587298</v>
      </c>
      <c r="L1291">
        <v>398.34639235106999</v>
      </c>
      <c r="M1291">
        <v>60.809779476641502</v>
      </c>
      <c r="N1291">
        <v>1.7385767534919301</v>
      </c>
      <c r="O1291">
        <v>10.334239845600401</v>
      </c>
      <c r="P1291">
        <v>108.315058479532</v>
      </c>
      <c r="Q1291">
        <v>0.14125714959475999</v>
      </c>
    </row>
    <row r="1292" spans="1:17" hidden="1" x14ac:dyDescent="0.3">
      <c r="A1292" t="s">
        <v>2747</v>
      </c>
      <c r="B1292" t="s">
        <v>2748</v>
      </c>
      <c r="C1292" t="s">
        <v>3154</v>
      </c>
      <c r="D1292" t="s">
        <v>69</v>
      </c>
      <c r="E1292">
        <v>1510.39020736</v>
      </c>
      <c r="F1292">
        <v>273.39999999999998</v>
      </c>
      <c r="G1292">
        <v>70.308150943602897</v>
      </c>
      <c r="H1292">
        <v>6.7137802020918702</v>
      </c>
      <c r="I1292">
        <v>74.897494674491298</v>
      </c>
      <c r="J1292">
        <v>7.4649816229763397E-2</v>
      </c>
      <c r="K1292">
        <v>277.15017823899302</v>
      </c>
      <c r="L1292">
        <v>223.31149839348899</v>
      </c>
      <c r="M1292">
        <v>44.639626723353203</v>
      </c>
      <c r="N1292">
        <v>0.27694078562045699</v>
      </c>
      <c r="O1292">
        <v>35.9180687637161</v>
      </c>
      <c r="P1292">
        <v>92.535211267605604</v>
      </c>
      <c r="Q1292">
        <v>7.6904103235802004E-2</v>
      </c>
    </row>
    <row r="1293" spans="1:17" hidden="1" x14ac:dyDescent="0.3">
      <c r="A1293" t="s">
        <v>2749</v>
      </c>
      <c r="B1293" t="s">
        <v>2750</v>
      </c>
      <c r="C1293" t="s">
        <v>3154</v>
      </c>
      <c r="D1293" t="s">
        <v>742</v>
      </c>
      <c r="E1293">
        <v>1502.0466694199999</v>
      </c>
      <c r="F1293">
        <v>263.29000000000002</v>
      </c>
      <c r="G1293">
        <v>0.91408669825924704</v>
      </c>
      <c r="H1293">
        <v>-0.11767194600222899</v>
      </c>
      <c r="I1293">
        <v>0.75997936930677401</v>
      </c>
      <c r="J1293">
        <v>-1.2020850438895001</v>
      </c>
      <c r="K1293">
        <v>268.59468006969701</v>
      </c>
      <c r="L1293">
        <v>255.127983698468</v>
      </c>
      <c r="M1293">
        <v>57.335343564974302</v>
      </c>
      <c r="N1293">
        <v>1.2759509538363401</v>
      </c>
      <c r="O1293">
        <v>9.2635496980515608</v>
      </c>
      <c r="P1293">
        <v>26.108822684165101</v>
      </c>
      <c r="Q1293">
        <v>2.5420345253382999E-2</v>
      </c>
    </row>
    <row r="1294" spans="1:17" hidden="1" x14ac:dyDescent="0.3">
      <c r="A1294" t="s">
        <v>2751</v>
      </c>
      <c r="B1294" t="s">
        <v>2752</v>
      </c>
      <c r="C1294" t="s">
        <v>3154</v>
      </c>
      <c r="D1294" t="s">
        <v>472</v>
      </c>
      <c r="E1294">
        <v>1501.6863277499999</v>
      </c>
      <c r="F1294">
        <v>428.75</v>
      </c>
      <c r="G1294">
        <v>7.0799329432048497</v>
      </c>
      <c r="H1294">
        <v>-4.0419030314856802E-2</v>
      </c>
      <c r="I1294">
        <v>25.283760050406801</v>
      </c>
      <c r="J1294">
        <v>-1.5379606113017501</v>
      </c>
      <c r="K1294">
        <v>449.34705736981499</v>
      </c>
      <c r="L1294">
        <v>400.28202674690198</v>
      </c>
      <c r="M1294">
        <v>36.654270794848003</v>
      </c>
      <c r="N1294">
        <v>0.25560171647589602</v>
      </c>
      <c r="O1294">
        <v>30.3090379008746</v>
      </c>
      <c r="P1294">
        <v>41.876240900066101</v>
      </c>
      <c r="Q1294">
        <v>6.2989793667514005E-2</v>
      </c>
    </row>
    <row r="1295" spans="1:17" hidden="1" x14ac:dyDescent="0.3">
      <c r="A1295" t="s">
        <v>2753</v>
      </c>
      <c r="B1295" t="s">
        <v>2754</v>
      </c>
      <c r="C1295" t="s">
        <v>3154</v>
      </c>
      <c r="D1295" t="s">
        <v>509</v>
      </c>
      <c r="E1295">
        <v>1497.6288</v>
      </c>
      <c r="F1295">
        <v>143.04</v>
      </c>
      <c r="G1295">
        <v>34.1280181656659</v>
      </c>
      <c r="H1295">
        <v>1.02194049757604</v>
      </c>
      <c r="I1295">
        <v>-22.636082119461701</v>
      </c>
      <c r="J1295">
        <v>-5.7988615666218102E-2</v>
      </c>
      <c r="K1295">
        <v>150.45484190589801</v>
      </c>
      <c r="L1295">
        <v>142.240119113969</v>
      </c>
      <c r="M1295">
        <v>43.7572947863829</v>
      </c>
      <c r="N1295">
        <v>0.76564140221454602</v>
      </c>
      <c r="O1295">
        <v>27.9362416107382</v>
      </c>
      <c r="P1295">
        <v>59.642857142857103</v>
      </c>
      <c r="Q1295">
        <v>7.1039464440617997E-2</v>
      </c>
    </row>
    <row r="1296" spans="1:17" hidden="1" x14ac:dyDescent="0.3">
      <c r="A1296" t="s">
        <v>2755</v>
      </c>
      <c r="B1296" t="s">
        <v>2756</v>
      </c>
      <c r="C1296" t="s">
        <v>3154</v>
      </c>
      <c r="D1296" t="s">
        <v>206</v>
      </c>
      <c r="E1296">
        <v>1497.4574319999999</v>
      </c>
      <c r="F1296">
        <v>1650.4</v>
      </c>
      <c r="G1296">
        <v>78.861357237490196</v>
      </c>
      <c r="H1296">
        <v>10.411780722582799</v>
      </c>
      <c r="I1296">
        <v>45.305150533162603</v>
      </c>
      <c r="J1296">
        <v>-2.7973087149798501</v>
      </c>
      <c r="K1296">
        <v>1623.47472218608</v>
      </c>
      <c r="L1296">
        <v>1276.7300391813001</v>
      </c>
      <c r="M1296">
        <v>40.134820816814397</v>
      </c>
      <c r="N1296">
        <v>0.42990443255766397</v>
      </c>
      <c r="O1296">
        <v>17.971400872515702</v>
      </c>
      <c r="P1296">
        <v>117.157894736842</v>
      </c>
      <c r="Q1296">
        <v>0.142788657199308</v>
      </c>
    </row>
    <row r="1297" spans="1:17" hidden="1" x14ac:dyDescent="0.3">
      <c r="A1297" t="s">
        <v>2757</v>
      </c>
      <c r="B1297" t="s">
        <v>2758</v>
      </c>
      <c r="C1297" t="s">
        <v>3154</v>
      </c>
      <c r="D1297" t="s">
        <v>171</v>
      </c>
      <c r="E1297">
        <v>1494.69165705</v>
      </c>
      <c r="F1297">
        <v>759.05</v>
      </c>
      <c r="G1297">
        <v>2.5480993764447901</v>
      </c>
      <c r="H1297">
        <v>32.167481756976997</v>
      </c>
      <c r="I1297">
        <v>17.366856435828801</v>
      </c>
      <c r="J1297">
        <v>9.2425855024362402</v>
      </c>
      <c r="O1297">
        <v>10.9149594888347</v>
      </c>
      <c r="P1297">
        <v>40.175438596491198</v>
      </c>
    </row>
    <row r="1298" spans="1:17" hidden="1" x14ac:dyDescent="0.3">
      <c r="A1298" t="s">
        <v>2759</v>
      </c>
      <c r="B1298" t="s">
        <v>2760</v>
      </c>
      <c r="C1298" t="s">
        <v>3154</v>
      </c>
      <c r="D1298" t="s">
        <v>2251</v>
      </c>
      <c r="E1298">
        <v>1494.1756774400001</v>
      </c>
      <c r="F1298">
        <v>289.60000000000002</v>
      </c>
      <c r="G1298">
        <v>7.6889818857483796</v>
      </c>
      <c r="H1298">
        <v>-4.3014471190776202</v>
      </c>
      <c r="I1298">
        <v>22.507738945132399</v>
      </c>
      <c r="J1298">
        <v>-6.7257375873008396</v>
      </c>
      <c r="K1298">
        <v>306.95137681758803</v>
      </c>
      <c r="M1298">
        <v>41.039209454069798</v>
      </c>
      <c r="N1298">
        <v>9.1856886533604701E-2</v>
      </c>
      <c r="O1298">
        <v>43.905386740331402</v>
      </c>
      <c r="P1298">
        <v>38.564593301435401</v>
      </c>
    </row>
    <row r="1299" spans="1:17" hidden="1" x14ac:dyDescent="0.3">
      <c r="A1299" t="s">
        <v>2761</v>
      </c>
      <c r="B1299" t="s">
        <v>2762</v>
      </c>
      <c r="C1299" t="s">
        <v>3154</v>
      </c>
      <c r="D1299" t="s">
        <v>21</v>
      </c>
      <c r="E1299">
        <v>1490.5939048099999</v>
      </c>
      <c r="F1299">
        <v>234</v>
      </c>
      <c r="G1299">
        <v>48.991862121577299</v>
      </c>
      <c r="H1299">
        <v>16.5495260632342</v>
      </c>
      <c r="I1299">
        <v>51.090344687618902</v>
      </c>
      <c r="J1299">
        <v>11.0837723620738</v>
      </c>
      <c r="K1299">
        <v>207.37165606213301</v>
      </c>
      <c r="L1299">
        <v>178.390465824188</v>
      </c>
      <c r="M1299">
        <v>79.467959740688599</v>
      </c>
      <c r="N1299">
        <v>0.56546061584364604</v>
      </c>
      <c r="O1299">
        <v>6.7948717948717903</v>
      </c>
      <c r="P1299">
        <v>87.050359712230204</v>
      </c>
      <c r="Q1299">
        <v>7.2120568269032001E-2</v>
      </c>
    </row>
    <row r="1300" spans="1:17" hidden="1" x14ac:dyDescent="0.3">
      <c r="A1300" t="s">
        <v>2763</v>
      </c>
      <c r="B1300" t="s">
        <v>2764</v>
      </c>
      <c r="C1300" t="s">
        <v>3154</v>
      </c>
      <c r="D1300" t="s">
        <v>258</v>
      </c>
      <c r="E1300">
        <v>1490.32</v>
      </c>
      <c r="F1300">
        <v>1146.4000000000001</v>
      </c>
      <c r="G1300">
        <v>38.644609749228898</v>
      </c>
      <c r="H1300">
        <v>0.53702034415543198</v>
      </c>
      <c r="I1300">
        <v>-14.4004972718233</v>
      </c>
      <c r="J1300">
        <v>-3.7844465274146102</v>
      </c>
      <c r="K1300">
        <v>1190.8749677830201</v>
      </c>
      <c r="L1300">
        <v>1102.58868611035</v>
      </c>
      <c r="M1300">
        <v>42.748083665555299</v>
      </c>
      <c r="N1300">
        <v>0.48705813212124</v>
      </c>
      <c r="O1300">
        <v>36.941730635031298</v>
      </c>
      <c r="P1300">
        <v>82.098324199825299</v>
      </c>
      <c r="Q1300">
        <v>6.3436801091039996E-2</v>
      </c>
    </row>
    <row r="1301" spans="1:17" hidden="1" x14ac:dyDescent="0.3">
      <c r="A1301" t="s">
        <v>2765</v>
      </c>
      <c r="B1301" t="s">
        <v>2766</v>
      </c>
      <c r="C1301" t="s">
        <v>3154</v>
      </c>
      <c r="D1301" t="s">
        <v>258</v>
      </c>
      <c r="E1301">
        <v>1488.5615150000001</v>
      </c>
      <c r="F1301">
        <v>229.25</v>
      </c>
      <c r="G1301">
        <v>152.26070013850199</v>
      </c>
      <c r="H1301">
        <v>22.243935046628799</v>
      </c>
      <c r="I1301">
        <v>190.21466222481101</v>
      </c>
      <c r="J1301">
        <v>13.295270123179</v>
      </c>
      <c r="K1301">
        <v>198.05108172947899</v>
      </c>
      <c r="L1301">
        <v>149.014454990844</v>
      </c>
      <c r="M1301">
        <v>69.835868828012195</v>
      </c>
      <c r="N1301">
        <v>1.6032061984687</v>
      </c>
      <c r="O1301">
        <v>10.447110141766601</v>
      </c>
      <c r="P1301">
        <v>259.32601880877701</v>
      </c>
      <c r="Q1301">
        <v>0.17103982905581699</v>
      </c>
    </row>
    <row r="1302" spans="1:17" hidden="1" x14ac:dyDescent="0.3">
      <c r="A1302" t="s">
        <v>2767</v>
      </c>
      <c r="B1302" t="s">
        <v>2768</v>
      </c>
      <c r="C1302" t="s">
        <v>3154</v>
      </c>
      <c r="D1302" t="s">
        <v>285</v>
      </c>
      <c r="E1302">
        <v>1485.61189259</v>
      </c>
      <c r="F1302">
        <v>830.9</v>
      </c>
      <c r="G1302">
        <v>-47.661345397315301</v>
      </c>
      <c r="H1302">
        <v>-3.3126813872573302</v>
      </c>
      <c r="I1302">
        <v>-2.1625693151878198</v>
      </c>
      <c r="J1302">
        <v>-1.84136773747298</v>
      </c>
      <c r="K1302">
        <v>900.69451299380796</v>
      </c>
      <c r="L1302">
        <v>925.18795734461798</v>
      </c>
      <c r="M1302">
        <v>43.126367231216001</v>
      </c>
      <c r="N1302">
        <v>0.64763038933664596</v>
      </c>
      <c r="O1302">
        <v>50.439282705499998</v>
      </c>
      <c r="P1302">
        <v>23.114535486738699</v>
      </c>
      <c r="Q1302">
        <v>-1.8621665034263001E-2</v>
      </c>
    </row>
    <row r="1303" spans="1:17" hidden="1" x14ac:dyDescent="0.3">
      <c r="A1303" t="s">
        <v>2769</v>
      </c>
      <c r="B1303" t="s">
        <v>2770</v>
      </c>
      <c r="C1303" t="s">
        <v>3154</v>
      </c>
      <c r="D1303" t="s">
        <v>51</v>
      </c>
      <c r="E1303">
        <v>1485.1166859</v>
      </c>
      <c r="F1303">
        <v>307.8</v>
      </c>
      <c r="G1303">
        <v>9.2874671420655606</v>
      </c>
      <c r="H1303">
        <v>6.8866033459027998</v>
      </c>
      <c r="I1303">
        <v>19.3819786560578</v>
      </c>
      <c r="J1303">
        <v>4.0223325700406596</v>
      </c>
      <c r="K1303">
        <v>302.72356765538098</v>
      </c>
      <c r="L1303">
        <v>275.01882589859002</v>
      </c>
      <c r="M1303">
        <v>55.643337263615102</v>
      </c>
      <c r="N1303">
        <v>0.47225834768618102</v>
      </c>
      <c r="O1303">
        <v>20.110461338531501</v>
      </c>
      <c r="P1303">
        <v>55.415299166876999</v>
      </c>
      <c r="Q1303">
        <v>2.8422498661379001E-2</v>
      </c>
    </row>
    <row r="1304" spans="1:17" hidden="1" x14ac:dyDescent="0.3">
      <c r="A1304" t="s">
        <v>2771</v>
      </c>
      <c r="B1304" t="s">
        <v>2772</v>
      </c>
      <c r="C1304" t="s">
        <v>3154</v>
      </c>
      <c r="D1304" t="s">
        <v>387</v>
      </c>
      <c r="E1304">
        <v>1479.9928</v>
      </c>
      <c r="F1304">
        <v>715</v>
      </c>
      <c r="G1304">
        <v>291.54125445567098</v>
      </c>
      <c r="H1304">
        <v>26.7312188450951</v>
      </c>
      <c r="I1304">
        <v>364.83665032353298</v>
      </c>
      <c r="J1304">
        <v>4.7513540379689898</v>
      </c>
      <c r="K1304">
        <v>522.409863972116</v>
      </c>
      <c r="L1304">
        <v>308.617750057818</v>
      </c>
      <c r="M1304">
        <v>86.982623772802299</v>
      </c>
      <c r="N1304">
        <v>0.32840852194075698</v>
      </c>
      <c r="O1304">
        <v>0</v>
      </c>
      <c r="P1304">
        <v>429.62962962962899</v>
      </c>
    </row>
    <row r="1305" spans="1:17" hidden="1" x14ac:dyDescent="0.3">
      <c r="A1305" t="s">
        <v>2773</v>
      </c>
      <c r="B1305" t="s">
        <v>2774</v>
      </c>
      <c r="C1305" t="s">
        <v>3154</v>
      </c>
      <c r="D1305" t="s">
        <v>2775</v>
      </c>
      <c r="E1305">
        <v>1479.2459475000001</v>
      </c>
      <c r="F1305">
        <v>597.75</v>
      </c>
      <c r="G1305">
        <v>77.904336239531006</v>
      </c>
      <c r="H1305">
        <v>13.0561293996568</v>
      </c>
      <c r="I1305">
        <v>51.942836686171098</v>
      </c>
      <c r="J1305">
        <v>4.1165277951502102</v>
      </c>
      <c r="K1305">
        <v>522.69850650622902</v>
      </c>
      <c r="L1305">
        <v>429.238398886021</v>
      </c>
      <c r="M1305">
        <v>90.022595129742001</v>
      </c>
      <c r="N1305">
        <v>0.91881541484540996</v>
      </c>
      <c r="O1305">
        <v>0.376411543287336</v>
      </c>
      <c r="P1305">
        <v>127.28136882129201</v>
      </c>
    </row>
    <row r="1306" spans="1:17" hidden="1" x14ac:dyDescent="0.3">
      <c r="A1306" t="s">
        <v>2776</v>
      </c>
      <c r="B1306" t="s">
        <v>2777</v>
      </c>
      <c r="C1306" t="s">
        <v>3154</v>
      </c>
      <c r="D1306" t="s">
        <v>1369</v>
      </c>
      <c r="E1306">
        <v>1478.6179239999999</v>
      </c>
      <c r="F1306">
        <v>980</v>
      </c>
      <c r="G1306">
        <v>90.305579713298897</v>
      </c>
      <c r="H1306">
        <v>30.334691354942901</v>
      </c>
      <c r="I1306">
        <v>88.261625049754102</v>
      </c>
      <c r="J1306">
        <v>22.0493076880256</v>
      </c>
      <c r="K1306">
        <v>836.47964237658698</v>
      </c>
      <c r="L1306">
        <v>661.226304684865</v>
      </c>
      <c r="M1306">
        <v>62.636841171347001</v>
      </c>
      <c r="N1306">
        <v>1.5824316402429399</v>
      </c>
      <c r="O1306">
        <v>12.1428571428571</v>
      </c>
      <c r="P1306">
        <v>192.49365766303501</v>
      </c>
      <c r="Q1306">
        <v>0.16926912135935099</v>
      </c>
    </row>
    <row r="1307" spans="1:17" hidden="1" x14ac:dyDescent="0.3">
      <c r="A1307" t="s">
        <v>2778</v>
      </c>
      <c r="B1307" t="s">
        <v>2779</v>
      </c>
      <c r="C1307" t="s">
        <v>3154</v>
      </c>
      <c r="D1307" t="s">
        <v>282</v>
      </c>
      <c r="E1307">
        <v>1477.7742437459999</v>
      </c>
      <c r="F1307">
        <v>157.13999999999999</v>
      </c>
      <c r="G1307">
        <v>57.177667909015597</v>
      </c>
      <c r="H1307">
        <v>12.068927808144901</v>
      </c>
      <c r="I1307">
        <v>24.562781572052401</v>
      </c>
      <c r="J1307">
        <v>6.82313103756114</v>
      </c>
      <c r="K1307">
        <v>148.130324360516</v>
      </c>
      <c r="L1307">
        <v>129.25493625186999</v>
      </c>
      <c r="M1307">
        <v>60.491259435827097</v>
      </c>
      <c r="N1307">
        <v>0.76835727839463697</v>
      </c>
      <c r="O1307">
        <v>13.274786814305701</v>
      </c>
      <c r="P1307">
        <v>91.868131868131798</v>
      </c>
      <c r="Q1307">
        <v>2.2463540112867001E-2</v>
      </c>
    </row>
    <row r="1308" spans="1:17" hidden="1" x14ac:dyDescent="0.3">
      <c r="A1308" t="s">
        <v>2780</v>
      </c>
      <c r="B1308" t="s">
        <v>2781</v>
      </c>
      <c r="C1308" t="s">
        <v>3154</v>
      </c>
      <c r="D1308" t="s">
        <v>21</v>
      </c>
      <c r="E1308">
        <v>1476.842152083</v>
      </c>
      <c r="F1308">
        <v>151.61000000000001</v>
      </c>
      <c r="G1308">
        <v>55.675224806240799</v>
      </c>
      <c r="H1308">
        <v>6.3306734256242301</v>
      </c>
      <c r="I1308">
        <v>50.975322044294401</v>
      </c>
      <c r="J1308">
        <v>7.7227430684413401</v>
      </c>
      <c r="K1308">
        <v>144.66360490751799</v>
      </c>
      <c r="L1308">
        <v>126.28565457998199</v>
      </c>
      <c r="M1308">
        <v>57.374192773276299</v>
      </c>
      <c r="N1308">
        <v>1.2287537316153201</v>
      </c>
      <c r="O1308">
        <v>21.561902249191998</v>
      </c>
      <c r="P1308">
        <v>86.942046855733693</v>
      </c>
      <c r="Q1308">
        <v>0.111673876619312</v>
      </c>
    </row>
    <row r="1309" spans="1:17" hidden="1" x14ac:dyDescent="0.3">
      <c r="A1309" t="s">
        <v>2782</v>
      </c>
      <c r="B1309" t="s">
        <v>2783</v>
      </c>
      <c r="C1309" t="s">
        <v>3154</v>
      </c>
      <c r="D1309" t="s">
        <v>206</v>
      </c>
      <c r="E1309">
        <v>1472.2655999999999</v>
      </c>
      <c r="F1309">
        <v>1179.7</v>
      </c>
      <c r="G1309">
        <v>14.2583140829603</v>
      </c>
      <c r="H1309">
        <v>-3.2167780251231499</v>
      </c>
      <c r="I1309">
        <v>9.0149720382502405</v>
      </c>
      <c r="J1309">
        <v>-4.2637816623715699</v>
      </c>
      <c r="K1309">
        <v>1263.9910119209001</v>
      </c>
      <c r="L1309">
        <v>1156.69971788971</v>
      </c>
      <c r="M1309">
        <v>32.454190071334899</v>
      </c>
      <c r="N1309">
        <v>0.47927139961443799</v>
      </c>
      <c r="O1309">
        <v>27.150970585742101</v>
      </c>
      <c r="P1309">
        <v>44.748466257668703</v>
      </c>
      <c r="Q1309">
        <v>3.9672260164924998E-2</v>
      </c>
    </row>
    <row r="1310" spans="1:17" hidden="1" x14ac:dyDescent="0.3">
      <c r="A1310" t="s">
        <v>2784</v>
      </c>
      <c r="B1310" t="s">
        <v>2785</v>
      </c>
      <c r="C1310" t="s">
        <v>3154</v>
      </c>
      <c r="D1310" t="s">
        <v>141</v>
      </c>
      <c r="E1310">
        <v>1469.2058787450001</v>
      </c>
      <c r="F1310">
        <v>356.95</v>
      </c>
      <c r="G1310">
        <v>33.805076333156002</v>
      </c>
      <c r="H1310">
        <v>-0.58130803011121601</v>
      </c>
      <c r="I1310">
        <v>-5.4218164023922402</v>
      </c>
      <c r="J1310">
        <v>2.23347354965198</v>
      </c>
      <c r="K1310">
        <v>357.877321973562</v>
      </c>
      <c r="L1310">
        <v>332.72567910355201</v>
      </c>
      <c r="M1310">
        <v>48.962639790532798</v>
      </c>
      <c r="N1310">
        <v>0.72291496470741401</v>
      </c>
      <c r="O1310">
        <v>21.8517999719848</v>
      </c>
      <c r="P1310">
        <v>64.455194655609205</v>
      </c>
      <c r="Q1310">
        <v>7.9332826135656995E-2</v>
      </c>
    </row>
    <row r="1311" spans="1:17" hidden="1" x14ac:dyDescent="0.3">
      <c r="A1311" t="s">
        <v>2786</v>
      </c>
      <c r="B1311" t="s">
        <v>2787</v>
      </c>
      <c r="C1311" t="s">
        <v>3154</v>
      </c>
      <c r="D1311" t="s">
        <v>2788</v>
      </c>
      <c r="E1311">
        <v>1467.9382542000001</v>
      </c>
      <c r="F1311">
        <v>645.70000000000005</v>
      </c>
      <c r="G1311">
        <v>420.84722766713003</v>
      </c>
      <c r="H1311">
        <v>46.8648877402306</v>
      </c>
      <c r="I1311">
        <v>22.492006253938701</v>
      </c>
      <c r="J1311">
        <v>10.529278375359199</v>
      </c>
      <c r="K1311">
        <v>563.66838208633897</v>
      </c>
      <c r="L1311">
        <v>488.66320819243799</v>
      </c>
      <c r="M1311">
        <v>75.516998046862398</v>
      </c>
      <c r="N1311">
        <v>1.0855135862527601</v>
      </c>
      <c r="O1311">
        <v>23.5868050178101</v>
      </c>
      <c r="P1311">
        <v>445.124525116082</v>
      </c>
    </row>
    <row r="1312" spans="1:17" hidden="1" x14ac:dyDescent="0.3">
      <c r="A1312" t="s">
        <v>2789</v>
      </c>
      <c r="B1312" t="s">
        <v>2790</v>
      </c>
      <c r="C1312" t="s">
        <v>3154</v>
      </c>
      <c r="D1312" t="s">
        <v>54</v>
      </c>
      <c r="E1312">
        <v>1467.46890812999</v>
      </c>
      <c r="F1312">
        <v>1398.85</v>
      </c>
      <c r="G1312">
        <v>-59.281014575613099</v>
      </c>
      <c r="H1312">
        <v>-5.5054029178658297</v>
      </c>
      <c r="I1312">
        <v>-39.582422701371698</v>
      </c>
      <c r="J1312">
        <v>-5.7428390584175197</v>
      </c>
      <c r="K1312">
        <v>1583.0804122317099</v>
      </c>
      <c r="L1312">
        <v>1852.0692710153</v>
      </c>
      <c r="M1312">
        <v>22.132288214601601</v>
      </c>
      <c r="N1312">
        <v>0.65249857428001101</v>
      </c>
      <c r="O1312">
        <v>91.5859455981699</v>
      </c>
      <c r="P1312">
        <v>1.3659420289855</v>
      </c>
      <c r="Q1312">
        <v>3.6640349007697998E-2</v>
      </c>
    </row>
    <row r="1313" spans="1:17" hidden="1" x14ac:dyDescent="0.3">
      <c r="A1313" t="s">
        <v>2791</v>
      </c>
      <c r="B1313" t="s">
        <v>2792</v>
      </c>
      <c r="C1313" t="s">
        <v>3154</v>
      </c>
      <c r="D1313" t="s">
        <v>211</v>
      </c>
      <c r="E1313">
        <v>1465.7615912000001</v>
      </c>
      <c r="F1313">
        <v>2404</v>
      </c>
      <c r="G1313">
        <v>126.465857700982</v>
      </c>
      <c r="H1313">
        <v>10.3460004762926</v>
      </c>
      <c r="I1313">
        <v>97.640012332692507</v>
      </c>
      <c r="J1313">
        <v>3.7471023493257398</v>
      </c>
      <c r="K1313">
        <v>2127.851618442</v>
      </c>
      <c r="L1313">
        <v>1624.14354891776</v>
      </c>
      <c r="M1313">
        <v>71.344366348666</v>
      </c>
      <c r="N1313">
        <v>0.33793596835823703</v>
      </c>
      <c r="O1313">
        <v>11.002495840266199</v>
      </c>
      <c r="P1313">
        <v>158.411265183274</v>
      </c>
      <c r="Q1313">
        <v>0.12686410697699399</v>
      </c>
    </row>
    <row r="1314" spans="1:17" hidden="1" x14ac:dyDescent="0.3">
      <c r="A1314" t="s">
        <v>2793</v>
      </c>
      <c r="B1314" t="s">
        <v>2794</v>
      </c>
      <c r="C1314" t="s">
        <v>3154</v>
      </c>
      <c r="D1314" t="s">
        <v>719</v>
      </c>
      <c r="E1314">
        <v>1463.486825724</v>
      </c>
      <c r="F1314">
        <v>66.989999999999995</v>
      </c>
      <c r="G1314">
        <v>53.179656193432002</v>
      </c>
      <c r="H1314">
        <v>3.8944213394062199</v>
      </c>
      <c r="I1314">
        <v>20.241362805010901</v>
      </c>
      <c r="J1314">
        <v>0.99199869884210401</v>
      </c>
      <c r="K1314">
        <v>66.388169999842901</v>
      </c>
      <c r="L1314">
        <v>60.660252458828801</v>
      </c>
      <c r="M1314">
        <v>61.591127535680997</v>
      </c>
      <c r="N1314">
        <v>0.388731912210173</v>
      </c>
      <c r="O1314">
        <v>15.688908792356999</v>
      </c>
      <c r="P1314">
        <v>84.799999999999898</v>
      </c>
      <c r="Q1314">
        <v>0.18381640292763901</v>
      </c>
    </row>
    <row r="1315" spans="1:17" hidden="1" x14ac:dyDescent="0.3">
      <c r="A1315" t="s">
        <v>2795</v>
      </c>
      <c r="B1315" t="s">
        <v>2796</v>
      </c>
      <c r="C1315" t="s">
        <v>3154</v>
      </c>
      <c r="D1315" t="s">
        <v>576</v>
      </c>
      <c r="E1315">
        <v>1461.6951511549901</v>
      </c>
      <c r="F1315">
        <v>668.95</v>
      </c>
      <c r="G1315">
        <v>36.624686916652301</v>
      </c>
      <c r="H1315">
        <v>7.0415155530298001</v>
      </c>
      <c r="I1315">
        <v>4.6286089239819397</v>
      </c>
      <c r="J1315">
        <v>12.202192808103399</v>
      </c>
      <c r="K1315">
        <v>642.69064132408005</v>
      </c>
      <c r="L1315">
        <v>590.17894495857297</v>
      </c>
      <c r="M1315">
        <v>64.730213158841394</v>
      </c>
      <c r="N1315">
        <v>1.5504316778756899</v>
      </c>
      <c r="O1315">
        <v>29.2921743030121</v>
      </c>
      <c r="P1315">
        <v>77.088021178027802</v>
      </c>
      <c r="Q1315">
        <v>4.7887246653205998E-2</v>
      </c>
    </row>
    <row r="1316" spans="1:17" hidden="1" x14ac:dyDescent="0.3">
      <c r="A1316" t="s">
        <v>2797</v>
      </c>
      <c r="B1316" t="s">
        <v>2798</v>
      </c>
      <c r="C1316" t="s">
        <v>3154</v>
      </c>
      <c r="D1316" t="s">
        <v>69</v>
      </c>
      <c r="E1316">
        <v>1459.8915405</v>
      </c>
      <c r="F1316">
        <v>47497</v>
      </c>
      <c r="G1316">
        <v>148.69396691886399</v>
      </c>
      <c r="H1316">
        <v>-4.1500162358588701</v>
      </c>
      <c r="I1316">
        <v>73.222228841201201</v>
      </c>
      <c r="J1316">
        <v>-7.4908339401690203</v>
      </c>
      <c r="K1316">
        <v>49342.304684090697</v>
      </c>
      <c r="L1316">
        <v>41472.706657063303</v>
      </c>
      <c r="M1316">
        <v>45.934576614741701</v>
      </c>
      <c r="N1316">
        <v>0.390862944162436</v>
      </c>
      <c r="O1316">
        <v>41.059435332757801</v>
      </c>
      <c r="P1316">
        <v>172.97126436781599</v>
      </c>
      <c r="Q1316">
        <v>9.0441063514407005E-2</v>
      </c>
    </row>
    <row r="1317" spans="1:17" hidden="1" x14ac:dyDescent="0.3">
      <c r="A1317" t="s">
        <v>2799</v>
      </c>
      <c r="B1317" t="s">
        <v>2800</v>
      </c>
      <c r="C1317" t="s">
        <v>3154</v>
      </c>
      <c r="D1317" t="s">
        <v>509</v>
      </c>
      <c r="E1317">
        <v>1457.3501618400001</v>
      </c>
      <c r="F1317">
        <v>124.65</v>
      </c>
      <c r="G1317">
        <v>138.73476787703399</v>
      </c>
      <c r="H1317">
        <v>-4.25272012062588</v>
      </c>
      <c r="I1317">
        <v>51.092004811976999</v>
      </c>
      <c r="J1317">
        <v>-4.4033092607138498</v>
      </c>
      <c r="K1317">
        <v>117.609216518076</v>
      </c>
      <c r="L1317">
        <v>91.644095653823101</v>
      </c>
      <c r="M1317">
        <v>41.516440864534303</v>
      </c>
      <c r="N1317">
        <v>0.41879407760182003</v>
      </c>
      <c r="O1317">
        <v>33.3253108704372</v>
      </c>
      <c r="P1317">
        <v>187.09377523322999</v>
      </c>
      <c r="Q1317">
        <v>0.123934598227378</v>
      </c>
    </row>
    <row r="1318" spans="1:17" hidden="1" x14ac:dyDescent="0.3">
      <c r="A1318" t="s">
        <v>2801</v>
      </c>
      <c r="B1318" t="s">
        <v>2802</v>
      </c>
      <c r="C1318" t="s">
        <v>3154</v>
      </c>
      <c r="D1318" t="s">
        <v>51</v>
      </c>
      <c r="E1318">
        <v>1453.9983</v>
      </c>
      <c r="F1318">
        <v>2467.75</v>
      </c>
      <c r="G1318">
        <v>57.510748481489301</v>
      </c>
      <c r="H1318">
        <v>2.9191555244754701</v>
      </c>
      <c r="I1318">
        <v>25.953553552486401</v>
      </c>
      <c r="J1318">
        <v>0.93021869140991897</v>
      </c>
      <c r="K1318">
        <v>2514.2836229183999</v>
      </c>
      <c r="L1318">
        <v>2088.12913933444</v>
      </c>
      <c r="M1318">
        <v>38.717990916405299</v>
      </c>
      <c r="N1318">
        <v>0.41169305724725902</v>
      </c>
      <c r="O1318">
        <v>14.8718468240299</v>
      </c>
      <c r="P1318">
        <v>105.645833333333</v>
      </c>
    </row>
    <row r="1319" spans="1:17" hidden="1" x14ac:dyDescent="0.3">
      <c r="A1319" t="s">
        <v>2803</v>
      </c>
      <c r="B1319" t="s">
        <v>2804</v>
      </c>
      <c r="C1319" t="s">
        <v>3154</v>
      </c>
      <c r="D1319" t="s">
        <v>206</v>
      </c>
      <c r="E1319">
        <v>1448.6660053549999</v>
      </c>
      <c r="F1319">
        <v>890.65</v>
      </c>
      <c r="G1319">
        <v>-12.1612350118926</v>
      </c>
      <c r="H1319">
        <v>-15.349962293853199</v>
      </c>
      <c r="I1319">
        <v>1.1399943179944101</v>
      </c>
      <c r="J1319">
        <v>-4.0652411607109702</v>
      </c>
      <c r="K1319">
        <v>1036.6168816008701</v>
      </c>
      <c r="L1319">
        <v>942.09214579841898</v>
      </c>
      <c r="M1319">
        <v>31.192083914756001</v>
      </c>
      <c r="N1319">
        <v>0.20601144643319499</v>
      </c>
      <c r="O1319">
        <v>71.672374108796902</v>
      </c>
      <c r="P1319">
        <v>41.148969889064901</v>
      </c>
      <c r="Q1319">
        <v>9.5298847525819005E-2</v>
      </c>
    </row>
    <row r="1320" spans="1:17" hidden="1" x14ac:dyDescent="0.3">
      <c r="A1320" t="s">
        <v>2805</v>
      </c>
      <c r="B1320" t="s">
        <v>2806</v>
      </c>
      <c r="C1320" t="s">
        <v>3154</v>
      </c>
      <c r="D1320" t="s">
        <v>2730</v>
      </c>
      <c r="E1320">
        <v>1447.24325385</v>
      </c>
      <c r="F1320">
        <v>1379.85</v>
      </c>
      <c r="G1320">
        <v>424.69823467756402</v>
      </c>
      <c r="H1320">
        <v>1.4675849468913</v>
      </c>
      <c r="I1320">
        <v>84.763431600016006</v>
      </c>
      <c r="J1320">
        <v>-0.480574218070843</v>
      </c>
      <c r="K1320">
        <v>1406.41034358603</v>
      </c>
      <c r="L1320">
        <v>1067.9916125811101</v>
      </c>
      <c r="M1320">
        <v>50.058067711958401</v>
      </c>
      <c r="N1320">
        <v>0.85465631929046504</v>
      </c>
      <c r="O1320">
        <v>31.133818893357901</v>
      </c>
      <c r="P1320">
        <v>476.378446115288</v>
      </c>
    </row>
    <row r="1321" spans="1:17" hidden="1" x14ac:dyDescent="0.3">
      <c r="A1321" t="s">
        <v>2807</v>
      </c>
      <c r="B1321" t="s">
        <v>2808</v>
      </c>
      <c r="C1321" t="s">
        <v>3154</v>
      </c>
      <c r="D1321" t="s">
        <v>392</v>
      </c>
      <c r="E1321">
        <v>1445.6159309459999</v>
      </c>
      <c r="F1321">
        <v>113.91</v>
      </c>
      <c r="G1321">
        <v>35.753610109350802</v>
      </c>
      <c r="H1321">
        <v>22.9521513970558</v>
      </c>
      <c r="I1321">
        <v>63.1323687013411</v>
      </c>
      <c r="J1321">
        <v>20.925680456783098</v>
      </c>
      <c r="K1321">
        <v>96.136946845453096</v>
      </c>
      <c r="L1321">
        <v>81.467633180053298</v>
      </c>
      <c r="M1321">
        <v>76.967871574205205</v>
      </c>
      <c r="N1321">
        <v>2.4178562083533301</v>
      </c>
      <c r="O1321">
        <v>19.129137038012399</v>
      </c>
      <c r="P1321">
        <v>144.442060085836</v>
      </c>
      <c r="Q1321">
        <v>8.9070348707297006E-2</v>
      </c>
    </row>
    <row r="1322" spans="1:17" hidden="1" x14ac:dyDescent="0.3">
      <c r="A1322" t="s">
        <v>2809</v>
      </c>
      <c r="B1322" t="s">
        <v>2810</v>
      </c>
      <c r="C1322" t="s">
        <v>3154</v>
      </c>
      <c r="D1322" t="s">
        <v>114</v>
      </c>
      <c r="E1322">
        <v>1435.3183335000001</v>
      </c>
      <c r="F1322">
        <v>517.45000000000005</v>
      </c>
      <c r="G1322">
        <v>48.725042905444496</v>
      </c>
      <c r="H1322">
        <v>2.61532817603163</v>
      </c>
      <c r="I1322">
        <v>-6.4834160114585204</v>
      </c>
      <c r="J1322">
        <v>5.1431107130668803</v>
      </c>
      <c r="K1322">
        <v>527.05666397437301</v>
      </c>
      <c r="L1322">
        <v>508.355398932924</v>
      </c>
      <c r="M1322">
        <v>56.218270864562598</v>
      </c>
      <c r="N1322">
        <v>0.45073240608791798</v>
      </c>
      <c r="O1322">
        <v>30.060875446903001</v>
      </c>
      <c r="P1322">
        <v>97.198932926829301</v>
      </c>
      <c r="Q1322">
        <v>0.13723988505343801</v>
      </c>
    </row>
    <row r="1323" spans="1:17" hidden="1" x14ac:dyDescent="0.3">
      <c r="A1323" t="s">
        <v>2811</v>
      </c>
      <c r="B1323" t="s">
        <v>2812</v>
      </c>
      <c r="C1323" t="s">
        <v>3154</v>
      </c>
      <c r="D1323" t="s">
        <v>249</v>
      </c>
      <c r="E1323">
        <v>1432.3489902879901</v>
      </c>
      <c r="F1323">
        <v>174.56</v>
      </c>
      <c r="G1323">
        <v>-37.217008460411897</v>
      </c>
      <c r="H1323">
        <v>0.36873623726372801</v>
      </c>
      <c r="I1323">
        <v>4.0395090252564501</v>
      </c>
      <c r="J1323">
        <v>1.3697838234867201E-2</v>
      </c>
      <c r="K1323">
        <v>174.60683507156401</v>
      </c>
      <c r="M1323">
        <v>62.2031339328217</v>
      </c>
      <c r="N1323">
        <v>0.33933756709561302</v>
      </c>
      <c r="O1323">
        <v>25.973877176901901</v>
      </c>
      <c r="P1323">
        <v>35.633255633255601</v>
      </c>
    </row>
    <row r="1324" spans="1:17" hidden="1" x14ac:dyDescent="0.3">
      <c r="A1324" t="s">
        <v>2813</v>
      </c>
      <c r="B1324" t="s">
        <v>2814</v>
      </c>
      <c r="C1324" t="s">
        <v>3154</v>
      </c>
      <c r="D1324" t="s">
        <v>48</v>
      </c>
      <c r="E1324">
        <v>1431.6405</v>
      </c>
      <c r="F1324">
        <v>362.9</v>
      </c>
      <c r="G1324">
        <v>-3.5319971661371898</v>
      </c>
      <c r="H1324">
        <v>-0.93856547414274605</v>
      </c>
      <c r="I1324">
        <v>-9.3620019810726092</v>
      </c>
      <c r="J1324">
        <v>-2.1489716787772299</v>
      </c>
      <c r="K1324">
        <v>380.20363949373399</v>
      </c>
      <c r="L1324">
        <v>364.89359324973998</v>
      </c>
      <c r="M1324">
        <v>45.825327307478503</v>
      </c>
      <c r="N1324">
        <v>0.37575894915333702</v>
      </c>
      <c r="O1324">
        <v>37.076329567373897</v>
      </c>
      <c r="P1324">
        <v>57.679774060395303</v>
      </c>
      <c r="Q1324">
        <v>7.8182568296571997E-2</v>
      </c>
    </row>
    <row r="1325" spans="1:17" hidden="1" x14ac:dyDescent="0.3">
      <c r="A1325" t="s">
        <v>2815</v>
      </c>
      <c r="B1325" t="s">
        <v>2816</v>
      </c>
      <c r="C1325" t="s">
        <v>3154</v>
      </c>
      <c r="D1325" t="s">
        <v>282</v>
      </c>
      <c r="E1325">
        <v>1427.80296602</v>
      </c>
      <c r="F1325">
        <v>1000.1</v>
      </c>
      <c r="G1325">
        <v>151.955267113953</v>
      </c>
      <c r="H1325">
        <v>-6.0044603301806196</v>
      </c>
      <c r="I1325">
        <v>71.850379117320998</v>
      </c>
      <c r="J1325">
        <v>-10.816207448821499</v>
      </c>
      <c r="K1325">
        <v>1020.97755177109</v>
      </c>
      <c r="L1325">
        <v>780.72901957294505</v>
      </c>
      <c r="M1325">
        <v>32.399515848523002</v>
      </c>
      <c r="N1325">
        <v>0.85970041752108495</v>
      </c>
      <c r="O1325">
        <v>22.987701229877</v>
      </c>
      <c r="P1325">
        <v>187.137525122021</v>
      </c>
      <c r="Q1325">
        <v>0.16967975282940101</v>
      </c>
    </row>
    <row r="1326" spans="1:17" hidden="1" x14ac:dyDescent="0.3">
      <c r="A1326" t="s">
        <v>2817</v>
      </c>
      <c r="B1326" t="s">
        <v>2818</v>
      </c>
      <c r="C1326" t="s">
        <v>3154</v>
      </c>
      <c r="D1326" t="s">
        <v>749</v>
      </c>
      <c r="E1326">
        <v>1422.4887000000001</v>
      </c>
      <c r="F1326">
        <v>16.690000000000001</v>
      </c>
      <c r="G1326">
        <v>-30.893607422374799</v>
      </c>
      <c r="H1326">
        <v>-17.0042378646577</v>
      </c>
      <c r="I1326">
        <v>-65.892891733864502</v>
      </c>
      <c r="J1326">
        <v>-7.9306472186363104</v>
      </c>
      <c r="K1326">
        <v>23.6919054687122</v>
      </c>
      <c r="L1326">
        <v>29.213252642121599</v>
      </c>
      <c r="M1326">
        <v>37.830923794439897</v>
      </c>
      <c r="N1326">
        <v>0.52631401736258998</v>
      </c>
      <c r="O1326">
        <v>171.12043139604501</v>
      </c>
      <c r="P1326">
        <v>16.4689462665736</v>
      </c>
      <c r="Q1326">
        <v>0.111603441106288</v>
      </c>
    </row>
    <row r="1327" spans="1:17" hidden="1" x14ac:dyDescent="0.3">
      <c r="A1327" t="s">
        <v>2819</v>
      </c>
      <c r="B1327" t="s">
        <v>2820</v>
      </c>
      <c r="C1327" t="s">
        <v>3154</v>
      </c>
      <c r="D1327" t="s">
        <v>120</v>
      </c>
      <c r="E1327">
        <v>1421.7722821939999</v>
      </c>
      <c r="F1327">
        <v>25.19</v>
      </c>
      <c r="G1327">
        <v>-23.718415213423</v>
      </c>
      <c r="H1327">
        <v>4.0901648086923004</v>
      </c>
      <c r="I1327">
        <v>-16.8482462719209</v>
      </c>
      <c r="J1327">
        <v>2.2257652501143599</v>
      </c>
      <c r="K1327">
        <v>25.210542628861301</v>
      </c>
      <c r="L1327">
        <v>27.079654544987498</v>
      </c>
      <c r="M1327">
        <v>55.627484766704903</v>
      </c>
      <c r="N1327">
        <v>0.99042714315774405</v>
      </c>
      <c r="O1327">
        <v>56.411274315204402</v>
      </c>
      <c r="P1327">
        <v>22.878048780487799</v>
      </c>
      <c r="Q1327">
        <v>0.199723835404963</v>
      </c>
    </row>
    <row r="1328" spans="1:17" hidden="1" x14ac:dyDescent="0.3">
      <c r="A1328" t="s">
        <v>2821</v>
      </c>
      <c r="B1328" t="s">
        <v>2822</v>
      </c>
      <c r="C1328" t="s">
        <v>3154</v>
      </c>
      <c r="D1328" t="s">
        <v>138</v>
      </c>
      <c r="E1328">
        <v>1420.599363216</v>
      </c>
      <c r="F1328">
        <v>153.41999999999999</v>
      </c>
      <c r="G1328">
        <v>23.171044694248302</v>
      </c>
      <c r="H1328">
        <v>6.4860564987016396</v>
      </c>
      <c r="I1328">
        <v>-14.608463109815199</v>
      </c>
      <c r="J1328">
        <v>-3.7552890405366699</v>
      </c>
      <c r="K1328">
        <v>159.616207001178</v>
      </c>
      <c r="L1328">
        <v>163.99578682813501</v>
      </c>
      <c r="M1328">
        <v>48.858360727694098</v>
      </c>
      <c r="N1328">
        <v>0.62966270977870198</v>
      </c>
      <c r="O1328">
        <v>74.390561856342103</v>
      </c>
      <c r="P1328">
        <v>51.900990099009803</v>
      </c>
      <c r="Q1328">
        <v>8.7185358660506002E-2</v>
      </c>
    </row>
    <row r="1329" spans="1:17" hidden="1" x14ac:dyDescent="0.3">
      <c r="A1329" t="s">
        <v>2823</v>
      </c>
      <c r="B1329" t="s">
        <v>2824</v>
      </c>
      <c r="C1329" t="s">
        <v>3154</v>
      </c>
      <c r="D1329" t="s">
        <v>576</v>
      </c>
      <c r="E1329">
        <v>1417.454279755</v>
      </c>
      <c r="F1329">
        <v>25.49</v>
      </c>
      <c r="G1329">
        <v>-43.993832882022801</v>
      </c>
      <c r="H1329">
        <v>9.5385522316020097</v>
      </c>
      <c r="I1329">
        <v>9.0995991453157199</v>
      </c>
      <c r="J1329">
        <v>7.7034454646366797</v>
      </c>
      <c r="K1329">
        <v>23.639122222279799</v>
      </c>
      <c r="L1329">
        <v>24.587720450528</v>
      </c>
      <c r="M1329">
        <v>84.832690869108106</v>
      </c>
      <c r="N1329">
        <v>0.57996120946257301</v>
      </c>
      <c r="O1329">
        <v>31.031777167516601</v>
      </c>
      <c r="P1329">
        <v>69.933333333333294</v>
      </c>
      <c r="Q1329">
        <v>0.25636836414840902</v>
      </c>
    </row>
    <row r="1330" spans="1:17" hidden="1" x14ac:dyDescent="0.3">
      <c r="A1330" t="s">
        <v>2825</v>
      </c>
      <c r="B1330" t="s">
        <v>2826</v>
      </c>
      <c r="C1330" t="s">
        <v>3154</v>
      </c>
      <c r="D1330" t="s">
        <v>477</v>
      </c>
      <c r="E1330">
        <v>1416.0393917700001</v>
      </c>
      <c r="F1330">
        <v>583.95000000000005</v>
      </c>
      <c r="G1330">
        <v>-45.140558053369901</v>
      </c>
      <c r="H1330">
        <v>10.4393711578986</v>
      </c>
      <c r="I1330">
        <v>-18.895575129021999</v>
      </c>
      <c r="J1330">
        <v>7.5488568508335696</v>
      </c>
      <c r="K1330">
        <v>537.13529281040098</v>
      </c>
      <c r="L1330">
        <v>624.07219015981502</v>
      </c>
      <c r="M1330">
        <v>71.402335512243198</v>
      </c>
      <c r="N1330">
        <v>1.7350550095063599</v>
      </c>
      <c r="O1330">
        <v>42.948882609812401</v>
      </c>
      <c r="P1330">
        <v>31.254214430209</v>
      </c>
      <c r="Q1330">
        <v>-1.6989801395665E-2</v>
      </c>
    </row>
    <row r="1331" spans="1:17" hidden="1" x14ac:dyDescent="0.3">
      <c r="A1331" t="s">
        <v>2827</v>
      </c>
      <c r="B1331" t="s">
        <v>2828</v>
      </c>
      <c r="C1331" t="s">
        <v>3154</v>
      </c>
      <c r="D1331" t="s">
        <v>2829</v>
      </c>
      <c r="E1331">
        <v>1415.8951884999999</v>
      </c>
      <c r="F1331">
        <v>627.25</v>
      </c>
      <c r="G1331">
        <v>190.054950108051</v>
      </c>
      <c r="H1331">
        <v>3.5426678611953601</v>
      </c>
      <c r="I1331">
        <v>114.000668730489</v>
      </c>
      <c r="J1331">
        <v>9.9261082979865503</v>
      </c>
      <c r="K1331">
        <v>610.17241622165295</v>
      </c>
      <c r="L1331">
        <v>466.25291200036901</v>
      </c>
      <c r="M1331">
        <v>54.762024847066201</v>
      </c>
      <c r="N1331">
        <v>0.65143275034505399</v>
      </c>
      <c r="O1331">
        <v>20.1913112793941</v>
      </c>
      <c r="P1331">
        <v>237.321860715246</v>
      </c>
    </row>
    <row r="1332" spans="1:17" hidden="1" x14ac:dyDescent="0.3">
      <c r="A1332" t="s">
        <v>2830</v>
      </c>
      <c r="B1332" t="s">
        <v>2831</v>
      </c>
      <c r="C1332" t="s">
        <v>3154</v>
      </c>
      <c r="D1332" t="s">
        <v>246</v>
      </c>
      <c r="E1332">
        <v>1414.6532427499999</v>
      </c>
      <c r="F1332">
        <v>896.5</v>
      </c>
      <c r="G1332">
        <v>23.136991788900399</v>
      </c>
      <c r="H1332">
        <v>10.970374926312401</v>
      </c>
      <c r="I1332">
        <v>81.205007037058905</v>
      </c>
      <c r="J1332">
        <v>1.72793948913071</v>
      </c>
      <c r="K1332">
        <v>795.14322323338195</v>
      </c>
      <c r="L1332">
        <v>693.92681816840002</v>
      </c>
      <c r="M1332">
        <v>62.230427231861597</v>
      </c>
      <c r="N1332">
        <v>1.6325764005822001</v>
      </c>
      <c r="O1332">
        <v>9.7044060234244398</v>
      </c>
      <c r="P1332">
        <v>106.54302499712</v>
      </c>
      <c r="Q1332">
        <v>0.21971493687427199</v>
      </c>
    </row>
    <row r="1333" spans="1:17" hidden="1" x14ac:dyDescent="0.3">
      <c r="A1333" t="s">
        <v>2832</v>
      </c>
      <c r="B1333" t="s">
        <v>2833</v>
      </c>
      <c r="C1333" t="s">
        <v>3154</v>
      </c>
      <c r="D1333" t="s">
        <v>448</v>
      </c>
      <c r="E1333">
        <v>1412.2334090700001</v>
      </c>
      <c r="F1333">
        <v>96.03</v>
      </c>
      <c r="G1333">
        <v>-54.105576586693999</v>
      </c>
      <c r="H1333">
        <v>-5.1444367616756796</v>
      </c>
      <c r="I1333">
        <v>-19.162348570103902</v>
      </c>
      <c r="J1333">
        <v>-2.4738396374227301</v>
      </c>
      <c r="K1333">
        <v>102.235719231087</v>
      </c>
      <c r="L1333">
        <v>108.393234884344</v>
      </c>
      <c r="M1333">
        <v>36.288443127546898</v>
      </c>
      <c r="N1333">
        <v>0.26891763162160598</v>
      </c>
      <c r="O1333">
        <v>55.159845881495301</v>
      </c>
      <c r="P1333">
        <v>6.6999999999999904</v>
      </c>
      <c r="Q1333">
        <v>-6.3270126283219999E-2</v>
      </c>
    </row>
    <row r="1334" spans="1:17" hidden="1" x14ac:dyDescent="0.3">
      <c r="A1334" t="s">
        <v>2834</v>
      </c>
      <c r="B1334" t="s">
        <v>2835</v>
      </c>
      <c r="C1334" t="s">
        <v>3154</v>
      </c>
      <c r="D1334" t="s">
        <v>21</v>
      </c>
      <c r="E1334">
        <v>1407.4117893600001</v>
      </c>
      <c r="F1334">
        <v>923.6</v>
      </c>
      <c r="G1334">
        <v>20.102880759583201</v>
      </c>
      <c r="H1334">
        <v>-2.36451978217519</v>
      </c>
      <c r="I1334">
        <v>-19.7755768511886</v>
      </c>
      <c r="J1334">
        <v>-2.25090011723506</v>
      </c>
      <c r="K1334">
        <v>1022.7185315739</v>
      </c>
      <c r="L1334">
        <v>956.42798359695098</v>
      </c>
      <c r="M1334">
        <v>33.942860770343202</v>
      </c>
      <c r="N1334">
        <v>1.6815253679654301</v>
      </c>
      <c r="O1334">
        <v>35.5456907752273</v>
      </c>
      <c r="P1334">
        <v>49.582962183172697</v>
      </c>
      <c r="Q1334">
        <v>6.7333340841989997E-2</v>
      </c>
    </row>
    <row r="1335" spans="1:17" hidden="1" x14ac:dyDescent="0.3">
      <c r="A1335" t="s">
        <v>2836</v>
      </c>
      <c r="B1335" t="s">
        <v>2837</v>
      </c>
      <c r="C1335" t="s">
        <v>3154</v>
      </c>
      <c r="D1335" t="s">
        <v>509</v>
      </c>
      <c r="E1335">
        <v>1407.0036701700001</v>
      </c>
      <c r="F1335">
        <v>413.7</v>
      </c>
      <c r="G1335">
        <v>95.834434394623401</v>
      </c>
      <c r="H1335">
        <v>5.1967224249961497</v>
      </c>
      <c r="I1335">
        <v>59.917099323840397</v>
      </c>
      <c r="J1335">
        <v>-0.47572869213052199</v>
      </c>
      <c r="K1335">
        <v>392.656688037864</v>
      </c>
      <c r="L1335">
        <v>321.73857352510902</v>
      </c>
      <c r="M1335">
        <v>61.3746973078186</v>
      </c>
      <c r="N1335">
        <v>0.40167782541638902</v>
      </c>
      <c r="O1335">
        <v>9.9468213681411797</v>
      </c>
      <c r="P1335">
        <v>123.621621621621</v>
      </c>
      <c r="Q1335">
        <v>8.2553799061455005E-2</v>
      </c>
    </row>
    <row r="1336" spans="1:17" hidden="1" x14ac:dyDescent="0.3">
      <c r="A1336" t="s">
        <v>2838</v>
      </c>
      <c r="B1336" t="s">
        <v>2839</v>
      </c>
      <c r="C1336" t="s">
        <v>3154</v>
      </c>
      <c r="D1336" t="s">
        <v>114</v>
      </c>
      <c r="E1336">
        <v>1402.2829666299999</v>
      </c>
      <c r="F1336">
        <v>1100.45</v>
      </c>
      <c r="G1336">
        <v>662.60150126395399</v>
      </c>
      <c r="H1336">
        <v>6.4824094681810003</v>
      </c>
      <c r="I1336">
        <v>39.755018932465902</v>
      </c>
      <c r="J1336">
        <v>2.8122387071490502</v>
      </c>
      <c r="K1336">
        <v>951.72327941626304</v>
      </c>
      <c r="L1336">
        <v>755.02296272966498</v>
      </c>
      <c r="M1336">
        <v>78.911618265979698</v>
      </c>
      <c r="N1336">
        <v>1.8920367134487299</v>
      </c>
      <c r="O1336">
        <v>3.6348766413718502E-2</v>
      </c>
      <c r="P1336">
        <v>686.87879871290602</v>
      </c>
      <c r="Q1336">
        <v>0.18555593726688799</v>
      </c>
    </row>
    <row r="1337" spans="1:17" hidden="1" x14ac:dyDescent="0.3">
      <c r="A1337" t="s">
        <v>2840</v>
      </c>
      <c r="B1337" t="s">
        <v>2841</v>
      </c>
      <c r="C1337" t="s">
        <v>3154</v>
      </c>
      <c r="D1337" t="s">
        <v>211</v>
      </c>
      <c r="E1337">
        <v>1395.317410875</v>
      </c>
      <c r="F1337">
        <v>494.85</v>
      </c>
      <c r="G1337">
        <v>55.766362729327</v>
      </c>
      <c r="H1337">
        <v>-4.0564271614290703</v>
      </c>
      <c r="I1337">
        <v>24.538210219692701</v>
      </c>
      <c r="J1337">
        <v>-5.7010604192160699</v>
      </c>
      <c r="K1337">
        <v>489.196457047622</v>
      </c>
      <c r="L1337">
        <v>425.631036251777</v>
      </c>
      <c r="M1337">
        <v>48.312551786998299</v>
      </c>
      <c r="N1337">
        <v>0.21689964042186699</v>
      </c>
      <c r="O1337">
        <v>25.623926442356201</v>
      </c>
      <c r="P1337">
        <v>83.311724393406195</v>
      </c>
      <c r="Q1337">
        <v>0.128207228706055</v>
      </c>
    </row>
    <row r="1338" spans="1:17" hidden="1" x14ac:dyDescent="0.3">
      <c r="A1338" t="s">
        <v>2842</v>
      </c>
      <c r="B1338" t="s">
        <v>2843</v>
      </c>
      <c r="C1338" t="s">
        <v>3154</v>
      </c>
      <c r="D1338" t="s">
        <v>69</v>
      </c>
      <c r="E1338">
        <v>1393.5464549999999</v>
      </c>
      <c r="F1338">
        <v>115.05</v>
      </c>
      <c r="G1338">
        <v>-7.17806080773064</v>
      </c>
      <c r="H1338">
        <v>-5.5055888764342598</v>
      </c>
      <c r="I1338">
        <v>12.740078835073501</v>
      </c>
      <c r="J1338">
        <v>-1.9648634806828</v>
      </c>
      <c r="K1338">
        <v>123.880895340496</v>
      </c>
      <c r="L1338">
        <v>110.75101118442301</v>
      </c>
      <c r="M1338">
        <v>39.148430988347101</v>
      </c>
      <c r="N1338">
        <v>0.28449700766772401</v>
      </c>
      <c r="O1338">
        <v>31.681877444589301</v>
      </c>
      <c r="P1338">
        <v>37.949640287769697</v>
      </c>
    </row>
    <row r="1339" spans="1:17" hidden="1" x14ac:dyDescent="0.3">
      <c r="A1339" t="s">
        <v>2844</v>
      </c>
      <c r="B1339" t="s">
        <v>2845</v>
      </c>
      <c r="C1339" t="s">
        <v>3154</v>
      </c>
      <c r="D1339" t="s">
        <v>241</v>
      </c>
      <c r="E1339">
        <v>1393.3238774040001</v>
      </c>
      <c r="F1339">
        <v>25.14</v>
      </c>
      <c r="G1339">
        <v>-43.571037416849201</v>
      </c>
      <c r="H1339">
        <v>0.49905038206873997</v>
      </c>
      <c r="I1339">
        <v>-18.863945794973301</v>
      </c>
      <c r="J1339">
        <v>6.3704106833260399</v>
      </c>
      <c r="K1339">
        <v>26.258885008828202</v>
      </c>
      <c r="L1339">
        <v>29.659522535492801</v>
      </c>
      <c r="M1339">
        <v>55.820695983413202</v>
      </c>
      <c r="N1339">
        <v>1.11918101410255</v>
      </c>
      <c r="O1339">
        <v>82.179793158313402</v>
      </c>
      <c r="P1339">
        <v>14.3246930422919</v>
      </c>
      <c r="Q1339">
        <v>-5.0420889469550999E-2</v>
      </c>
    </row>
    <row r="1340" spans="1:17" hidden="1" x14ac:dyDescent="0.3">
      <c r="A1340" t="s">
        <v>2846</v>
      </c>
      <c r="B1340" t="s">
        <v>2847</v>
      </c>
      <c r="C1340" t="s">
        <v>3154</v>
      </c>
      <c r="D1340" t="s">
        <v>258</v>
      </c>
      <c r="E1340">
        <v>1391.5075135500001</v>
      </c>
      <c r="F1340">
        <v>2412.3000000000002</v>
      </c>
      <c r="G1340">
        <v>34.489320953048697</v>
      </c>
      <c r="H1340">
        <v>-14.4594966706218</v>
      </c>
      <c r="I1340">
        <v>12.2641359652609</v>
      </c>
      <c r="J1340">
        <v>-6.3126106887475197</v>
      </c>
      <c r="K1340">
        <v>2753.9251975700099</v>
      </c>
      <c r="L1340">
        <v>2355.9039973140302</v>
      </c>
      <c r="M1340">
        <v>25.024588039879202</v>
      </c>
      <c r="N1340">
        <v>0.60117840969366798</v>
      </c>
      <c r="O1340">
        <v>45.048294159101196</v>
      </c>
      <c r="P1340">
        <v>90.169491525423695</v>
      </c>
      <c r="Q1340">
        <v>0.16799060019953399</v>
      </c>
    </row>
    <row r="1341" spans="1:17" hidden="1" x14ac:dyDescent="0.3">
      <c r="A1341" t="s">
        <v>2848</v>
      </c>
      <c r="B1341" t="s">
        <v>2849</v>
      </c>
      <c r="C1341" t="s">
        <v>3154</v>
      </c>
      <c r="D1341" t="s">
        <v>72</v>
      </c>
      <c r="E1341">
        <v>1386.24</v>
      </c>
      <c r="F1341">
        <v>912</v>
      </c>
      <c r="G1341">
        <v>73.103938348039605</v>
      </c>
      <c r="H1341">
        <v>7.7438990906988501</v>
      </c>
      <c r="I1341">
        <v>37.259606328578698</v>
      </c>
      <c r="J1341">
        <v>-1.93983695542707</v>
      </c>
      <c r="K1341">
        <v>869.29904322064397</v>
      </c>
      <c r="L1341">
        <v>732.44530829891198</v>
      </c>
      <c r="M1341">
        <v>58.504550218532501</v>
      </c>
      <c r="N1341">
        <v>0.69700355245150103</v>
      </c>
      <c r="O1341">
        <v>18.2291666666666</v>
      </c>
      <c r="P1341">
        <v>125.99430058233099</v>
      </c>
      <c r="Q1341">
        <v>0.17875096778924299</v>
      </c>
    </row>
    <row r="1342" spans="1:17" hidden="1" x14ac:dyDescent="0.3">
      <c r="A1342" t="s">
        <v>2850</v>
      </c>
      <c r="B1342" t="s">
        <v>2851</v>
      </c>
      <c r="C1342" t="s">
        <v>3154</v>
      </c>
      <c r="D1342" t="s">
        <v>194</v>
      </c>
      <c r="E1342">
        <v>1385.8008103100001</v>
      </c>
      <c r="F1342">
        <v>2276.0500000000002</v>
      </c>
      <c r="G1342">
        <v>27.489722621728699</v>
      </c>
      <c r="H1342">
        <v>-5.3310689158428097</v>
      </c>
      <c r="I1342">
        <v>2.9278905802127801</v>
      </c>
      <c r="J1342">
        <v>-7.5711610252055896</v>
      </c>
      <c r="K1342">
        <v>2526.5006809371598</v>
      </c>
      <c r="L1342">
        <v>2285.83350039267</v>
      </c>
      <c r="M1342">
        <v>36.184113225934198</v>
      </c>
      <c r="N1342">
        <v>1.3740282237141701</v>
      </c>
      <c r="O1342">
        <v>51.534456624415</v>
      </c>
      <c r="P1342">
        <v>64.3357400722021</v>
      </c>
      <c r="Q1342">
        <v>0.113775676063557</v>
      </c>
    </row>
    <row r="1343" spans="1:17" hidden="1" x14ac:dyDescent="0.3">
      <c r="A1343" t="s">
        <v>2852</v>
      </c>
      <c r="B1343" t="s">
        <v>2853</v>
      </c>
      <c r="C1343" t="s">
        <v>3154</v>
      </c>
      <c r="D1343" t="s">
        <v>114</v>
      </c>
      <c r="E1343">
        <v>1385.18207484</v>
      </c>
      <c r="F1343">
        <v>61.54</v>
      </c>
      <c r="G1343">
        <v>-13.891647224736699</v>
      </c>
      <c r="H1343">
        <v>1.0946222488762201</v>
      </c>
      <c r="I1343">
        <v>-8.9358353912014294</v>
      </c>
      <c r="J1343">
        <v>-0.17830654131913001</v>
      </c>
      <c r="K1343">
        <v>64.122235753112903</v>
      </c>
      <c r="L1343">
        <v>62.241106246802303</v>
      </c>
      <c r="M1343">
        <v>48.751714545936402</v>
      </c>
      <c r="N1343">
        <v>0.53033461439093799</v>
      </c>
      <c r="O1343">
        <v>39.746506337341501</v>
      </c>
      <c r="P1343">
        <v>33.782608695652101</v>
      </c>
      <c r="Q1343">
        <v>5.3978698982186997E-2</v>
      </c>
    </row>
    <row r="1344" spans="1:17" hidden="1" x14ac:dyDescent="0.3">
      <c r="A1344" t="s">
        <v>2854</v>
      </c>
      <c r="B1344" t="s">
        <v>2855</v>
      </c>
      <c r="C1344" t="s">
        <v>3154</v>
      </c>
      <c r="D1344" t="s">
        <v>1436</v>
      </c>
      <c r="E1344">
        <v>1380.898038</v>
      </c>
      <c r="F1344">
        <v>308.10000000000002</v>
      </c>
      <c r="G1344">
        <v>-1.0372974489520099</v>
      </c>
      <c r="H1344">
        <v>-4.6409958476695596</v>
      </c>
      <c r="I1344">
        <v>6.8495003805339501</v>
      </c>
      <c r="J1344">
        <v>-5.6708893242599701E-2</v>
      </c>
      <c r="K1344">
        <v>303.11335842875599</v>
      </c>
      <c r="L1344">
        <v>283.22234669739299</v>
      </c>
      <c r="M1344">
        <v>59.865082605057701</v>
      </c>
      <c r="N1344">
        <v>0.59620343721162194</v>
      </c>
      <c r="O1344">
        <v>29.503407984420601</v>
      </c>
      <c r="P1344">
        <v>45.949786830885799</v>
      </c>
    </row>
    <row r="1345" spans="1:17" hidden="1" x14ac:dyDescent="0.3">
      <c r="A1345" t="s">
        <v>2856</v>
      </c>
      <c r="B1345" t="s">
        <v>2857</v>
      </c>
      <c r="C1345" t="s">
        <v>3154</v>
      </c>
      <c r="D1345" t="s">
        <v>282</v>
      </c>
      <c r="E1345">
        <v>1379.88580559</v>
      </c>
      <c r="F1345">
        <v>101.81</v>
      </c>
      <c r="G1345">
        <v>-31.257653776042002</v>
      </c>
      <c r="H1345">
        <v>1.6366449075768399</v>
      </c>
      <c r="I1345">
        <v>-8.0036325669471502</v>
      </c>
      <c r="J1345">
        <v>-2.9903160981579</v>
      </c>
      <c r="K1345">
        <v>105.92532112602601</v>
      </c>
      <c r="L1345">
        <v>109.603794111681</v>
      </c>
      <c r="M1345">
        <v>44.9028691116781</v>
      </c>
      <c r="N1345">
        <v>0.516530758571632</v>
      </c>
      <c r="O1345">
        <v>26.696788134760801</v>
      </c>
      <c r="P1345">
        <v>10.6630434782608</v>
      </c>
      <c r="Q1345">
        <v>-4.2177743686690999E-2</v>
      </c>
    </row>
    <row r="1346" spans="1:17" hidden="1" x14ac:dyDescent="0.3">
      <c r="A1346" t="s">
        <v>2858</v>
      </c>
      <c r="B1346" t="s">
        <v>2859</v>
      </c>
      <c r="C1346" t="s">
        <v>3154</v>
      </c>
      <c r="D1346" t="s">
        <v>48</v>
      </c>
      <c r="E1346">
        <v>1374.2553544299999</v>
      </c>
      <c r="F1346">
        <v>142.69999999999999</v>
      </c>
      <c r="G1346">
        <v>4.5714610160592599</v>
      </c>
      <c r="H1346">
        <v>-6.1537783826192998</v>
      </c>
      <c r="I1346">
        <v>3.2141797051813001</v>
      </c>
      <c r="J1346">
        <v>-6.0725569077390702</v>
      </c>
      <c r="K1346">
        <v>166.91767371367899</v>
      </c>
      <c r="L1346">
        <v>153.94324171260399</v>
      </c>
      <c r="M1346">
        <v>24.656183700663899</v>
      </c>
      <c r="N1346">
        <v>1.2672391610543901</v>
      </c>
      <c r="O1346">
        <v>59.705676243868197</v>
      </c>
      <c r="P1346">
        <v>47.037609479649603</v>
      </c>
      <c r="Q1346">
        <v>0.14299788076560799</v>
      </c>
    </row>
    <row r="1347" spans="1:17" hidden="1" x14ac:dyDescent="0.3">
      <c r="A1347" t="s">
        <v>2860</v>
      </c>
      <c r="B1347" t="s">
        <v>2861</v>
      </c>
      <c r="C1347" t="s">
        <v>3154</v>
      </c>
      <c r="D1347" t="s">
        <v>258</v>
      </c>
      <c r="E1347">
        <v>1372.32918</v>
      </c>
      <c r="F1347">
        <v>1286</v>
      </c>
      <c r="G1347">
        <v>64.840349609871495</v>
      </c>
      <c r="H1347">
        <v>30.578067413099699</v>
      </c>
      <c r="I1347">
        <v>74.255745324717694</v>
      </c>
      <c r="J1347">
        <v>6.4996002902032801</v>
      </c>
      <c r="K1347">
        <v>1071.2057200039601</v>
      </c>
      <c r="L1347">
        <v>853.21724135445697</v>
      </c>
      <c r="M1347">
        <v>59.879892913576498</v>
      </c>
      <c r="N1347">
        <v>1.90223695111847</v>
      </c>
      <c r="O1347">
        <v>15.0816485225505</v>
      </c>
      <c r="P1347">
        <v>152.15686274509801</v>
      </c>
      <c r="Q1347">
        <v>0.17103581825223699</v>
      </c>
    </row>
    <row r="1348" spans="1:17" hidden="1" x14ac:dyDescent="0.3">
      <c r="A1348" t="s">
        <v>2862</v>
      </c>
      <c r="B1348" t="s">
        <v>2863</v>
      </c>
      <c r="C1348" t="s">
        <v>3154</v>
      </c>
      <c r="E1348">
        <v>1371.9092398</v>
      </c>
      <c r="F1348">
        <v>317</v>
      </c>
      <c r="G1348">
        <v>970.71406697246402</v>
      </c>
      <c r="H1348">
        <v>-11.096061133871</v>
      </c>
      <c r="I1348">
        <v>55.430926450484002</v>
      </c>
      <c r="J1348">
        <v>-11.0300431079589</v>
      </c>
      <c r="K1348">
        <v>345.43227235701499</v>
      </c>
      <c r="L1348">
        <v>275.43700116679003</v>
      </c>
      <c r="M1348">
        <v>45.368852568702401</v>
      </c>
      <c r="N1348">
        <v>0.760159372967389</v>
      </c>
      <c r="O1348">
        <v>56.088328075709697</v>
      </c>
      <c r="P1348">
        <v>1119.23076923076</v>
      </c>
      <c r="Q1348">
        <v>0.20438971659598501</v>
      </c>
    </row>
    <row r="1349" spans="1:17" hidden="1" x14ac:dyDescent="0.3">
      <c r="A1349" t="s">
        <v>2864</v>
      </c>
      <c r="B1349" t="s">
        <v>2865</v>
      </c>
      <c r="C1349" t="s">
        <v>3154</v>
      </c>
      <c r="D1349" t="s">
        <v>403</v>
      </c>
      <c r="E1349">
        <v>1343.6374032000001</v>
      </c>
      <c r="F1349">
        <v>217.32</v>
      </c>
      <c r="G1349">
        <v>-30.6048836558485</v>
      </c>
      <c r="H1349">
        <v>-1.37725997216531</v>
      </c>
      <c r="I1349">
        <v>-12.893332657952699</v>
      </c>
      <c r="J1349">
        <v>1.4694775968042499</v>
      </c>
      <c r="K1349">
        <v>232.34675778216001</v>
      </c>
      <c r="L1349">
        <v>243.957417766042</v>
      </c>
      <c r="M1349">
        <v>37.253978870791997</v>
      </c>
      <c r="N1349">
        <v>0.37083466329604198</v>
      </c>
      <c r="O1349">
        <v>43.5440824590465</v>
      </c>
      <c r="P1349">
        <v>5.9839063643013697</v>
      </c>
      <c r="Q1349">
        <v>0.10177494575594399</v>
      </c>
    </row>
    <row r="1350" spans="1:17" hidden="1" x14ac:dyDescent="0.3">
      <c r="A1350" t="s">
        <v>2866</v>
      </c>
      <c r="B1350" t="s">
        <v>2867</v>
      </c>
      <c r="C1350" t="s">
        <v>3154</v>
      </c>
      <c r="D1350" t="s">
        <v>1436</v>
      </c>
      <c r="E1350">
        <v>1335.09195</v>
      </c>
      <c r="F1350">
        <v>140.61000000000001</v>
      </c>
      <c r="G1350">
        <v>168.660202551048</v>
      </c>
      <c r="H1350">
        <v>23.541033407958899</v>
      </c>
      <c r="I1350">
        <v>50.9635930958855</v>
      </c>
      <c r="J1350">
        <v>16.573351236760999</v>
      </c>
      <c r="K1350">
        <v>120.418016936049</v>
      </c>
      <c r="L1350">
        <v>100.421077478611</v>
      </c>
      <c r="M1350">
        <v>74.022880292031701</v>
      </c>
      <c r="N1350">
        <v>2.6556022093237099</v>
      </c>
      <c r="O1350">
        <v>7.2043240167840104</v>
      </c>
      <c r="P1350">
        <v>204.35064935064901</v>
      </c>
      <c r="Q1350">
        <v>0.14522982076668001</v>
      </c>
    </row>
    <row r="1351" spans="1:17" hidden="1" x14ac:dyDescent="0.3">
      <c r="A1351" t="s">
        <v>2868</v>
      </c>
      <c r="B1351" t="s">
        <v>2869</v>
      </c>
      <c r="C1351" t="s">
        <v>3154</v>
      </c>
      <c r="D1351" t="s">
        <v>282</v>
      </c>
      <c r="E1351">
        <v>1331.5424207399999</v>
      </c>
      <c r="F1351">
        <v>339.8</v>
      </c>
      <c r="G1351">
        <v>59.597161425506798</v>
      </c>
      <c r="H1351">
        <v>-7.48231011323539</v>
      </c>
      <c r="I1351">
        <v>32.065824458412003</v>
      </c>
      <c r="J1351">
        <v>-1.8617639738121701</v>
      </c>
      <c r="K1351">
        <v>367.272766623461</v>
      </c>
      <c r="M1351">
        <v>36.328244019145401</v>
      </c>
      <c r="N1351">
        <v>0.31042119992468997</v>
      </c>
      <c r="O1351">
        <v>36.550912301353698</v>
      </c>
      <c r="P1351">
        <v>98.307557630580703</v>
      </c>
    </row>
    <row r="1352" spans="1:17" hidden="1" x14ac:dyDescent="0.3">
      <c r="A1352" t="s">
        <v>2870</v>
      </c>
      <c r="B1352" t="s">
        <v>2871</v>
      </c>
      <c r="C1352" t="s">
        <v>3154</v>
      </c>
      <c r="D1352" t="s">
        <v>249</v>
      </c>
      <c r="E1352">
        <v>1329.3058349999999</v>
      </c>
      <c r="F1352">
        <v>81.510000000000005</v>
      </c>
      <c r="G1352">
        <v>-26.143643023906801</v>
      </c>
      <c r="H1352">
        <v>3.3455516514274399</v>
      </c>
      <c r="I1352">
        <v>-17.729978606988599</v>
      </c>
      <c r="J1352">
        <v>-1.08385260314918</v>
      </c>
      <c r="K1352">
        <v>82.211623825138503</v>
      </c>
      <c r="L1352">
        <v>84.050610855734604</v>
      </c>
      <c r="M1352">
        <v>57.0353909378818</v>
      </c>
      <c r="N1352">
        <v>0.39028788865404501</v>
      </c>
      <c r="O1352">
        <v>28.7572077045761</v>
      </c>
      <c r="P1352">
        <v>18.130434782608599</v>
      </c>
      <c r="Q1352">
        <v>1.3336682070346001E-2</v>
      </c>
    </row>
    <row r="1353" spans="1:17" hidden="1" x14ac:dyDescent="0.3">
      <c r="A1353" t="s">
        <v>2872</v>
      </c>
      <c r="B1353" t="s">
        <v>2873</v>
      </c>
      <c r="C1353" t="s">
        <v>3154</v>
      </c>
      <c r="D1353" t="s">
        <v>970</v>
      </c>
      <c r="E1353">
        <v>1324.9212406250001</v>
      </c>
      <c r="F1353">
        <v>938.75</v>
      </c>
      <c r="G1353">
        <v>7.8944730543918702</v>
      </c>
      <c r="H1353">
        <v>19.487942082535099</v>
      </c>
      <c r="I1353">
        <v>10.4405591697908</v>
      </c>
      <c r="J1353">
        <v>7.9796692408604599</v>
      </c>
      <c r="K1353">
        <v>854.43801487036399</v>
      </c>
      <c r="L1353">
        <v>775.93151532833394</v>
      </c>
      <c r="M1353">
        <v>60.747943802596303</v>
      </c>
      <c r="N1353">
        <v>0.88722789613341202</v>
      </c>
      <c r="O1353">
        <v>8.2929427430093092</v>
      </c>
      <c r="P1353">
        <v>56.172017967060299</v>
      </c>
      <c r="Q1353">
        <v>8.8286797959371999E-2</v>
      </c>
    </row>
    <row r="1354" spans="1:17" hidden="1" x14ac:dyDescent="0.3">
      <c r="A1354" t="s">
        <v>2874</v>
      </c>
      <c r="B1354" t="s">
        <v>2875</v>
      </c>
      <c r="C1354" t="s">
        <v>3154</v>
      </c>
      <c r="D1354" t="s">
        <v>392</v>
      </c>
      <c r="E1354">
        <v>1324.8186932819999</v>
      </c>
      <c r="F1354">
        <v>32.97</v>
      </c>
      <c r="G1354">
        <v>-20.106681335207899</v>
      </c>
      <c r="H1354">
        <v>0.325085443612943</v>
      </c>
      <c r="I1354">
        <v>-23.4872235707935</v>
      </c>
      <c r="J1354">
        <v>-2.1734602383559598</v>
      </c>
      <c r="K1354">
        <v>34.789298184643499</v>
      </c>
      <c r="L1354">
        <v>35.082973367026803</v>
      </c>
      <c r="M1354">
        <v>45.346580986083097</v>
      </c>
      <c r="N1354">
        <v>0.85305964101637</v>
      </c>
      <c r="O1354">
        <v>41.0373066424021</v>
      </c>
      <c r="P1354">
        <v>29.548133595284799</v>
      </c>
      <c r="Q1354">
        <v>-1.7033917918550998E-2</v>
      </c>
    </row>
    <row r="1355" spans="1:17" hidden="1" x14ac:dyDescent="0.3">
      <c r="A1355" t="s">
        <v>2876</v>
      </c>
      <c r="B1355" t="s">
        <v>2877</v>
      </c>
      <c r="C1355" t="s">
        <v>3154</v>
      </c>
      <c r="D1355" t="s">
        <v>141</v>
      </c>
      <c r="E1355">
        <v>1323.337596327</v>
      </c>
      <c r="F1355">
        <v>51.53</v>
      </c>
      <c r="G1355">
        <v>74.680231508576895</v>
      </c>
      <c r="H1355">
        <v>4.17984121415817</v>
      </c>
      <c r="I1355">
        <v>46.456739489403198</v>
      </c>
      <c r="J1355">
        <v>6.7136052343892603</v>
      </c>
      <c r="K1355">
        <v>50.237919173764702</v>
      </c>
      <c r="L1355">
        <v>42.029935895846897</v>
      </c>
      <c r="M1355">
        <v>55.996344167580901</v>
      </c>
      <c r="N1355">
        <v>0.59443267232725805</v>
      </c>
      <c r="O1355">
        <v>33.7085193091403</v>
      </c>
      <c r="P1355">
        <v>109.471544715447</v>
      </c>
      <c r="Q1355">
        <v>8.6323089856716995E-2</v>
      </c>
    </row>
    <row r="1356" spans="1:17" hidden="1" x14ac:dyDescent="0.3">
      <c r="A1356" t="s">
        <v>2878</v>
      </c>
      <c r="B1356" t="s">
        <v>2879</v>
      </c>
      <c r="C1356" t="s">
        <v>3154</v>
      </c>
      <c r="D1356" t="s">
        <v>24</v>
      </c>
      <c r="E1356">
        <v>1318.9497575549999</v>
      </c>
      <c r="F1356">
        <v>292.64999999999998</v>
      </c>
      <c r="G1356">
        <v>-57.001435379986503</v>
      </c>
      <c r="H1356">
        <v>3.8547951857401999</v>
      </c>
      <c r="I1356">
        <v>-24.999665930693499</v>
      </c>
      <c r="J1356">
        <v>-0.35524908756435303</v>
      </c>
      <c r="K1356">
        <v>298.32635628102202</v>
      </c>
      <c r="M1356">
        <v>45.995041432668003</v>
      </c>
      <c r="N1356">
        <v>0.36661540821032201</v>
      </c>
      <c r="O1356">
        <v>60.2596958824534</v>
      </c>
      <c r="P1356">
        <v>4.8924731182795602</v>
      </c>
    </row>
    <row r="1357" spans="1:17" hidden="1" x14ac:dyDescent="0.3">
      <c r="A1357" t="s">
        <v>2880</v>
      </c>
      <c r="B1357" t="s">
        <v>2881</v>
      </c>
      <c r="C1357" t="s">
        <v>3154</v>
      </c>
      <c r="D1357" t="s">
        <v>448</v>
      </c>
      <c r="E1357">
        <v>1318.0769936639999</v>
      </c>
      <c r="F1357">
        <v>129.28</v>
      </c>
      <c r="G1357">
        <v>-43.193504172484303</v>
      </c>
      <c r="H1357">
        <v>-8.2887702658949394</v>
      </c>
      <c r="I1357">
        <v>-28.374747113100302</v>
      </c>
      <c r="J1357">
        <v>-1.1425193163118901</v>
      </c>
      <c r="M1357">
        <v>40.708470625424397</v>
      </c>
      <c r="O1357">
        <v>36.912128712871201</v>
      </c>
      <c r="P1357">
        <v>4.6801619433198303</v>
      </c>
    </row>
    <row r="1358" spans="1:17" hidden="1" x14ac:dyDescent="0.3">
      <c r="A1358" t="s">
        <v>2882</v>
      </c>
      <c r="B1358" t="s">
        <v>2883</v>
      </c>
      <c r="C1358" t="s">
        <v>3154</v>
      </c>
      <c r="D1358" t="s">
        <v>160</v>
      </c>
      <c r="E1358">
        <v>1316.6521143750001</v>
      </c>
      <c r="F1358">
        <v>1073.75</v>
      </c>
      <c r="G1358">
        <v>-31.1587474532881</v>
      </c>
      <c r="H1358">
        <v>-3.30416050644242</v>
      </c>
      <c r="I1358">
        <v>-3.2097772785448302</v>
      </c>
      <c r="J1358">
        <v>-6.66991685586218</v>
      </c>
      <c r="K1358">
        <v>1162.2336815363799</v>
      </c>
      <c r="L1358">
        <v>1174.1725352016999</v>
      </c>
      <c r="M1358">
        <v>39.3771981383452</v>
      </c>
      <c r="N1358">
        <v>0.81700076839912095</v>
      </c>
      <c r="O1358">
        <v>46.682188591385298</v>
      </c>
      <c r="P1358">
        <v>19.325443129410399</v>
      </c>
      <c r="Q1358">
        <v>-4.9014025447593999E-2</v>
      </c>
    </row>
    <row r="1359" spans="1:17" hidden="1" x14ac:dyDescent="0.3">
      <c r="A1359" t="s">
        <v>2884</v>
      </c>
      <c r="B1359" t="s">
        <v>2885</v>
      </c>
      <c r="C1359" t="s">
        <v>3154</v>
      </c>
      <c r="D1359" t="s">
        <v>51</v>
      </c>
      <c r="E1359">
        <v>1316.4538728</v>
      </c>
      <c r="F1359">
        <v>657.25</v>
      </c>
      <c r="G1359">
        <v>-17.831431386922699</v>
      </c>
      <c r="H1359">
        <v>0.158347517874592</v>
      </c>
      <c r="I1359">
        <v>6.1425501037923196</v>
      </c>
      <c r="J1359">
        <v>-0.56322483984872795</v>
      </c>
      <c r="K1359">
        <v>678.63407650018701</v>
      </c>
      <c r="L1359">
        <v>641.22656787641995</v>
      </c>
      <c r="M1359">
        <v>39.6449921330371</v>
      </c>
      <c r="N1359">
        <v>0.292670592200723</v>
      </c>
      <c r="O1359">
        <v>23.522251806770601</v>
      </c>
      <c r="P1359">
        <v>22.896409872849599</v>
      </c>
      <c r="Q1359">
        <v>7.9967421443868994E-2</v>
      </c>
    </row>
    <row r="1360" spans="1:17" hidden="1" x14ac:dyDescent="0.3">
      <c r="A1360" t="s">
        <v>2886</v>
      </c>
      <c r="B1360" t="s">
        <v>2887</v>
      </c>
      <c r="C1360" t="s">
        <v>3154</v>
      </c>
      <c r="D1360" t="s">
        <v>241</v>
      </c>
      <c r="E1360">
        <v>1316.4525980999999</v>
      </c>
      <c r="F1360">
        <v>785.5</v>
      </c>
      <c r="G1360">
        <v>-6.06811761449001</v>
      </c>
      <c r="H1360">
        <v>13.2547932025116</v>
      </c>
      <c r="I1360">
        <v>55.113007902910503</v>
      </c>
      <c r="J1360">
        <v>2.0480370839872699</v>
      </c>
      <c r="K1360">
        <v>756.93858876089405</v>
      </c>
      <c r="L1360">
        <v>645.87400013704905</v>
      </c>
      <c r="M1360">
        <v>57.404891223884299</v>
      </c>
      <c r="N1360">
        <v>0.37556983652801301</v>
      </c>
      <c r="O1360">
        <v>28.6059834500318</v>
      </c>
      <c r="P1360">
        <v>134.477611940298</v>
      </c>
      <c r="Q1360">
        <v>0.187430724450842</v>
      </c>
    </row>
    <row r="1361" spans="1:17" hidden="1" x14ac:dyDescent="0.3">
      <c r="A1361" t="s">
        <v>2888</v>
      </c>
      <c r="B1361" t="s">
        <v>2889</v>
      </c>
      <c r="C1361" t="s">
        <v>3154</v>
      </c>
      <c r="D1361" t="s">
        <v>472</v>
      </c>
      <c r="E1361">
        <v>1312.4295038400001</v>
      </c>
      <c r="F1361">
        <v>185.64</v>
      </c>
      <c r="G1361">
        <v>36.172140753295103</v>
      </c>
      <c r="H1361">
        <v>-9.3136890557856304</v>
      </c>
      <c r="I1361">
        <v>35.572709610432</v>
      </c>
      <c r="J1361">
        <v>0.21461429580552199</v>
      </c>
      <c r="K1361">
        <v>185.78491415133399</v>
      </c>
      <c r="L1361">
        <v>161.106948223855</v>
      </c>
      <c r="M1361">
        <v>61.845145240269197</v>
      </c>
      <c r="N1361">
        <v>0.24400033507656099</v>
      </c>
      <c r="O1361">
        <v>33.807369101486699</v>
      </c>
      <c r="P1361">
        <v>74.146341463414601</v>
      </c>
      <c r="Q1361">
        <v>4.7355267570172999E-2</v>
      </c>
    </row>
    <row r="1362" spans="1:17" hidden="1" x14ac:dyDescent="0.3">
      <c r="A1362" t="s">
        <v>2890</v>
      </c>
      <c r="B1362" t="s">
        <v>2891</v>
      </c>
      <c r="C1362" t="s">
        <v>3154</v>
      </c>
      <c r="D1362" t="s">
        <v>1651</v>
      </c>
      <c r="E1362">
        <v>1308.9042793199999</v>
      </c>
      <c r="F1362">
        <v>1729.2</v>
      </c>
      <c r="G1362">
        <v>48.556285759443703</v>
      </c>
      <c r="H1362">
        <v>-1.88637785515686</v>
      </c>
      <c r="I1362">
        <v>35.523433283610501</v>
      </c>
      <c r="J1362">
        <v>0.39951382551907599</v>
      </c>
      <c r="K1362">
        <v>1676.6582101824199</v>
      </c>
      <c r="L1362">
        <v>1490.9888905392399</v>
      </c>
      <c r="M1362">
        <v>69.119178727537403</v>
      </c>
      <c r="N1362">
        <v>0.15832615136855699</v>
      </c>
      <c r="O1362">
        <v>19.031922276197101</v>
      </c>
      <c r="P1362">
        <v>74.6666666666666</v>
      </c>
      <c r="Q1362">
        <v>7.5474831269211007E-2</v>
      </c>
    </row>
    <row r="1363" spans="1:17" hidden="1" x14ac:dyDescent="0.3">
      <c r="A1363" t="s">
        <v>2892</v>
      </c>
      <c r="B1363" t="s">
        <v>2893</v>
      </c>
      <c r="C1363" t="s">
        <v>3154</v>
      </c>
      <c r="D1363" t="s">
        <v>75</v>
      </c>
      <c r="E1363">
        <v>1307.203307304</v>
      </c>
      <c r="F1363">
        <v>88.68</v>
      </c>
      <c r="G1363">
        <v>-21.875449873894201</v>
      </c>
      <c r="H1363">
        <v>1.27037022419183</v>
      </c>
      <c r="I1363">
        <v>-23.777380969278099</v>
      </c>
      <c r="J1363">
        <v>-3.3232239179007301</v>
      </c>
      <c r="K1363">
        <v>93.804349416095903</v>
      </c>
      <c r="L1363">
        <v>98.948339628973201</v>
      </c>
      <c r="M1363">
        <v>40.299912497059204</v>
      </c>
      <c r="N1363">
        <v>0.54522644568633105</v>
      </c>
      <c r="O1363">
        <v>39.715832205683299</v>
      </c>
      <c r="P1363">
        <v>3.65867913500876</v>
      </c>
      <c r="Q1363">
        <v>-5.3876087290399995E-4</v>
      </c>
    </row>
    <row r="1364" spans="1:17" hidden="1" x14ac:dyDescent="0.3">
      <c r="A1364" t="s">
        <v>2894</v>
      </c>
      <c r="B1364" t="s">
        <v>2895</v>
      </c>
      <c r="C1364" t="s">
        <v>3154</v>
      </c>
      <c r="D1364" t="s">
        <v>91</v>
      </c>
      <c r="E1364">
        <v>1304.5542</v>
      </c>
      <c r="F1364">
        <v>815</v>
      </c>
      <c r="G1364">
        <v>-31.774034297031001</v>
      </c>
      <c r="H1364">
        <v>-1.09274213408598</v>
      </c>
      <c r="I1364">
        <v>-14.2482600157362</v>
      </c>
      <c r="J1364">
        <v>-2.7179989446125798</v>
      </c>
      <c r="K1364">
        <v>821.12471809814895</v>
      </c>
      <c r="L1364">
        <v>817.88172334076205</v>
      </c>
      <c r="M1364">
        <v>53.259201624398699</v>
      </c>
      <c r="N1364">
        <v>0.49927749513890701</v>
      </c>
      <c r="O1364">
        <v>28.392638036809799</v>
      </c>
      <c r="P1364">
        <v>16.787275202407301</v>
      </c>
      <c r="Q1364">
        <v>-6.7541723411949001E-2</v>
      </c>
    </row>
    <row r="1365" spans="1:17" hidden="1" x14ac:dyDescent="0.3">
      <c r="A1365" t="s">
        <v>2896</v>
      </c>
      <c r="B1365" t="s">
        <v>2897</v>
      </c>
      <c r="C1365" t="s">
        <v>3154</v>
      </c>
      <c r="D1365" t="s">
        <v>171</v>
      </c>
      <c r="E1365">
        <v>1304.5391999999999</v>
      </c>
      <c r="F1365">
        <v>532.9</v>
      </c>
      <c r="G1365">
        <v>111.78028837607501</v>
      </c>
      <c r="H1365">
        <v>37.190986376850503</v>
      </c>
      <c r="I1365">
        <v>126.599045435459</v>
      </c>
      <c r="J1365">
        <v>10.412590486281699</v>
      </c>
      <c r="K1365">
        <v>447.54888341406598</v>
      </c>
      <c r="M1365">
        <v>71.294742076519697</v>
      </c>
      <c r="N1365">
        <v>1.36497880854817</v>
      </c>
      <c r="O1365">
        <v>6.3051229123663104</v>
      </c>
      <c r="P1365">
        <v>161.48184494602501</v>
      </c>
    </row>
    <row r="1366" spans="1:17" hidden="1" x14ac:dyDescent="0.3">
      <c r="A1366" t="s">
        <v>2898</v>
      </c>
      <c r="B1366" t="s">
        <v>2899</v>
      </c>
      <c r="C1366" t="s">
        <v>3154</v>
      </c>
      <c r="D1366" t="s">
        <v>75</v>
      </c>
      <c r="E1366">
        <v>1303.5973919190001</v>
      </c>
      <c r="F1366">
        <v>114.02</v>
      </c>
      <c r="G1366">
        <v>18.479682643698499</v>
      </c>
      <c r="H1366">
        <v>8.27190551392294</v>
      </c>
      <c r="I1366">
        <v>-11.7550271076485</v>
      </c>
      <c r="J1366">
        <v>-4.3262336546681599</v>
      </c>
      <c r="K1366">
        <v>120.11115629415001</v>
      </c>
      <c r="L1366">
        <v>115.82977479985099</v>
      </c>
      <c r="M1366">
        <v>44.675649754394499</v>
      </c>
      <c r="N1366">
        <v>0.33145363419509799</v>
      </c>
      <c r="O1366">
        <v>30.556042799508798</v>
      </c>
      <c r="P1366">
        <v>48.366948601171103</v>
      </c>
    </row>
    <row r="1367" spans="1:17" hidden="1" x14ac:dyDescent="0.3">
      <c r="A1367" t="s">
        <v>2900</v>
      </c>
      <c r="B1367" t="s">
        <v>2901</v>
      </c>
      <c r="C1367" t="s">
        <v>3154</v>
      </c>
      <c r="D1367" t="s">
        <v>1651</v>
      </c>
      <c r="E1367">
        <v>1303.0037500000001</v>
      </c>
      <c r="F1367">
        <v>125.5</v>
      </c>
      <c r="G1367">
        <v>1072.1002049342701</v>
      </c>
      <c r="H1367">
        <v>1.73208420853677</v>
      </c>
      <c r="I1367">
        <v>279.68874643213701</v>
      </c>
      <c r="J1367">
        <v>4.0765207256278799</v>
      </c>
      <c r="K1367">
        <v>100.691520874736</v>
      </c>
      <c r="L1367">
        <v>60.948822285072502</v>
      </c>
      <c r="M1367">
        <v>81.524009363150597</v>
      </c>
      <c r="N1367">
        <v>1.70390803664849</v>
      </c>
      <c r="O1367">
        <v>0</v>
      </c>
      <c r="P1367">
        <v>1221.05263157894</v>
      </c>
    </row>
    <row r="1368" spans="1:17" hidden="1" x14ac:dyDescent="0.3">
      <c r="A1368" t="s">
        <v>2902</v>
      </c>
      <c r="B1368" t="s">
        <v>2903</v>
      </c>
      <c r="C1368" t="s">
        <v>3154</v>
      </c>
      <c r="D1368" t="s">
        <v>114</v>
      </c>
      <c r="E1368">
        <v>1300.6297312199999</v>
      </c>
      <c r="F1368">
        <v>10.86</v>
      </c>
      <c r="G1368">
        <v>-1.5654330421723599</v>
      </c>
      <c r="H1368">
        <v>-6.3015171580511797</v>
      </c>
      <c r="I1368">
        <v>-26.5577770307893</v>
      </c>
      <c r="J1368">
        <v>-8.4677746196268799</v>
      </c>
      <c r="K1368">
        <v>12.0958939817097</v>
      </c>
      <c r="L1368">
        <v>12.935820067065499</v>
      </c>
      <c r="M1368">
        <v>33.987640313869001</v>
      </c>
      <c r="N1368">
        <v>0.40674985765858002</v>
      </c>
      <c r="O1368">
        <v>69.429097605893105</v>
      </c>
      <c r="P1368">
        <v>32.439024390243901</v>
      </c>
      <c r="Q1368">
        <v>4.1015542975529999E-2</v>
      </c>
    </row>
    <row r="1369" spans="1:17" hidden="1" x14ac:dyDescent="0.3">
      <c r="A1369" t="s">
        <v>2904</v>
      </c>
      <c r="B1369" t="s">
        <v>2905</v>
      </c>
      <c r="C1369" t="s">
        <v>3154</v>
      </c>
      <c r="D1369" t="s">
        <v>472</v>
      </c>
      <c r="E1369">
        <v>1299.7464376400001</v>
      </c>
      <c r="F1369">
        <v>998.2</v>
      </c>
      <c r="G1369">
        <v>-38.114155454994297</v>
      </c>
      <c r="H1369">
        <v>-7.4431009798926304</v>
      </c>
      <c r="I1369">
        <v>-38.419861244992603</v>
      </c>
      <c r="J1369">
        <v>1.21076122309561</v>
      </c>
      <c r="K1369">
        <v>1144.2115550523199</v>
      </c>
      <c r="L1369">
        <v>1253.13243498406</v>
      </c>
      <c r="M1369">
        <v>35.1028670587039</v>
      </c>
      <c r="N1369">
        <v>1.32523044406863</v>
      </c>
      <c r="O1369">
        <v>55.580044079342798</v>
      </c>
      <c r="P1369">
        <v>3.9791666666666599</v>
      </c>
      <c r="Q1369">
        <v>-6.9550440680698003E-2</v>
      </c>
    </row>
    <row r="1370" spans="1:17" hidden="1" x14ac:dyDescent="0.3">
      <c r="A1370" t="s">
        <v>2906</v>
      </c>
      <c r="B1370" t="s">
        <v>2907</v>
      </c>
      <c r="C1370" t="s">
        <v>3154</v>
      </c>
      <c r="D1370" t="s">
        <v>246</v>
      </c>
      <c r="E1370">
        <v>1298.8701321399999</v>
      </c>
      <c r="F1370">
        <v>339.85</v>
      </c>
      <c r="G1370">
        <v>-59.277775597560598</v>
      </c>
      <c r="H1370">
        <v>-8.3180693182918208</v>
      </c>
      <c r="I1370">
        <v>-38.337895835837699</v>
      </c>
      <c r="J1370">
        <v>-5.3246942788315197</v>
      </c>
      <c r="K1370">
        <v>364.95716488488603</v>
      </c>
      <c r="L1370">
        <v>425.12195115194203</v>
      </c>
      <c r="M1370">
        <v>33.903151555313997</v>
      </c>
      <c r="N1370">
        <v>0.40679535250814503</v>
      </c>
      <c r="O1370">
        <v>86.964837428277093</v>
      </c>
      <c r="P1370">
        <v>4.8757907730288599</v>
      </c>
    </row>
    <row r="1371" spans="1:17" hidden="1" x14ac:dyDescent="0.3">
      <c r="A1371" t="s">
        <v>2908</v>
      </c>
      <c r="B1371" t="s">
        <v>2909</v>
      </c>
      <c r="C1371" t="s">
        <v>3154</v>
      </c>
      <c r="D1371" t="s">
        <v>362</v>
      </c>
      <c r="E1371">
        <v>1296</v>
      </c>
      <c r="F1371">
        <v>43.2</v>
      </c>
      <c r="G1371">
        <v>-22.028776738892802</v>
      </c>
      <c r="H1371">
        <v>4.1240693717849597</v>
      </c>
      <c r="I1371">
        <v>10.708358080529299</v>
      </c>
      <c r="J1371">
        <v>0.28701230066547601</v>
      </c>
      <c r="K1371">
        <v>43.435561771237701</v>
      </c>
      <c r="M1371">
        <v>47.286196762491102</v>
      </c>
      <c r="N1371">
        <v>0.90420109853297703</v>
      </c>
      <c r="O1371">
        <v>30.925925925925899</v>
      </c>
      <c r="P1371">
        <v>44</v>
      </c>
    </row>
    <row r="1372" spans="1:17" hidden="1" x14ac:dyDescent="0.3">
      <c r="A1372" t="s">
        <v>2910</v>
      </c>
      <c r="B1372" t="s">
        <v>2911</v>
      </c>
      <c r="C1372" t="s">
        <v>3154</v>
      </c>
      <c r="D1372" t="s">
        <v>301</v>
      </c>
      <c r="E1372">
        <v>1294.0446999999999</v>
      </c>
      <c r="F1372">
        <v>348.4</v>
      </c>
      <c r="G1372">
        <v>301.01405636486498</v>
      </c>
      <c r="H1372">
        <v>5.1634086993795298</v>
      </c>
      <c r="I1372">
        <v>80.362464898410806</v>
      </c>
      <c r="J1372">
        <v>0.73870171554585695</v>
      </c>
      <c r="K1372">
        <v>331.40239938295201</v>
      </c>
      <c r="L1372">
        <v>261.07100534290498</v>
      </c>
      <c r="M1372">
        <v>49.2456951635601</v>
      </c>
      <c r="N1372">
        <v>0.78208121896593197</v>
      </c>
      <c r="O1372">
        <v>18.742824339839199</v>
      </c>
      <c r="P1372">
        <v>345.54332304304597</v>
      </c>
    </row>
    <row r="1373" spans="1:17" hidden="1" x14ac:dyDescent="0.3">
      <c r="A1373" t="s">
        <v>2912</v>
      </c>
      <c r="B1373" t="s">
        <v>2913</v>
      </c>
      <c r="C1373" t="s">
        <v>3154</v>
      </c>
      <c r="D1373" t="s">
        <v>576</v>
      </c>
      <c r="E1373">
        <v>1293.748694528</v>
      </c>
      <c r="F1373">
        <v>255.02</v>
      </c>
      <c r="G1373">
        <v>250.752114315753</v>
      </c>
      <c r="H1373">
        <v>14.910492219130401</v>
      </c>
      <c r="I1373">
        <v>181.49411220598199</v>
      </c>
      <c r="J1373">
        <v>-1.31334280298287</v>
      </c>
      <c r="K1373">
        <v>211.65771860536401</v>
      </c>
      <c r="L1373">
        <v>145.13692944454601</v>
      </c>
      <c r="M1373">
        <v>66.641907406796904</v>
      </c>
      <c r="N1373">
        <v>1.0059150605442899</v>
      </c>
      <c r="O1373">
        <v>2.7723315818366898</v>
      </c>
      <c r="P1373">
        <v>292.03689469638698</v>
      </c>
      <c r="Q1373">
        <v>8.8534498883567E-2</v>
      </c>
    </row>
    <row r="1374" spans="1:17" hidden="1" x14ac:dyDescent="0.3">
      <c r="A1374" t="s">
        <v>2914</v>
      </c>
      <c r="B1374" t="s">
        <v>2915</v>
      </c>
      <c r="C1374" t="s">
        <v>3154</v>
      </c>
      <c r="D1374" t="s">
        <v>91</v>
      </c>
      <c r="E1374">
        <v>1291.6279999999999</v>
      </c>
      <c r="F1374">
        <v>109.46</v>
      </c>
      <c r="G1374">
        <v>99.567283328144001</v>
      </c>
      <c r="H1374">
        <v>-13.2738563553288</v>
      </c>
      <c r="I1374">
        <v>67.518015794748806</v>
      </c>
      <c r="J1374">
        <v>-9.3729249045647798</v>
      </c>
      <c r="K1374">
        <v>118.72993818992499</v>
      </c>
      <c r="L1374">
        <v>87.627263245541798</v>
      </c>
      <c r="M1374">
        <v>27.220254173442498</v>
      </c>
      <c r="N1374">
        <v>9.8408569620992106E-2</v>
      </c>
      <c r="O1374">
        <v>43.760277727023599</v>
      </c>
      <c r="P1374">
        <v>161.553166069295</v>
      </c>
      <c r="Q1374">
        <v>0.12723397585823901</v>
      </c>
    </row>
    <row r="1375" spans="1:17" hidden="1" x14ac:dyDescent="0.3">
      <c r="A1375" t="s">
        <v>2916</v>
      </c>
      <c r="B1375" t="s">
        <v>2917</v>
      </c>
      <c r="C1375" t="s">
        <v>3154</v>
      </c>
      <c r="D1375" t="s">
        <v>258</v>
      </c>
      <c r="E1375">
        <v>1291.036848</v>
      </c>
      <c r="F1375">
        <v>1290.5</v>
      </c>
      <c r="G1375">
        <v>101.927785811345</v>
      </c>
      <c r="H1375">
        <v>3.2579902458759298</v>
      </c>
      <c r="I1375">
        <v>-12.065989165085799</v>
      </c>
      <c r="J1375">
        <v>0.75113215294838698</v>
      </c>
      <c r="K1375">
        <v>1284.48803824522</v>
      </c>
      <c r="L1375">
        <v>1194.60489572758</v>
      </c>
      <c r="M1375">
        <v>65.369351364585896</v>
      </c>
      <c r="N1375">
        <v>0.83242490004570002</v>
      </c>
      <c r="O1375">
        <v>34.5951181712514</v>
      </c>
      <c r="P1375">
        <v>142.23369310183</v>
      </c>
      <c r="Q1375">
        <v>0.16439982149552601</v>
      </c>
    </row>
    <row r="1376" spans="1:17" hidden="1" x14ac:dyDescent="0.3">
      <c r="A1376" t="s">
        <v>2918</v>
      </c>
      <c r="B1376" t="s">
        <v>2919</v>
      </c>
      <c r="C1376" t="s">
        <v>3154</v>
      </c>
      <c r="D1376" t="s">
        <v>472</v>
      </c>
      <c r="E1376">
        <v>1289.8018268850001</v>
      </c>
      <c r="F1376">
        <v>207.35</v>
      </c>
      <c r="G1376">
        <v>-18.836158369368999</v>
      </c>
      <c r="H1376">
        <v>1.12037235614123</v>
      </c>
      <c r="I1376">
        <v>-4.3381348128886401</v>
      </c>
      <c r="J1376">
        <v>0.80721609014645102</v>
      </c>
      <c r="K1376">
        <v>214.10945598252999</v>
      </c>
      <c r="L1376">
        <v>208.80174175107001</v>
      </c>
      <c r="M1376">
        <v>46.548023007475699</v>
      </c>
      <c r="N1376">
        <v>0.315937180565878</v>
      </c>
      <c r="O1376">
        <v>27.089462261876001</v>
      </c>
      <c r="P1376">
        <v>29.674796747967399</v>
      </c>
      <c r="Q1376">
        <v>-5.2600544730260004E-3</v>
      </c>
    </row>
    <row r="1377" spans="1:17" hidden="1" x14ac:dyDescent="0.3">
      <c r="A1377" t="s">
        <v>2920</v>
      </c>
      <c r="B1377" t="s">
        <v>2921</v>
      </c>
      <c r="C1377" t="s">
        <v>3154</v>
      </c>
      <c r="D1377" t="s">
        <v>362</v>
      </c>
      <c r="E1377">
        <v>1287.6600000000001</v>
      </c>
      <c r="F1377">
        <v>214.61</v>
      </c>
      <c r="G1377">
        <v>-15.310554620823</v>
      </c>
      <c r="H1377">
        <v>-6.8238678861622999</v>
      </c>
      <c r="I1377">
        <v>47.995604878223602</v>
      </c>
      <c r="J1377">
        <v>-5.2207808443202204</v>
      </c>
      <c r="K1377">
        <v>229.98987529691399</v>
      </c>
      <c r="L1377">
        <v>210.68158166030801</v>
      </c>
      <c r="M1377">
        <v>40.868428833553303</v>
      </c>
      <c r="N1377">
        <v>0.220551584471842</v>
      </c>
      <c r="O1377">
        <v>34.662876846372399</v>
      </c>
      <c r="P1377">
        <v>89.920353982300895</v>
      </c>
      <c r="Q1377">
        <v>-8.1327871581370004E-2</v>
      </c>
    </row>
    <row r="1378" spans="1:17" hidden="1" x14ac:dyDescent="0.3">
      <c r="A1378" t="s">
        <v>2922</v>
      </c>
      <c r="B1378" t="s">
        <v>2923</v>
      </c>
      <c r="C1378" t="s">
        <v>3154</v>
      </c>
      <c r="D1378" t="s">
        <v>206</v>
      </c>
      <c r="E1378">
        <v>1281.80221514</v>
      </c>
      <c r="F1378">
        <v>198.7</v>
      </c>
      <c r="G1378">
        <v>-47.798332051161303</v>
      </c>
      <c r="H1378">
        <v>2.3819556373885402</v>
      </c>
      <c r="I1378">
        <v>-32.979574991777298</v>
      </c>
      <c r="J1378">
        <v>7.7341484572962003</v>
      </c>
      <c r="M1378">
        <v>59.017831212936102</v>
      </c>
      <c r="O1378">
        <v>36.331152491192697</v>
      </c>
      <c r="P1378">
        <v>25.759493670885998</v>
      </c>
    </row>
    <row r="1379" spans="1:17" hidden="1" x14ac:dyDescent="0.3">
      <c r="A1379" t="s">
        <v>2924</v>
      </c>
      <c r="B1379" t="s">
        <v>2925</v>
      </c>
      <c r="C1379" t="s">
        <v>3154</v>
      </c>
      <c r="D1379" t="s">
        <v>206</v>
      </c>
      <c r="E1379">
        <v>1279.2</v>
      </c>
      <c r="F1379">
        <v>127.92</v>
      </c>
      <c r="G1379">
        <v>92.904366388059799</v>
      </c>
      <c r="H1379">
        <v>6.54234865823548</v>
      </c>
      <c r="I1379">
        <v>51.2449771983717</v>
      </c>
      <c r="J1379">
        <v>-1.8338067568260501</v>
      </c>
      <c r="K1379">
        <v>124.990265677507</v>
      </c>
      <c r="L1379">
        <v>102.40915142325601</v>
      </c>
      <c r="M1379">
        <v>41.863545698893603</v>
      </c>
      <c r="N1379">
        <v>0.24251333898290001</v>
      </c>
      <c r="O1379">
        <v>13.899312070043701</v>
      </c>
      <c r="P1379">
        <v>127.211367673179</v>
      </c>
      <c r="Q1379">
        <v>9.0529783679065001E-2</v>
      </c>
    </row>
    <row r="1380" spans="1:17" hidden="1" x14ac:dyDescent="0.3">
      <c r="A1380" t="s">
        <v>2926</v>
      </c>
      <c r="B1380" t="s">
        <v>2927</v>
      </c>
      <c r="C1380" t="s">
        <v>3154</v>
      </c>
      <c r="D1380" t="s">
        <v>51</v>
      </c>
      <c r="E1380">
        <v>1275.5233924859999</v>
      </c>
      <c r="F1380">
        <v>121.13</v>
      </c>
      <c r="G1380">
        <v>-23.167113809553001</v>
      </c>
      <c r="H1380">
        <v>1.9155616340891299</v>
      </c>
      <c r="I1380">
        <v>0.709717909658929</v>
      </c>
      <c r="J1380">
        <v>-2.7811290067115002</v>
      </c>
      <c r="K1380">
        <v>125.442732917095</v>
      </c>
      <c r="L1380">
        <v>118.07728672985</v>
      </c>
      <c r="M1380">
        <v>42.339347194046901</v>
      </c>
      <c r="N1380">
        <v>0.45882540395653898</v>
      </c>
      <c r="O1380">
        <v>23.503673738958099</v>
      </c>
      <c r="P1380">
        <v>31.448724905046099</v>
      </c>
      <c r="Q1380">
        <v>1.9207538605280999E-2</v>
      </c>
    </row>
    <row r="1381" spans="1:17" hidden="1" x14ac:dyDescent="0.3">
      <c r="A1381" t="s">
        <v>2928</v>
      </c>
      <c r="B1381" t="s">
        <v>2929</v>
      </c>
      <c r="C1381" t="s">
        <v>3154</v>
      </c>
      <c r="D1381" t="s">
        <v>160</v>
      </c>
      <c r="E1381">
        <v>1272.9815216483</v>
      </c>
      <c r="F1381">
        <v>626.45000000000005</v>
      </c>
      <c r="G1381">
        <v>-58.906328023928502</v>
      </c>
      <c r="H1381">
        <v>17.974641642809399</v>
      </c>
      <c r="I1381">
        <v>5.0556722052588299</v>
      </c>
      <c r="J1381">
        <v>12.443244672521001</v>
      </c>
      <c r="K1381">
        <v>581.78734120390402</v>
      </c>
      <c r="L1381">
        <v>654.61904599410195</v>
      </c>
      <c r="M1381">
        <v>44.138221873526803</v>
      </c>
      <c r="N1381">
        <v>0.73995712277772296</v>
      </c>
      <c r="O1381">
        <v>54.824806449038199</v>
      </c>
      <c r="P1381">
        <v>38.060606060605998</v>
      </c>
      <c r="Q1381">
        <v>-3.6275376913058002E-2</v>
      </c>
    </row>
    <row r="1382" spans="1:17" hidden="1" x14ac:dyDescent="0.3">
      <c r="A1382" t="s">
        <v>2930</v>
      </c>
      <c r="B1382" t="s">
        <v>2931</v>
      </c>
      <c r="C1382" t="s">
        <v>3154</v>
      </c>
      <c r="D1382" t="s">
        <v>2730</v>
      </c>
      <c r="E1382">
        <v>1272.4935599999999</v>
      </c>
      <c r="F1382">
        <v>1552.2</v>
      </c>
      <c r="G1382">
        <v>370.84231977592799</v>
      </c>
      <c r="H1382">
        <v>4.1522187130280797</v>
      </c>
      <c r="I1382">
        <v>55.669119184900097</v>
      </c>
      <c r="J1382">
        <v>3.0296881874311299</v>
      </c>
      <c r="K1382">
        <v>1555.0119206842401</v>
      </c>
      <c r="L1382">
        <v>1316.5466155424101</v>
      </c>
      <c r="M1382">
        <v>66.821980575029102</v>
      </c>
      <c r="N1382">
        <v>2.2200376800944301</v>
      </c>
      <c r="O1382">
        <v>42.378559463986498</v>
      </c>
      <c r="P1382">
        <v>420.87248322147599</v>
      </c>
    </row>
    <row r="1383" spans="1:17" hidden="1" x14ac:dyDescent="0.3">
      <c r="A1383" t="s">
        <v>2932</v>
      </c>
      <c r="B1383" t="s">
        <v>2933</v>
      </c>
      <c r="C1383" t="s">
        <v>3154</v>
      </c>
      <c r="D1383" t="s">
        <v>987</v>
      </c>
      <c r="E1383">
        <v>1268.9769591299901</v>
      </c>
      <c r="F1383">
        <v>194.07</v>
      </c>
      <c r="G1383">
        <v>-50.374022506073104</v>
      </c>
      <c r="H1383">
        <v>-4.0108211753020298</v>
      </c>
      <c r="I1383">
        <v>-20.7610998045588</v>
      </c>
      <c r="J1383">
        <v>-7.4506693980117597E-2</v>
      </c>
      <c r="K1383">
        <v>206.229816806364</v>
      </c>
      <c r="L1383">
        <v>222.91197365116901</v>
      </c>
      <c r="M1383">
        <v>40.452263795950003</v>
      </c>
      <c r="N1383">
        <v>0.34023661786717402</v>
      </c>
      <c r="O1383">
        <v>46.957283454423603</v>
      </c>
      <c r="P1383">
        <v>6.1652078774616799</v>
      </c>
      <c r="Q1383">
        <v>-3.9142644485741999E-2</v>
      </c>
    </row>
    <row r="1384" spans="1:17" hidden="1" x14ac:dyDescent="0.3">
      <c r="A1384" t="s">
        <v>2934</v>
      </c>
      <c r="B1384" t="s">
        <v>2935</v>
      </c>
      <c r="C1384" t="s">
        <v>3154</v>
      </c>
      <c r="D1384" t="s">
        <v>48</v>
      </c>
      <c r="E1384">
        <v>1262.8889802619999</v>
      </c>
      <c r="F1384">
        <v>56.42</v>
      </c>
      <c r="G1384">
        <v>-50.235302698295797</v>
      </c>
      <c r="H1384">
        <v>-5.2772431161728202</v>
      </c>
      <c r="I1384">
        <v>-27.093576885918299</v>
      </c>
      <c r="J1384">
        <v>-1.3339065638657699</v>
      </c>
      <c r="K1384">
        <v>60.821674137997398</v>
      </c>
      <c r="L1384">
        <v>65.983175796237703</v>
      </c>
      <c r="M1384">
        <v>50.581667993047198</v>
      </c>
      <c r="N1384">
        <v>0.67349437090325104</v>
      </c>
      <c r="O1384">
        <v>65.101028004253806</v>
      </c>
      <c r="P1384">
        <v>13.5211267605633</v>
      </c>
      <c r="Q1384">
        <v>8.5462147800080004E-2</v>
      </c>
    </row>
    <row r="1385" spans="1:17" hidden="1" x14ac:dyDescent="0.3">
      <c r="A1385" t="s">
        <v>2936</v>
      </c>
      <c r="B1385" t="s">
        <v>2937</v>
      </c>
      <c r="C1385" t="s">
        <v>3154</v>
      </c>
      <c r="D1385" t="s">
        <v>1007</v>
      </c>
      <c r="E1385">
        <v>1260.1501000000001</v>
      </c>
      <c r="F1385">
        <v>82.75</v>
      </c>
      <c r="G1385">
        <v>-29.7598788310194</v>
      </c>
      <c r="H1385">
        <v>-0.504655575601762</v>
      </c>
      <c r="I1385">
        <v>-17.155138270214898</v>
      </c>
      <c r="J1385">
        <v>-0.24216597090763201</v>
      </c>
      <c r="K1385">
        <v>85.234620775570207</v>
      </c>
      <c r="L1385">
        <v>87.882958602501006</v>
      </c>
      <c r="M1385">
        <v>48.544764465660599</v>
      </c>
      <c r="N1385">
        <v>0.24187379980574999</v>
      </c>
      <c r="O1385">
        <v>39.758308157099698</v>
      </c>
      <c r="P1385">
        <v>11.8243243243243</v>
      </c>
      <c r="Q1385">
        <v>-4.3885224821159996E-3</v>
      </c>
    </row>
    <row r="1386" spans="1:17" hidden="1" x14ac:dyDescent="0.3">
      <c r="A1386" t="s">
        <v>2938</v>
      </c>
      <c r="B1386" t="s">
        <v>2939</v>
      </c>
      <c r="C1386" t="s">
        <v>3154</v>
      </c>
      <c r="D1386" t="s">
        <v>477</v>
      </c>
      <c r="E1386">
        <v>1259.06215456</v>
      </c>
      <c r="F1386">
        <v>526.4</v>
      </c>
      <c r="G1386">
        <v>8.4174340862130901</v>
      </c>
      <c r="H1386">
        <v>-3.3874238087926898</v>
      </c>
      <c r="I1386">
        <v>38.552144272318699</v>
      </c>
      <c r="J1386">
        <v>-6.6430254557472797</v>
      </c>
      <c r="K1386">
        <v>553.30595710667103</v>
      </c>
      <c r="L1386">
        <v>482.728542069279</v>
      </c>
      <c r="M1386">
        <v>38.455990966656302</v>
      </c>
      <c r="N1386">
        <v>0.42095834238018598</v>
      </c>
      <c r="O1386">
        <v>26.890197568388999</v>
      </c>
      <c r="P1386">
        <v>64.602876797998704</v>
      </c>
      <c r="Q1386">
        <v>0.128104821195933</v>
      </c>
    </row>
    <row r="1387" spans="1:17" hidden="1" x14ac:dyDescent="0.3">
      <c r="A1387" t="s">
        <v>2940</v>
      </c>
      <c r="B1387" t="s">
        <v>2941</v>
      </c>
      <c r="C1387" t="s">
        <v>3154</v>
      </c>
      <c r="D1387" t="s">
        <v>472</v>
      </c>
      <c r="E1387">
        <v>1252.4183594799999</v>
      </c>
      <c r="F1387">
        <v>542.6</v>
      </c>
      <c r="G1387">
        <v>-13.9142342942688</v>
      </c>
      <c r="H1387">
        <v>-14.898974706762999</v>
      </c>
      <c r="I1387">
        <v>33.537901829433203</v>
      </c>
      <c r="J1387">
        <v>-8.1586651911635499E-2</v>
      </c>
      <c r="K1387">
        <v>548.12981736950906</v>
      </c>
      <c r="L1387">
        <v>505.32999264850901</v>
      </c>
      <c r="M1387">
        <v>41.176087374701702</v>
      </c>
      <c r="N1387">
        <v>0.21818037737688301</v>
      </c>
      <c r="O1387">
        <v>35.256173977147</v>
      </c>
      <c r="P1387">
        <v>53.276836158192097</v>
      </c>
      <c r="Q1387">
        <v>5.0135156116289997E-3</v>
      </c>
    </row>
    <row r="1388" spans="1:17" hidden="1" x14ac:dyDescent="0.3">
      <c r="A1388" t="s">
        <v>2942</v>
      </c>
      <c r="B1388" t="s">
        <v>2943</v>
      </c>
      <c r="C1388" t="s">
        <v>3154</v>
      </c>
      <c r="D1388" t="s">
        <v>2944</v>
      </c>
      <c r="E1388">
        <v>1247.35968708</v>
      </c>
      <c r="F1388">
        <v>501.8</v>
      </c>
      <c r="G1388">
        <v>108.630569805631</v>
      </c>
      <c r="H1388">
        <v>-4.0368193182918102</v>
      </c>
      <c r="I1388">
        <v>123.449326865015</v>
      </c>
      <c r="J1388">
        <v>-0.45655532335042998</v>
      </c>
      <c r="K1388">
        <v>466.75801876683499</v>
      </c>
      <c r="M1388">
        <v>38.851048680180902</v>
      </c>
      <c r="N1388">
        <v>0.32035672836864798</v>
      </c>
      <c r="O1388">
        <v>17.6066161817457</v>
      </c>
      <c r="P1388">
        <v>144.541910331384</v>
      </c>
    </row>
    <row r="1389" spans="1:17" hidden="1" x14ac:dyDescent="0.3">
      <c r="A1389" t="s">
        <v>2945</v>
      </c>
      <c r="B1389" t="s">
        <v>2946</v>
      </c>
      <c r="C1389" t="s">
        <v>3154</v>
      </c>
      <c r="D1389" t="s">
        <v>749</v>
      </c>
      <c r="E1389">
        <v>1244.0487499999999</v>
      </c>
      <c r="F1389">
        <v>232.75</v>
      </c>
      <c r="G1389">
        <v>-53.001841929123501</v>
      </c>
      <c r="H1389">
        <v>0.386234023216454</v>
      </c>
      <c r="I1389">
        <v>-24.045696352870699</v>
      </c>
      <c r="J1389">
        <v>0.33948345979070499</v>
      </c>
      <c r="K1389">
        <v>238.099366247706</v>
      </c>
      <c r="M1389">
        <v>47.333610736477702</v>
      </c>
      <c r="N1389">
        <v>0.20719651787596399</v>
      </c>
      <c r="O1389">
        <v>100.21482277121299</v>
      </c>
      <c r="P1389">
        <v>9.7929147601302002</v>
      </c>
    </row>
    <row r="1390" spans="1:17" hidden="1" x14ac:dyDescent="0.3">
      <c r="A1390" t="s">
        <v>2947</v>
      </c>
      <c r="B1390" t="s">
        <v>2948</v>
      </c>
      <c r="C1390" t="s">
        <v>3154</v>
      </c>
      <c r="D1390" t="s">
        <v>258</v>
      </c>
      <c r="E1390">
        <v>1243.1131926850001</v>
      </c>
      <c r="F1390">
        <v>332.15</v>
      </c>
      <c r="G1390">
        <v>39.206484605485102</v>
      </c>
      <c r="H1390">
        <v>30.080437489545801</v>
      </c>
      <c r="I1390">
        <v>54.0252416648691</v>
      </c>
      <c r="J1390">
        <v>-7.7682484959712701</v>
      </c>
      <c r="M1390">
        <v>47.090116274996902</v>
      </c>
      <c r="O1390">
        <v>47.511666415775998</v>
      </c>
      <c r="P1390">
        <v>72.053872053871999</v>
      </c>
    </row>
    <row r="1391" spans="1:17" hidden="1" x14ac:dyDescent="0.3">
      <c r="A1391" t="s">
        <v>2949</v>
      </c>
      <c r="B1391" t="s">
        <v>2950</v>
      </c>
      <c r="C1391" t="s">
        <v>3154</v>
      </c>
      <c r="D1391" t="s">
        <v>206</v>
      </c>
      <c r="E1391">
        <v>1241.239875</v>
      </c>
      <c r="F1391">
        <v>91.75</v>
      </c>
      <c r="G1391">
        <v>-18.9386062893653</v>
      </c>
      <c r="H1391">
        <v>-8.3140074431956794</v>
      </c>
      <c r="I1391">
        <v>-39.178954024190702</v>
      </c>
      <c r="J1391">
        <v>-1.59045955507478</v>
      </c>
      <c r="K1391">
        <v>105.65406407739199</v>
      </c>
      <c r="L1391">
        <v>113.350776537849</v>
      </c>
      <c r="M1391">
        <v>34.847638985883101</v>
      </c>
      <c r="N1391">
        <v>0.64701171903808097</v>
      </c>
      <c r="O1391">
        <v>71.117166212534002</v>
      </c>
      <c r="P1391">
        <v>11.753958587088899</v>
      </c>
      <c r="Q1391">
        <v>8.1132682841728004E-2</v>
      </c>
    </row>
    <row r="1392" spans="1:17" hidden="1" x14ac:dyDescent="0.3">
      <c r="A1392" t="s">
        <v>2951</v>
      </c>
      <c r="B1392" t="s">
        <v>2952</v>
      </c>
      <c r="C1392" t="s">
        <v>3154</v>
      </c>
      <c r="D1392" t="s">
        <v>2953</v>
      </c>
      <c r="E1392">
        <v>1239.2269707840001</v>
      </c>
      <c r="F1392">
        <v>35.520000000000003</v>
      </c>
      <c r="G1392">
        <v>-29.176895842526299</v>
      </c>
      <c r="H1392">
        <v>-3.1797735933215598</v>
      </c>
      <c r="I1392">
        <v>17.6255383224177</v>
      </c>
      <c r="J1392">
        <v>-8.6323150637015704</v>
      </c>
      <c r="K1392">
        <v>36.7228323122661</v>
      </c>
      <c r="L1392">
        <v>34.838752203234897</v>
      </c>
      <c r="M1392">
        <v>38.338274918008302</v>
      </c>
      <c r="N1392">
        <v>0.69547292518898596</v>
      </c>
      <c r="O1392">
        <v>46.396396396396298</v>
      </c>
      <c r="P1392">
        <v>36.615384615384599</v>
      </c>
      <c r="Q1392">
        <v>0.15342956542997399</v>
      </c>
    </row>
    <row r="1393" spans="1:17" hidden="1" x14ac:dyDescent="0.3">
      <c r="A1393" t="s">
        <v>2954</v>
      </c>
      <c r="B1393" t="s">
        <v>2955</v>
      </c>
      <c r="C1393" t="s">
        <v>3154</v>
      </c>
      <c r="D1393" t="s">
        <v>282</v>
      </c>
      <c r="E1393">
        <v>1235.9529361049999</v>
      </c>
      <c r="F1393">
        <v>720.05</v>
      </c>
      <c r="G1393">
        <v>3.06375834731642</v>
      </c>
      <c r="H1393">
        <v>-10.980244220453701</v>
      </c>
      <c r="I1393">
        <v>28.813183086188101</v>
      </c>
      <c r="J1393">
        <v>-4.4381661207089103</v>
      </c>
      <c r="K1393">
        <v>717.90982793399905</v>
      </c>
      <c r="L1393">
        <v>625.80303238022998</v>
      </c>
      <c r="M1393">
        <v>38.026376607214701</v>
      </c>
      <c r="N1393">
        <v>0.37959257658316298</v>
      </c>
      <c r="O1393">
        <v>30.824248316089101</v>
      </c>
      <c r="P1393">
        <v>63.2766439909296</v>
      </c>
      <c r="Q1393">
        <v>8.8485773046404995E-2</v>
      </c>
    </row>
    <row r="1394" spans="1:17" hidden="1" x14ac:dyDescent="0.3">
      <c r="A1394" t="s">
        <v>2956</v>
      </c>
      <c r="B1394" t="s">
        <v>2957</v>
      </c>
      <c r="C1394" t="s">
        <v>3154</v>
      </c>
      <c r="D1394" t="s">
        <v>21</v>
      </c>
      <c r="E1394">
        <v>1231.5726075299999</v>
      </c>
      <c r="F1394">
        <v>1401.85</v>
      </c>
      <c r="G1394">
        <v>141.84866709245401</v>
      </c>
      <c r="H1394">
        <v>7.9383050598176297</v>
      </c>
      <c r="I1394">
        <v>57.134737697999803</v>
      </c>
      <c r="J1394">
        <v>4.5475560205474599</v>
      </c>
      <c r="K1394">
        <v>1313.1249280777499</v>
      </c>
      <c r="L1394">
        <v>1136.2441437392199</v>
      </c>
      <c r="M1394">
        <v>67.133166435194795</v>
      </c>
      <c r="N1394">
        <v>1.2206228525228799</v>
      </c>
      <c r="O1394">
        <v>29.7186969809723</v>
      </c>
      <c r="P1394">
        <v>194.863084518086</v>
      </c>
    </row>
    <row r="1395" spans="1:17" hidden="1" x14ac:dyDescent="0.3">
      <c r="A1395" t="s">
        <v>2958</v>
      </c>
      <c r="B1395" t="s">
        <v>2959</v>
      </c>
      <c r="C1395" t="s">
        <v>3154</v>
      </c>
      <c r="D1395" t="s">
        <v>633</v>
      </c>
      <c r="E1395">
        <v>1229.59278488</v>
      </c>
      <c r="F1395">
        <v>19.66</v>
      </c>
      <c r="G1395">
        <v>-1.01710936117771</v>
      </c>
      <c r="H1395">
        <v>-9.7469642458280408</v>
      </c>
      <c r="I1395">
        <v>49.731743011241697</v>
      </c>
      <c r="J1395">
        <v>-6.3321485709573304</v>
      </c>
      <c r="K1395">
        <v>18.784363395845698</v>
      </c>
      <c r="L1395">
        <v>15.511583416473901</v>
      </c>
      <c r="M1395">
        <v>43.316127501051703</v>
      </c>
      <c r="N1395">
        <v>0.17031790518741599</v>
      </c>
      <c r="O1395">
        <v>34.028484231942997</v>
      </c>
      <c r="P1395">
        <v>96.6</v>
      </c>
      <c r="Q1395">
        <v>5.8204264979753E-2</v>
      </c>
    </row>
    <row r="1396" spans="1:17" hidden="1" x14ac:dyDescent="0.3">
      <c r="A1396" t="s">
        <v>2960</v>
      </c>
      <c r="B1396" t="s">
        <v>2961</v>
      </c>
      <c r="C1396" t="s">
        <v>3154</v>
      </c>
      <c r="D1396" t="s">
        <v>51</v>
      </c>
      <c r="E1396">
        <v>1228.7163032399999</v>
      </c>
      <c r="F1396">
        <v>1988.85</v>
      </c>
      <c r="G1396">
        <v>-24.802468129423101</v>
      </c>
      <c r="H1396">
        <v>1.92103138955888</v>
      </c>
      <c r="I1396">
        <v>-24.272006787820398</v>
      </c>
      <c r="J1396">
        <v>2.5024870265513299</v>
      </c>
      <c r="K1396">
        <v>2076.8401143482502</v>
      </c>
      <c r="L1396">
        <v>2164.2638986657598</v>
      </c>
      <c r="M1396">
        <v>47.990496236704303</v>
      </c>
      <c r="N1396">
        <v>0.61583122437599502</v>
      </c>
      <c r="O1396">
        <v>41.986575156497402</v>
      </c>
      <c r="P1396">
        <v>12.171117565776401</v>
      </c>
      <c r="Q1396">
        <v>-1.6895236527415002E-2</v>
      </c>
    </row>
    <row r="1397" spans="1:17" hidden="1" x14ac:dyDescent="0.3">
      <c r="A1397" t="s">
        <v>2962</v>
      </c>
      <c r="B1397" t="s">
        <v>2963</v>
      </c>
      <c r="C1397" t="s">
        <v>3154</v>
      </c>
      <c r="D1397" t="s">
        <v>51</v>
      </c>
      <c r="E1397">
        <v>1228.11475402</v>
      </c>
      <c r="F1397">
        <v>388.85</v>
      </c>
      <c r="G1397">
        <v>-19.919135800774502</v>
      </c>
      <c r="H1397">
        <v>8.0142452633849999</v>
      </c>
      <c r="I1397">
        <v>19.877897328709</v>
      </c>
      <c r="J1397">
        <v>7.3720796454326702</v>
      </c>
      <c r="K1397">
        <v>375.34882535896202</v>
      </c>
      <c r="L1397">
        <v>361.56117719241098</v>
      </c>
      <c r="M1397">
        <v>64.262941550784106</v>
      </c>
      <c r="N1397">
        <v>0.43113397954937299</v>
      </c>
      <c r="O1397">
        <v>10.1967339591101</v>
      </c>
      <c r="P1397">
        <v>47.683251044435998</v>
      </c>
      <c r="Q1397">
        <v>-4.2488630816090002E-3</v>
      </c>
    </row>
    <row r="1398" spans="1:17" hidden="1" x14ac:dyDescent="0.3">
      <c r="A1398" t="s">
        <v>2964</v>
      </c>
      <c r="B1398" t="s">
        <v>2965</v>
      </c>
      <c r="C1398" t="s">
        <v>3154</v>
      </c>
      <c r="D1398" t="s">
        <v>282</v>
      </c>
      <c r="E1398">
        <v>1220.67318077</v>
      </c>
      <c r="F1398">
        <v>100.19</v>
      </c>
      <c r="G1398">
        <v>-20.871373204963898</v>
      </c>
      <c r="H1398">
        <v>8.5019345355835494</v>
      </c>
      <c r="I1398">
        <v>10.1998855031825</v>
      </c>
      <c r="J1398">
        <v>7.9600146446242901</v>
      </c>
      <c r="K1398">
        <v>90.545182939435307</v>
      </c>
      <c r="L1398">
        <v>88.413011116793001</v>
      </c>
      <c r="M1398">
        <v>77.423834666509606</v>
      </c>
      <c r="N1398">
        <v>3.4732177996478399</v>
      </c>
      <c r="O1398">
        <v>16.778121569018801</v>
      </c>
      <c r="P1398">
        <v>47.338235294117602</v>
      </c>
      <c r="Q1398">
        <v>0.14419502472328499</v>
      </c>
    </row>
    <row r="1399" spans="1:17" hidden="1" x14ac:dyDescent="0.3">
      <c r="A1399" t="s">
        <v>2966</v>
      </c>
      <c r="B1399" t="s">
        <v>2967</v>
      </c>
      <c r="C1399" t="s">
        <v>3154</v>
      </c>
      <c r="D1399" t="s">
        <v>282</v>
      </c>
      <c r="E1399">
        <v>1220.2882709999999</v>
      </c>
      <c r="F1399">
        <v>113.95</v>
      </c>
      <c r="G1399">
        <v>-16.011264194795199</v>
      </c>
      <c r="H1399">
        <v>17.765017952049298</v>
      </c>
      <c r="I1399">
        <v>19.008201436813</v>
      </c>
      <c r="J1399">
        <v>3.1384119254729099</v>
      </c>
      <c r="K1399">
        <v>103.229054320053</v>
      </c>
      <c r="L1399">
        <v>98.7229144491439</v>
      </c>
      <c r="M1399">
        <v>60.516859645332303</v>
      </c>
      <c r="N1399">
        <v>1.48997873652039</v>
      </c>
      <c r="O1399">
        <v>6.0991663010092099</v>
      </c>
      <c r="P1399">
        <v>53.592128319180397</v>
      </c>
      <c r="Q1399">
        <v>8.7550881587921001E-2</v>
      </c>
    </row>
    <row r="1400" spans="1:17" hidden="1" x14ac:dyDescent="0.3">
      <c r="A1400" t="s">
        <v>2968</v>
      </c>
      <c r="B1400" t="s">
        <v>2969</v>
      </c>
      <c r="C1400" t="s">
        <v>3154</v>
      </c>
      <c r="D1400" t="s">
        <v>114</v>
      </c>
      <c r="E1400">
        <v>1220.2298869599999</v>
      </c>
      <c r="F1400">
        <v>639.79999999999995</v>
      </c>
      <c r="G1400">
        <v>-31.118550943140601</v>
      </c>
      <c r="H1400">
        <v>-6.0837676750993301</v>
      </c>
      <c r="I1400">
        <v>-5.0269726102486301</v>
      </c>
      <c r="J1400">
        <v>-2.67825806775177</v>
      </c>
      <c r="K1400">
        <v>667.42450074614101</v>
      </c>
      <c r="L1400">
        <v>659.07976246134604</v>
      </c>
      <c r="M1400">
        <v>44.332333109051199</v>
      </c>
      <c r="N1400">
        <v>0.36195614169395601</v>
      </c>
      <c r="O1400">
        <v>32.072522663332201</v>
      </c>
      <c r="P1400">
        <v>16.539162112932601</v>
      </c>
      <c r="Q1400">
        <v>6.3180039777249994E-2</v>
      </c>
    </row>
    <row r="1401" spans="1:17" hidden="1" x14ac:dyDescent="0.3">
      <c r="A1401" t="s">
        <v>2970</v>
      </c>
      <c r="B1401" t="s">
        <v>2971</v>
      </c>
      <c r="C1401" t="s">
        <v>3154</v>
      </c>
      <c r="D1401" t="s">
        <v>987</v>
      </c>
      <c r="E1401">
        <v>1219.2218700999999</v>
      </c>
      <c r="F1401">
        <v>609.04999999999995</v>
      </c>
      <c r="G1401">
        <v>-37.6414510762635</v>
      </c>
      <c r="H1401">
        <v>-14.854801774432101</v>
      </c>
      <c r="I1401">
        <v>-3.2041789101541802</v>
      </c>
      <c r="J1401">
        <v>-1.47676874346596</v>
      </c>
      <c r="K1401">
        <v>673.68032038907404</v>
      </c>
      <c r="L1401">
        <v>651.49015813841095</v>
      </c>
      <c r="M1401">
        <v>36.742340336835198</v>
      </c>
      <c r="N1401">
        <v>0.35148536971156902</v>
      </c>
      <c r="O1401">
        <v>40.382563007963199</v>
      </c>
      <c r="P1401">
        <v>27.004483369825799</v>
      </c>
      <c r="Q1401">
        <v>3.8631715359184998E-2</v>
      </c>
    </row>
    <row r="1402" spans="1:17" hidden="1" x14ac:dyDescent="0.3">
      <c r="A1402" t="s">
        <v>2972</v>
      </c>
      <c r="B1402" t="s">
        <v>2973</v>
      </c>
      <c r="C1402" t="s">
        <v>3154</v>
      </c>
      <c r="D1402" t="s">
        <v>285</v>
      </c>
      <c r="E1402">
        <v>1216.1312399999999</v>
      </c>
      <c r="F1402">
        <v>58</v>
      </c>
      <c r="G1402">
        <v>127.185958566656</v>
      </c>
      <c r="H1402">
        <v>-4.5731203251810504</v>
      </c>
      <c r="I1402">
        <v>109.82312312649999</v>
      </c>
      <c r="J1402">
        <v>-10.061367847051599</v>
      </c>
      <c r="K1402">
        <v>55.228971255841898</v>
      </c>
      <c r="L1402">
        <v>38.932964828598898</v>
      </c>
      <c r="M1402">
        <v>39.988706102474801</v>
      </c>
      <c r="N1402">
        <v>0.41068066707171202</v>
      </c>
      <c r="O1402">
        <v>23.793103448275801</v>
      </c>
      <c r="P1402">
        <v>285.76654472896502</v>
      </c>
    </row>
    <row r="1403" spans="1:17" hidden="1" x14ac:dyDescent="0.3">
      <c r="A1403" t="s">
        <v>2974</v>
      </c>
      <c r="B1403" t="s">
        <v>2975</v>
      </c>
      <c r="C1403" t="s">
        <v>3154</v>
      </c>
      <c r="D1403" t="s">
        <v>75</v>
      </c>
      <c r="E1403">
        <v>1210.9749999999999</v>
      </c>
      <c r="F1403">
        <v>41.05</v>
      </c>
      <c r="G1403">
        <v>-41.062703781506997</v>
      </c>
      <c r="H1403">
        <v>-8.52614608348064</v>
      </c>
      <c r="I1403">
        <v>-18.880429180388798</v>
      </c>
      <c r="J1403">
        <v>-0.92301282283853303</v>
      </c>
      <c r="K1403">
        <v>44.928593782737202</v>
      </c>
      <c r="L1403">
        <v>47.116821989338099</v>
      </c>
      <c r="M1403">
        <v>36.003210876401397</v>
      </c>
      <c r="N1403">
        <v>0.39433963656182502</v>
      </c>
      <c r="O1403">
        <v>40.048721071863497</v>
      </c>
      <c r="P1403">
        <v>6.2095730918499203</v>
      </c>
      <c r="Q1403">
        <v>2.019072189895E-2</v>
      </c>
    </row>
    <row r="1404" spans="1:17" hidden="1" x14ac:dyDescent="0.3">
      <c r="A1404" t="s">
        <v>2976</v>
      </c>
      <c r="B1404" t="s">
        <v>2977</v>
      </c>
      <c r="C1404" t="s">
        <v>3154</v>
      </c>
      <c r="D1404" t="s">
        <v>238</v>
      </c>
      <c r="E1404">
        <v>1210.401174564</v>
      </c>
      <c r="F1404">
        <v>18.36</v>
      </c>
      <c r="G1404">
        <v>-47.936341107995602</v>
      </c>
      <c r="H1404">
        <v>27.748341257566398</v>
      </c>
      <c r="I1404">
        <v>-39.781121034729203</v>
      </c>
      <c r="J1404">
        <v>-2.9544367990849798</v>
      </c>
      <c r="K1404">
        <v>19.005086683120201</v>
      </c>
      <c r="L1404">
        <v>21.964656622572399</v>
      </c>
      <c r="M1404">
        <v>46.032190039328398</v>
      </c>
      <c r="N1404">
        <v>0.40520129384529002</v>
      </c>
      <c r="O1404">
        <v>128.75816993463999</v>
      </c>
      <c r="P1404">
        <v>24.390243902439</v>
      </c>
      <c r="Q1404">
        <v>5.8380776168205001E-2</v>
      </c>
    </row>
    <row r="1405" spans="1:17" hidden="1" x14ac:dyDescent="0.3">
      <c r="A1405" t="s">
        <v>2978</v>
      </c>
      <c r="B1405" t="s">
        <v>2979</v>
      </c>
      <c r="C1405" t="s">
        <v>3154</v>
      </c>
      <c r="D1405" t="s">
        <v>509</v>
      </c>
      <c r="E1405">
        <v>1206.6802127999999</v>
      </c>
      <c r="F1405">
        <v>7200.45</v>
      </c>
      <c r="G1405">
        <v>69.205169298327206</v>
      </c>
      <c r="H1405">
        <v>14.7317593172102</v>
      </c>
      <c r="I1405">
        <v>29.4658277369996</v>
      </c>
      <c r="J1405">
        <v>-2.5262544208063802</v>
      </c>
      <c r="K1405">
        <v>7021.6091765779202</v>
      </c>
      <c r="L1405">
        <v>5926.2574607939096</v>
      </c>
      <c r="M1405">
        <v>44.389457977830403</v>
      </c>
      <c r="N1405">
        <v>0.63909590355782298</v>
      </c>
      <c r="O1405">
        <v>15.270573366942299</v>
      </c>
      <c r="P1405">
        <v>96.607369585102404</v>
      </c>
      <c r="Q1405">
        <v>0.20951891563827901</v>
      </c>
    </row>
    <row r="1406" spans="1:17" hidden="1" x14ac:dyDescent="0.3">
      <c r="A1406" t="s">
        <v>2980</v>
      </c>
      <c r="B1406" t="s">
        <v>2981</v>
      </c>
      <c r="C1406" t="s">
        <v>3154</v>
      </c>
      <c r="D1406" t="s">
        <v>206</v>
      </c>
      <c r="E1406">
        <v>1203.5989692000001</v>
      </c>
      <c r="F1406">
        <v>669.6</v>
      </c>
      <c r="G1406">
        <v>-7.0196142338219802</v>
      </c>
      <c r="H1406">
        <v>1.44947216799967</v>
      </c>
      <c r="I1406">
        <v>-9.5331561185636495</v>
      </c>
      <c r="J1406">
        <v>-6.0506561368270999</v>
      </c>
      <c r="K1406">
        <v>688.76993375213203</v>
      </c>
      <c r="L1406">
        <v>648.79811471422204</v>
      </c>
      <c r="M1406">
        <v>33.304245585357499</v>
      </c>
      <c r="N1406">
        <v>0.52706571697180504</v>
      </c>
      <c r="O1406">
        <v>13.5005973715651</v>
      </c>
      <c r="P1406">
        <v>36.625178534992799</v>
      </c>
      <c r="Q1406">
        <v>6.6295280802557005E-2</v>
      </c>
    </row>
    <row r="1407" spans="1:17" hidden="1" x14ac:dyDescent="0.3">
      <c r="A1407" t="s">
        <v>2982</v>
      </c>
      <c r="B1407" t="s">
        <v>2983</v>
      </c>
      <c r="C1407" t="s">
        <v>3154</v>
      </c>
      <c r="D1407" t="s">
        <v>2290</v>
      </c>
      <c r="E1407">
        <v>1201.7560251750001</v>
      </c>
      <c r="F1407">
        <v>439.05</v>
      </c>
      <c r="G1407">
        <v>72.209612374274599</v>
      </c>
      <c r="H1407">
        <v>-1.1171051526760101</v>
      </c>
      <c r="I1407">
        <v>-58.3854292396814</v>
      </c>
      <c r="J1407">
        <v>-9.9564589124293299</v>
      </c>
      <c r="K1407">
        <v>529.60849223050104</v>
      </c>
      <c r="L1407">
        <v>600.97307739405096</v>
      </c>
      <c r="M1407">
        <v>38.404696795811802</v>
      </c>
      <c r="N1407">
        <v>0.84020585816783</v>
      </c>
      <c r="O1407">
        <v>123.209201685457</v>
      </c>
      <c r="P1407">
        <v>105.163551401869</v>
      </c>
      <c r="Q1407">
        <v>0.25655746989438599</v>
      </c>
    </row>
    <row r="1408" spans="1:17" hidden="1" x14ac:dyDescent="0.3">
      <c r="A1408" t="s">
        <v>2984</v>
      </c>
      <c r="B1408" t="s">
        <v>2985</v>
      </c>
      <c r="C1408" t="s">
        <v>3154</v>
      </c>
      <c r="D1408" t="s">
        <v>21</v>
      </c>
      <c r="E1408">
        <v>1200.4864436160001</v>
      </c>
      <c r="F1408">
        <v>107.76</v>
      </c>
      <c r="G1408">
        <v>-15.3738108395533</v>
      </c>
      <c r="H1408">
        <v>-3.54955520726533</v>
      </c>
      <c r="I1408">
        <v>-15.1390655536817</v>
      </c>
      <c r="J1408">
        <v>-0.54461226801335605</v>
      </c>
      <c r="K1408">
        <v>115.266270624176</v>
      </c>
      <c r="L1408">
        <v>116.75649576509799</v>
      </c>
      <c r="M1408">
        <v>38.323826549983799</v>
      </c>
      <c r="N1408">
        <v>0.69191375727474203</v>
      </c>
      <c r="O1408">
        <v>63.7899034892353</v>
      </c>
      <c r="P1408">
        <v>15.560321715817601</v>
      </c>
      <c r="Q1408">
        <v>5.5036019984199998E-3</v>
      </c>
    </row>
    <row r="1409" spans="1:17" hidden="1" x14ac:dyDescent="0.3">
      <c r="A1409" t="s">
        <v>2986</v>
      </c>
      <c r="B1409" t="s">
        <v>2987</v>
      </c>
      <c r="C1409" t="s">
        <v>3154</v>
      </c>
      <c r="D1409" t="s">
        <v>2988</v>
      </c>
      <c r="E1409">
        <v>1195.736851098</v>
      </c>
      <c r="F1409">
        <v>183.66</v>
      </c>
      <c r="G1409">
        <v>-65.449622881367105</v>
      </c>
      <c r="H1409">
        <v>-1.5037716555191101</v>
      </c>
      <c r="I1409">
        <v>-1.80320627467935</v>
      </c>
      <c r="J1409">
        <v>-2.1332283359440098</v>
      </c>
      <c r="K1409">
        <v>189.23596478732199</v>
      </c>
      <c r="L1409">
        <v>197.877172752891</v>
      </c>
      <c r="M1409">
        <v>44.392385604154498</v>
      </c>
      <c r="N1409">
        <v>0.75509476986611901</v>
      </c>
      <c r="O1409">
        <v>76.848524447348296</v>
      </c>
      <c r="P1409">
        <v>26.4876033057851</v>
      </c>
    </row>
    <row r="1410" spans="1:17" hidden="1" x14ac:dyDescent="0.3">
      <c r="A1410" t="s">
        <v>2989</v>
      </c>
      <c r="B1410" t="s">
        <v>2990</v>
      </c>
      <c r="C1410" t="s">
        <v>3154</v>
      </c>
      <c r="D1410" t="s">
        <v>62</v>
      </c>
      <c r="E1410">
        <v>1193.780185866</v>
      </c>
      <c r="F1410">
        <v>167.67</v>
      </c>
      <c r="G1410">
        <v>-63.560295819402803</v>
      </c>
      <c r="H1410">
        <v>-16.5302198236514</v>
      </c>
      <c r="I1410">
        <v>-30.331593716609</v>
      </c>
      <c r="J1410">
        <v>-4.6109489018492198</v>
      </c>
      <c r="K1410">
        <v>198.15394103307901</v>
      </c>
      <c r="M1410">
        <v>30.404455264972398</v>
      </c>
      <c r="N1410">
        <v>1.12145694025424</v>
      </c>
      <c r="O1410">
        <v>76.865271068169605</v>
      </c>
      <c r="P1410">
        <v>0.97560975609753897</v>
      </c>
    </row>
    <row r="1411" spans="1:17" hidden="1" x14ac:dyDescent="0.3">
      <c r="A1411" t="s">
        <v>2991</v>
      </c>
      <c r="B1411" t="s">
        <v>2992</v>
      </c>
      <c r="C1411" t="s">
        <v>3154</v>
      </c>
      <c r="D1411" t="s">
        <v>2993</v>
      </c>
      <c r="E1411">
        <v>1192.5938839999999</v>
      </c>
      <c r="F1411">
        <v>612.4</v>
      </c>
      <c r="G1411">
        <v>8.1033456169784603</v>
      </c>
      <c r="H1411">
        <v>8.4517427732114392</v>
      </c>
      <c r="I1411">
        <v>37.823806892779203</v>
      </c>
      <c r="J1411">
        <v>0.26166310906122597</v>
      </c>
      <c r="K1411">
        <v>638.95007683172798</v>
      </c>
      <c r="L1411">
        <v>593.92402199152502</v>
      </c>
      <c r="M1411">
        <v>43.6312691422483</v>
      </c>
      <c r="N1411">
        <v>1.2549131946757599</v>
      </c>
      <c r="O1411">
        <v>54.964075767472202</v>
      </c>
      <c r="P1411">
        <v>72.507042253521107</v>
      </c>
    </row>
    <row r="1412" spans="1:17" hidden="1" x14ac:dyDescent="0.3">
      <c r="A1412" t="s">
        <v>2994</v>
      </c>
      <c r="B1412" t="s">
        <v>2995</v>
      </c>
      <c r="C1412" t="s">
        <v>3154</v>
      </c>
      <c r="D1412" t="s">
        <v>1436</v>
      </c>
      <c r="E1412">
        <v>1192.0141638</v>
      </c>
      <c r="F1412">
        <v>172.23</v>
      </c>
      <c r="G1412">
        <v>-59.161985539689198</v>
      </c>
      <c r="H1412">
        <v>-11.1788398160956</v>
      </c>
      <c r="I1412">
        <v>-46.080435513763</v>
      </c>
      <c r="J1412">
        <v>-4.5863250388324301</v>
      </c>
      <c r="K1412">
        <v>200.29747299527401</v>
      </c>
      <c r="L1412">
        <v>236.41108191889199</v>
      </c>
      <c r="M1412">
        <v>27.9836334561173</v>
      </c>
      <c r="N1412">
        <v>0.920208942994728</v>
      </c>
      <c r="O1412">
        <v>92.184869070429002</v>
      </c>
      <c r="P1412">
        <v>0.660432495616603</v>
      </c>
      <c r="Q1412">
        <v>2.2023514402803999E-2</v>
      </c>
    </row>
    <row r="1413" spans="1:17" hidden="1" x14ac:dyDescent="0.3">
      <c r="A1413" t="s">
        <v>2996</v>
      </c>
      <c r="B1413" t="s">
        <v>2997</v>
      </c>
      <c r="C1413" t="s">
        <v>3154</v>
      </c>
      <c r="D1413" t="s">
        <v>282</v>
      </c>
      <c r="E1413">
        <v>1191.3229825000001</v>
      </c>
      <c r="F1413">
        <v>199.75</v>
      </c>
      <c r="G1413">
        <v>-1.20274415258727</v>
      </c>
      <c r="H1413">
        <v>-11.4071107184339</v>
      </c>
      <c r="I1413">
        <v>50.790155960211301</v>
      </c>
      <c r="J1413">
        <v>-11.313599989908701</v>
      </c>
      <c r="K1413">
        <v>214.143863409044</v>
      </c>
      <c r="L1413">
        <v>176.446879183513</v>
      </c>
      <c r="M1413">
        <v>29.369527268943401</v>
      </c>
      <c r="N1413">
        <v>0.36363012344148699</v>
      </c>
      <c r="O1413">
        <v>33.877346683354197</v>
      </c>
      <c r="P1413">
        <v>84.697179842810897</v>
      </c>
      <c r="Q1413">
        <v>0.12655853161882599</v>
      </c>
    </row>
    <row r="1414" spans="1:17" hidden="1" x14ac:dyDescent="0.3">
      <c r="A1414" t="s">
        <v>2998</v>
      </c>
      <c r="B1414" t="s">
        <v>2999</v>
      </c>
      <c r="C1414" t="s">
        <v>3154</v>
      </c>
      <c r="D1414" t="s">
        <v>749</v>
      </c>
      <c r="E1414">
        <v>1189.4961841649999</v>
      </c>
      <c r="F1414">
        <v>235.65</v>
      </c>
      <c r="G1414">
        <v>-34.540054493887197</v>
      </c>
      <c r="H1414">
        <v>0.91244717677829201</v>
      </c>
      <c r="I1414">
        <v>-20.095627989112899</v>
      </c>
      <c r="J1414">
        <v>-2.1950042372757999</v>
      </c>
      <c r="K1414">
        <v>242.36283913789001</v>
      </c>
      <c r="M1414">
        <v>54.844424607500102</v>
      </c>
      <c r="N1414">
        <v>0.34631898639416497</v>
      </c>
      <c r="O1414">
        <v>36.091661362189598</v>
      </c>
      <c r="P1414">
        <v>8.0467675378266907</v>
      </c>
    </row>
    <row r="1415" spans="1:17" hidden="1" x14ac:dyDescent="0.3">
      <c r="A1415" t="s">
        <v>3000</v>
      </c>
      <c r="B1415" t="s">
        <v>3001</v>
      </c>
      <c r="C1415" t="s">
        <v>3154</v>
      </c>
      <c r="D1415" t="s">
        <v>171</v>
      </c>
      <c r="E1415">
        <v>1187.4835894799901</v>
      </c>
      <c r="F1415">
        <v>178.8</v>
      </c>
      <c r="G1415">
        <v>19.6261230741868</v>
      </c>
      <c r="H1415">
        <v>-3.8055268012850099</v>
      </c>
      <c r="I1415">
        <v>-11.9401329720604</v>
      </c>
      <c r="J1415">
        <v>-8.6532910769389808</v>
      </c>
      <c r="K1415">
        <v>192.347980130612</v>
      </c>
      <c r="L1415">
        <v>175.950949343036</v>
      </c>
      <c r="M1415">
        <v>34.690129010601403</v>
      </c>
      <c r="N1415">
        <v>1.0463152163681999</v>
      </c>
      <c r="O1415">
        <v>42.499999999999901</v>
      </c>
      <c r="P1415">
        <v>85.573430202387101</v>
      </c>
      <c r="Q1415">
        <v>0.17630775950597999</v>
      </c>
    </row>
    <row r="1416" spans="1:17" hidden="1" x14ac:dyDescent="0.3">
      <c r="A1416" t="s">
        <v>3002</v>
      </c>
      <c r="B1416" t="s">
        <v>3003</v>
      </c>
      <c r="C1416" t="s">
        <v>3154</v>
      </c>
      <c r="D1416" t="s">
        <v>987</v>
      </c>
      <c r="E1416">
        <v>1179.9934327999999</v>
      </c>
      <c r="F1416">
        <v>309.39999999999998</v>
      </c>
      <c r="G1416">
        <v>-53.9191394046086</v>
      </c>
      <c r="H1416">
        <v>-7.3367165817643096</v>
      </c>
      <c r="I1416">
        <v>-15.4302772076807</v>
      </c>
      <c r="J1416">
        <v>-1.4013999232569101</v>
      </c>
      <c r="K1416">
        <v>333.74755631574499</v>
      </c>
      <c r="L1416">
        <v>343.55074704759102</v>
      </c>
      <c r="M1416">
        <v>33.823164554787901</v>
      </c>
      <c r="N1416">
        <v>0.29993996730771399</v>
      </c>
      <c r="O1416">
        <v>73.173884938590803</v>
      </c>
      <c r="P1416">
        <v>12.5090909090908</v>
      </c>
      <c r="Q1416">
        <v>6.5139647513482002E-2</v>
      </c>
    </row>
    <row r="1417" spans="1:17" hidden="1" x14ac:dyDescent="0.3">
      <c r="A1417" t="s">
        <v>3004</v>
      </c>
      <c r="B1417" t="s">
        <v>3005</v>
      </c>
      <c r="C1417" t="s">
        <v>3154</v>
      </c>
      <c r="D1417" t="s">
        <v>21</v>
      </c>
      <c r="E1417">
        <v>1178.6642400000001</v>
      </c>
      <c r="F1417">
        <v>994.15</v>
      </c>
      <c r="G1417">
        <v>-32.038477630803897</v>
      </c>
      <c r="H1417">
        <v>-0.13303588711112499</v>
      </c>
      <c r="I1417">
        <v>-17.717664645554699</v>
      </c>
      <c r="J1417">
        <v>-0.41027330390440597</v>
      </c>
      <c r="K1417">
        <v>1008.56594749468</v>
      </c>
      <c r="L1417">
        <v>1058.6956241834</v>
      </c>
      <c r="M1417">
        <v>58.707411092412599</v>
      </c>
      <c r="N1417">
        <v>0.71206739187782397</v>
      </c>
      <c r="O1417">
        <v>47.603480360106602</v>
      </c>
      <c r="P1417">
        <v>5.7606382978723403</v>
      </c>
      <c r="Q1417">
        <v>0.119712792277443</v>
      </c>
    </row>
    <row r="1418" spans="1:17" hidden="1" x14ac:dyDescent="0.3">
      <c r="A1418" t="s">
        <v>3006</v>
      </c>
      <c r="B1418" t="s">
        <v>3007</v>
      </c>
      <c r="C1418" t="s">
        <v>3154</v>
      </c>
      <c r="D1418" t="s">
        <v>987</v>
      </c>
      <c r="E1418">
        <v>1177.7761433200001</v>
      </c>
      <c r="F1418">
        <v>63.56</v>
      </c>
      <c r="G1418">
        <v>-54.392745497330203</v>
      </c>
      <c r="H1418">
        <v>-7.5001892816617799</v>
      </c>
      <c r="I1418">
        <v>-15.7122277052021</v>
      </c>
      <c r="J1418">
        <v>1.96638991238606</v>
      </c>
      <c r="K1418">
        <v>68.724233790242707</v>
      </c>
      <c r="L1418">
        <v>74.836722107289205</v>
      </c>
      <c r="M1418">
        <v>42.732361327852203</v>
      </c>
      <c r="N1418">
        <v>0.63483001699573904</v>
      </c>
      <c r="O1418">
        <v>48.285084959093702</v>
      </c>
      <c r="P1418">
        <v>8.6495726495726402</v>
      </c>
      <c r="Q1418">
        <v>-1.7612536213694002E-2</v>
      </c>
    </row>
    <row r="1419" spans="1:17" hidden="1" x14ac:dyDescent="0.3">
      <c r="A1419" t="s">
        <v>3008</v>
      </c>
      <c r="B1419" t="s">
        <v>3009</v>
      </c>
      <c r="C1419" t="s">
        <v>3154</v>
      </c>
      <c r="D1419" t="s">
        <v>227</v>
      </c>
      <c r="E1419">
        <v>1177.7501424</v>
      </c>
      <c r="F1419">
        <v>251.75</v>
      </c>
      <c r="G1419">
        <v>-11.105798235645601</v>
      </c>
      <c r="H1419">
        <v>-2.4565090703377401</v>
      </c>
      <c r="I1419">
        <v>29.591445802091702</v>
      </c>
      <c r="J1419">
        <v>-4.9593027206105598</v>
      </c>
      <c r="K1419">
        <v>253.88491104040699</v>
      </c>
      <c r="L1419">
        <v>219.797565679011</v>
      </c>
      <c r="M1419">
        <v>45.007454345956603</v>
      </c>
      <c r="N1419">
        <v>0.25931688403388098</v>
      </c>
      <c r="O1419">
        <v>22.939424031777499</v>
      </c>
      <c r="P1419">
        <v>74.8263888888888</v>
      </c>
      <c r="Q1419">
        <v>0.13084508429331301</v>
      </c>
    </row>
    <row r="1420" spans="1:17" hidden="1" x14ac:dyDescent="0.3">
      <c r="A1420" t="s">
        <v>3010</v>
      </c>
      <c r="B1420" t="s">
        <v>3011</v>
      </c>
      <c r="C1420" t="s">
        <v>3154</v>
      </c>
      <c r="D1420" t="s">
        <v>569</v>
      </c>
      <c r="E1420">
        <v>1161.675195752</v>
      </c>
      <c r="F1420">
        <v>215.72</v>
      </c>
      <c r="G1420">
        <v>-8.2988028252961001</v>
      </c>
      <c r="H1420">
        <v>0.18248287473011399</v>
      </c>
      <c r="I1420">
        <v>-5.9212233749291503</v>
      </c>
      <c r="J1420">
        <v>-2.49486333556783</v>
      </c>
      <c r="K1420">
        <v>224.25260731675399</v>
      </c>
      <c r="L1420">
        <v>226.35078942068199</v>
      </c>
      <c r="M1420">
        <v>49.818802209104398</v>
      </c>
      <c r="N1420">
        <v>0.25804748368757102</v>
      </c>
      <c r="O1420">
        <v>35.546078249582699</v>
      </c>
      <c r="P1420">
        <v>17.111834961997801</v>
      </c>
      <c r="Q1420">
        <v>3.0291968884812E-2</v>
      </c>
    </row>
    <row r="1421" spans="1:17" hidden="1" x14ac:dyDescent="0.3">
      <c r="A1421" t="s">
        <v>3012</v>
      </c>
      <c r="B1421" t="s">
        <v>3013</v>
      </c>
      <c r="C1421" t="s">
        <v>3154</v>
      </c>
      <c r="D1421" t="s">
        <v>91</v>
      </c>
      <c r="E1421">
        <v>1157.6843517</v>
      </c>
      <c r="F1421">
        <v>237</v>
      </c>
      <c r="G1421">
        <v>-50.376455540626402</v>
      </c>
      <c r="H1421">
        <v>-4.9299010792981104</v>
      </c>
      <c r="I1421">
        <v>-3.3470561719722798</v>
      </c>
      <c r="J1421">
        <v>-9.3169515557603209</v>
      </c>
      <c r="K1421">
        <v>253.57999007502701</v>
      </c>
      <c r="L1421">
        <v>262.75111094650401</v>
      </c>
      <c r="M1421">
        <v>34.965097047402701</v>
      </c>
      <c r="N1421">
        <v>0.40198426583090002</v>
      </c>
      <c r="O1421">
        <v>61.181434599156098</v>
      </c>
      <c r="P1421">
        <v>43.636363636363598</v>
      </c>
    </row>
    <row r="1422" spans="1:17" hidden="1" x14ac:dyDescent="0.3">
      <c r="A1422" t="s">
        <v>3014</v>
      </c>
      <c r="B1422" t="s">
        <v>3015</v>
      </c>
      <c r="C1422" t="s">
        <v>3154</v>
      </c>
      <c r="D1422" t="s">
        <v>509</v>
      </c>
      <c r="E1422">
        <v>1156.561266875</v>
      </c>
      <c r="F1422">
        <v>344.75</v>
      </c>
      <c r="G1422">
        <v>97.569549397894804</v>
      </c>
      <c r="H1422">
        <v>19.457072479264902</v>
      </c>
      <c r="I1422">
        <v>78.8265497251234</v>
      </c>
      <c r="J1422">
        <v>0.68531977659774901</v>
      </c>
      <c r="K1422">
        <v>303.32413446423601</v>
      </c>
      <c r="L1422">
        <v>243.596623971117</v>
      </c>
      <c r="M1422">
        <v>69.593987848364904</v>
      </c>
      <c r="N1422">
        <v>1.2835796926954599</v>
      </c>
      <c r="O1422">
        <v>4.1334300217548998</v>
      </c>
      <c r="P1422">
        <v>129.833333333333</v>
      </c>
      <c r="Q1422">
        <v>0.1357019287208</v>
      </c>
    </row>
    <row r="1423" spans="1:17" hidden="1" x14ac:dyDescent="0.3">
      <c r="A1423" t="s">
        <v>3016</v>
      </c>
      <c r="B1423" t="s">
        <v>3017</v>
      </c>
      <c r="C1423" t="s">
        <v>3154</v>
      </c>
      <c r="D1423" t="s">
        <v>206</v>
      </c>
      <c r="E1423">
        <v>1148.842877</v>
      </c>
      <c r="F1423">
        <v>126.1</v>
      </c>
      <c r="G1423">
        <v>-22.337119599315798</v>
      </c>
      <c r="H1423">
        <v>4.55734931843</v>
      </c>
      <c r="I1423">
        <v>-17.515412427482602</v>
      </c>
      <c r="J1423">
        <v>1.61928300815919</v>
      </c>
      <c r="K1423">
        <v>128.441065216509</v>
      </c>
      <c r="L1423">
        <v>129.82752387155901</v>
      </c>
      <c r="M1423">
        <v>53.209082003204898</v>
      </c>
      <c r="N1423">
        <v>0.70354817477278897</v>
      </c>
      <c r="O1423">
        <v>23.711340206185501</v>
      </c>
      <c r="P1423">
        <v>15.688073394495399</v>
      </c>
      <c r="Q1423">
        <v>6.6489708022694993E-2</v>
      </c>
    </row>
    <row r="1424" spans="1:17" hidden="1" x14ac:dyDescent="0.3">
      <c r="A1424" t="s">
        <v>3018</v>
      </c>
      <c r="B1424" t="s">
        <v>3019</v>
      </c>
      <c r="C1424" t="s">
        <v>3154</v>
      </c>
      <c r="D1424" t="s">
        <v>633</v>
      </c>
      <c r="E1424">
        <v>1147.4871350650001</v>
      </c>
      <c r="F1424">
        <v>192.31</v>
      </c>
      <c r="G1424">
        <v>-34.664063525373201</v>
      </c>
      <c r="H1424">
        <v>-10.096343127815601</v>
      </c>
      <c r="I1424">
        <v>-25.037996052430099</v>
      </c>
      <c r="J1424">
        <v>-2.4107119828540902</v>
      </c>
      <c r="K1424">
        <v>222.01301703312899</v>
      </c>
      <c r="L1424">
        <v>232.501295150038</v>
      </c>
      <c r="M1424">
        <v>30.858651804471201</v>
      </c>
      <c r="N1424">
        <v>0.60947788038314898</v>
      </c>
      <c r="O1424">
        <v>60.158078103062699</v>
      </c>
      <c r="P1424">
        <v>3.5873956369512499</v>
      </c>
      <c r="Q1424">
        <v>-8.1449346938816003E-2</v>
      </c>
    </row>
    <row r="1425" spans="1:17" hidden="1" x14ac:dyDescent="0.3">
      <c r="A1425" t="s">
        <v>3020</v>
      </c>
      <c r="B1425" t="s">
        <v>3021</v>
      </c>
      <c r="C1425" t="s">
        <v>3154</v>
      </c>
      <c r="D1425" t="s">
        <v>18</v>
      </c>
      <c r="E1425">
        <v>1144.47677544</v>
      </c>
      <c r="F1425">
        <v>1113.4000000000001</v>
      </c>
      <c r="G1425">
        <v>8.9204534781923908</v>
      </c>
      <c r="H1425">
        <v>21.943253145476199</v>
      </c>
      <c r="I1425">
        <v>-25.504385661774201</v>
      </c>
      <c r="J1425">
        <v>-6.59015499175446</v>
      </c>
      <c r="K1425">
        <v>995.80036168065999</v>
      </c>
      <c r="L1425">
        <v>965.51040938992401</v>
      </c>
      <c r="M1425">
        <v>60.795424602686303</v>
      </c>
      <c r="N1425">
        <v>1.67500284814429</v>
      </c>
      <c r="O1425">
        <v>42.087300161666903</v>
      </c>
      <c r="P1425">
        <v>49.952861952861902</v>
      </c>
      <c r="Q1425">
        <v>0.17927215342800101</v>
      </c>
    </row>
    <row r="1426" spans="1:17" hidden="1" x14ac:dyDescent="0.3">
      <c r="A1426" t="s">
        <v>3022</v>
      </c>
      <c r="B1426" t="s">
        <v>3023</v>
      </c>
      <c r="C1426" t="s">
        <v>3154</v>
      </c>
      <c r="D1426" t="s">
        <v>3024</v>
      </c>
      <c r="E1426">
        <v>1136.7807089600001</v>
      </c>
      <c r="F1426">
        <v>431.6</v>
      </c>
      <c r="G1426">
        <v>41.213500097060198</v>
      </c>
      <c r="H1426">
        <v>12.787821162498</v>
      </c>
      <c r="I1426">
        <v>71.885997425558003</v>
      </c>
      <c r="J1426">
        <v>13.359585571178901</v>
      </c>
      <c r="K1426">
        <v>367.800379283795</v>
      </c>
      <c r="L1426">
        <v>309.45425985858998</v>
      </c>
      <c r="M1426">
        <v>83.991972201879406</v>
      </c>
      <c r="N1426">
        <v>0.50083571403169702</v>
      </c>
      <c r="O1426">
        <v>6.0472659870249998</v>
      </c>
      <c r="P1426">
        <v>137.142857142857</v>
      </c>
      <c r="Q1426">
        <v>0.15502347742619299</v>
      </c>
    </row>
    <row r="1427" spans="1:17" hidden="1" x14ac:dyDescent="0.3">
      <c r="A1427" t="s">
        <v>3025</v>
      </c>
      <c r="B1427" t="s">
        <v>3026</v>
      </c>
      <c r="C1427" t="s">
        <v>3154</v>
      </c>
      <c r="D1427" t="s">
        <v>1436</v>
      </c>
      <c r="E1427">
        <v>1135.6488808199999</v>
      </c>
      <c r="F1427">
        <v>130.13999999999999</v>
      </c>
      <c r="G1427">
        <v>-50.522692745069897</v>
      </c>
      <c r="H1427">
        <v>0.78593161831110903</v>
      </c>
      <c r="I1427">
        <v>-22.5827059436401</v>
      </c>
      <c r="J1427">
        <v>-4.33436897317773</v>
      </c>
      <c r="K1427">
        <v>137.830577617823</v>
      </c>
      <c r="L1427">
        <v>151.65234271751601</v>
      </c>
      <c r="M1427">
        <v>39.776447321476503</v>
      </c>
      <c r="N1427">
        <v>0.363324763584912</v>
      </c>
      <c r="O1427">
        <v>46.765022283694499</v>
      </c>
      <c r="P1427">
        <v>7.2788723106091702</v>
      </c>
      <c r="Q1427">
        <v>5.0991766163863E-2</v>
      </c>
    </row>
    <row r="1428" spans="1:17" hidden="1" x14ac:dyDescent="0.3">
      <c r="A1428" t="s">
        <v>3027</v>
      </c>
      <c r="B1428" t="s">
        <v>3028</v>
      </c>
      <c r="C1428" t="s">
        <v>3154</v>
      </c>
      <c r="D1428" t="s">
        <v>472</v>
      </c>
      <c r="E1428">
        <v>1134.6789137129999</v>
      </c>
      <c r="F1428">
        <v>65.97</v>
      </c>
      <c r="G1428">
        <v>-26.107654591809101</v>
      </c>
      <c r="H1428">
        <v>-9.6172632975320909</v>
      </c>
      <c r="I1428">
        <v>-16.998834713324101</v>
      </c>
      <c r="J1428">
        <v>-8.6745411895930502</v>
      </c>
      <c r="K1428">
        <v>75.974159503562703</v>
      </c>
      <c r="L1428">
        <v>79.887910616504996</v>
      </c>
      <c r="M1428">
        <v>31.834831079618599</v>
      </c>
      <c r="N1428">
        <v>0.97975029982353101</v>
      </c>
      <c r="O1428">
        <v>59.0874639987873</v>
      </c>
      <c r="P1428">
        <v>17.908847184986499</v>
      </c>
      <c r="Q1428">
        <v>-7.7185029719425993E-2</v>
      </c>
    </row>
    <row r="1429" spans="1:17" hidden="1" x14ac:dyDescent="0.3">
      <c r="A1429" t="s">
        <v>3029</v>
      </c>
      <c r="B1429" t="s">
        <v>3030</v>
      </c>
      <c r="C1429" t="s">
        <v>3154</v>
      </c>
      <c r="D1429" t="s">
        <v>3031</v>
      </c>
      <c r="E1429">
        <v>1132.6978732499999</v>
      </c>
      <c r="F1429">
        <v>1319.75</v>
      </c>
      <c r="G1429">
        <v>60.989776320964403</v>
      </c>
      <c r="H1429">
        <v>-2.0717671124679402</v>
      </c>
      <c r="I1429">
        <v>56.44340807052</v>
      </c>
      <c r="J1429">
        <v>-5.2713841148216796</v>
      </c>
      <c r="K1429">
        <v>1358.7327953894601</v>
      </c>
      <c r="L1429">
        <v>1116.51277844111</v>
      </c>
      <c r="M1429">
        <v>33.8338488136297</v>
      </c>
      <c r="N1429">
        <v>0.97030658640046696</v>
      </c>
      <c r="O1429">
        <v>17.446486076908499</v>
      </c>
      <c r="P1429">
        <v>99.962121212121204</v>
      </c>
      <c r="Q1429">
        <v>0.114125525066787</v>
      </c>
    </row>
    <row r="1430" spans="1:17" hidden="1" x14ac:dyDescent="0.3">
      <c r="A1430" t="s">
        <v>3032</v>
      </c>
      <c r="B1430" t="s">
        <v>3033</v>
      </c>
      <c r="C1430" t="s">
        <v>3154</v>
      </c>
      <c r="D1430" t="s">
        <v>2554</v>
      </c>
      <c r="E1430">
        <v>1126.5243935999999</v>
      </c>
      <c r="F1430">
        <v>1788</v>
      </c>
      <c r="G1430">
        <v>142.58837419283901</v>
      </c>
      <c r="H1430">
        <v>5.9834705367806302</v>
      </c>
      <c r="I1430">
        <v>159.31259828010499</v>
      </c>
      <c r="J1430">
        <v>6.7463026074938197</v>
      </c>
      <c r="K1430">
        <v>1663.2596425987999</v>
      </c>
      <c r="L1430">
        <v>1243.4194063136099</v>
      </c>
      <c r="M1430">
        <v>69.273564117995207</v>
      </c>
      <c r="N1430">
        <v>0.40677278897174102</v>
      </c>
      <c r="O1430">
        <v>15.327181208053601</v>
      </c>
      <c r="P1430">
        <v>232.34200743494401</v>
      </c>
      <c r="Q1430">
        <v>0.241283987418805</v>
      </c>
    </row>
    <row r="1431" spans="1:17" hidden="1" x14ac:dyDescent="0.3">
      <c r="A1431" t="s">
        <v>3034</v>
      </c>
      <c r="B1431" t="s">
        <v>3035</v>
      </c>
      <c r="C1431" t="s">
        <v>3154</v>
      </c>
      <c r="D1431" t="s">
        <v>576</v>
      </c>
      <c r="E1431">
        <v>1126.43772345</v>
      </c>
      <c r="F1431">
        <v>156.65</v>
      </c>
      <c r="G1431">
        <v>-17.151487697843901</v>
      </c>
      <c r="H1431">
        <v>-4.3131287383711996</v>
      </c>
      <c r="I1431">
        <v>18.680518915135401</v>
      </c>
      <c r="J1431">
        <v>-1.9725839323229299</v>
      </c>
      <c r="K1431">
        <v>166.32293888692001</v>
      </c>
      <c r="L1431">
        <v>158.21399948644</v>
      </c>
      <c r="M1431">
        <v>42.379186324105298</v>
      </c>
      <c r="N1431">
        <v>0.67705746639154596</v>
      </c>
      <c r="O1431">
        <v>41.046919885094098</v>
      </c>
      <c r="P1431">
        <v>61.162551440329203</v>
      </c>
      <c r="Q1431">
        <v>0.13475257590881901</v>
      </c>
    </row>
    <row r="1432" spans="1:17" hidden="1" x14ac:dyDescent="0.3">
      <c r="A1432" t="s">
        <v>3036</v>
      </c>
      <c r="B1432" t="s">
        <v>3037</v>
      </c>
      <c r="C1432" t="s">
        <v>3154</v>
      </c>
      <c r="D1432" t="s">
        <v>94</v>
      </c>
      <c r="E1432">
        <v>1124.3727907</v>
      </c>
      <c r="F1432">
        <v>43.13</v>
      </c>
      <c r="G1432">
        <v>-41.271138865426202</v>
      </c>
      <c r="H1432">
        <v>-5.6801830467619299</v>
      </c>
      <c r="I1432">
        <v>-31.1968818883885</v>
      </c>
      <c r="J1432">
        <v>-3.01971362697775</v>
      </c>
      <c r="K1432">
        <v>48.151806239861401</v>
      </c>
      <c r="L1432">
        <v>54.0478544784851</v>
      </c>
      <c r="M1432">
        <v>37.095842296685497</v>
      </c>
      <c r="N1432">
        <v>0.88321775364413402</v>
      </c>
      <c r="O1432">
        <v>100.556457222351</v>
      </c>
      <c r="P1432">
        <v>8.0952380952381109</v>
      </c>
      <c r="Q1432">
        <v>-4.1581970109634998E-2</v>
      </c>
    </row>
    <row r="1433" spans="1:17" hidden="1" x14ac:dyDescent="0.3">
      <c r="A1433" t="s">
        <v>3038</v>
      </c>
      <c r="B1433" t="s">
        <v>3039</v>
      </c>
      <c r="C1433" t="s">
        <v>3154</v>
      </c>
      <c r="D1433" t="s">
        <v>128</v>
      </c>
      <c r="E1433">
        <v>1124.31313254</v>
      </c>
      <c r="F1433">
        <v>702.95</v>
      </c>
      <c r="G1433">
        <v>-44.346658981728098</v>
      </c>
      <c r="H1433">
        <v>-9.3357048299432801</v>
      </c>
      <c r="I1433">
        <v>-30.096417894507201</v>
      </c>
      <c r="J1433">
        <v>-2.10241693889534</v>
      </c>
      <c r="K1433">
        <v>780.25262478841898</v>
      </c>
      <c r="L1433">
        <v>822.15295790631296</v>
      </c>
      <c r="M1433">
        <v>29.309179448505098</v>
      </c>
      <c r="N1433">
        <v>1.4316858894171001</v>
      </c>
      <c r="O1433">
        <v>53.638238850558302</v>
      </c>
      <c r="P1433">
        <v>9.8187783158881494</v>
      </c>
      <c r="Q1433">
        <v>8.7525394517735999E-2</v>
      </c>
    </row>
    <row r="1434" spans="1:17" hidden="1" x14ac:dyDescent="0.3">
      <c r="A1434" t="s">
        <v>3040</v>
      </c>
      <c r="B1434" t="s">
        <v>3041</v>
      </c>
      <c r="C1434" t="s">
        <v>3154</v>
      </c>
      <c r="D1434" t="s">
        <v>258</v>
      </c>
      <c r="E1434">
        <v>1124.292429477</v>
      </c>
      <c r="F1434">
        <v>211.89</v>
      </c>
      <c r="G1434">
        <v>48.412189103615198</v>
      </c>
      <c r="H1434">
        <v>12.049126544989999</v>
      </c>
      <c r="I1434">
        <v>61.489422498693301</v>
      </c>
      <c r="J1434">
        <v>2.4545590853155299</v>
      </c>
      <c r="K1434">
        <v>192.05844144884</v>
      </c>
      <c r="L1434">
        <v>163.35176141544</v>
      </c>
      <c r="M1434">
        <v>71.512943860965706</v>
      </c>
      <c r="N1434">
        <v>1.0380306492293501</v>
      </c>
      <c r="O1434">
        <v>6.3145971966586503</v>
      </c>
      <c r="P1434">
        <v>97.843137254901904</v>
      </c>
    </row>
    <row r="1435" spans="1:17" hidden="1" x14ac:dyDescent="0.3">
      <c r="A1435" t="s">
        <v>3042</v>
      </c>
      <c r="B1435" t="s">
        <v>3043</v>
      </c>
      <c r="C1435" t="s">
        <v>3154</v>
      </c>
      <c r="D1435" t="s">
        <v>128</v>
      </c>
      <c r="E1435">
        <v>1122.94394186</v>
      </c>
      <c r="F1435">
        <v>226.13</v>
      </c>
      <c r="G1435">
        <v>22.179956437058301</v>
      </c>
      <c r="H1435">
        <v>0.80502731302849395</v>
      </c>
      <c r="I1435">
        <v>35.962681475383697</v>
      </c>
      <c r="J1435">
        <v>0.117556422696352</v>
      </c>
      <c r="K1435">
        <v>224.98027006753901</v>
      </c>
      <c r="L1435">
        <v>199.72463967149599</v>
      </c>
      <c r="M1435">
        <v>54.433069265364701</v>
      </c>
      <c r="N1435">
        <v>0.25763794856583899</v>
      </c>
      <c r="O1435">
        <v>24.7070269314111</v>
      </c>
      <c r="P1435">
        <v>74.887857695282193</v>
      </c>
    </row>
    <row r="1436" spans="1:17" hidden="1" x14ac:dyDescent="0.3">
      <c r="A1436" t="s">
        <v>3044</v>
      </c>
      <c r="B1436" t="s">
        <v>3045</v>
      </c>
      <c r="C1436" t="s">
        <v>3154</v>
      </c>
      <c r="D1436" t="s">
        <v>448</v>
      </c>
      <c r="E1436">
        <v>1120.58988070499</v>
      </c>
      <c r="F1436">
        <v>395.65</v>
      </c>
      <c r="G1436">
        <v>40.336806982086003</v>
      </c>
      <c r="H1436">
        <v>25.657139869515099</v>
      </c>
      <c r="I1436">
        <v>47.1105138249155</v>
      </c>
      <c r="J1436">
        <v>1.52184463868439</v>
      </c>
      <c r="K1436">
        <v>357.15407441782702</v>
      </c>
      <c r="L1436">
        <v>304.41838630950502</v>
      </c>
      <c r="M1436">
        <v>59.376826822504498</v>
      </c>
      <c r="N1436">
        <v>1.0304663747871301</v>
      </c>
      <c r="O1436">
        <v>7.1654239858460702</v>
      </c>
      <c r="P1436">
        <v>109.172614327253</v>
      </c>
      <c r="Q1436">
        <v>0.115045439121298</v>
      </c>
    </row>
    <row r="1437" spans="1:17" hidden="1" x14ac:dyDescent="0.3">
      <c r="A1437" t="s">
        <v>3046</v>
      </c>
      <c r="B1437" t="s">
        <v>3047</v>
      </c>
      <c r="C1437" t="s">
        <v>3154</v>
      </c>
      <c r="D1437" t="s">
        <v>392</v>
      </c>
      <c r="E1437">
        <v>1119.6290512</v>
      </c>
      <c r="F1437">
        <v>107.54</v>
      </c>
      <c r="G1437">
        <v>30.9030777314231</v>
      </c>
      <c r="H1437">
        <v>0.35957707810457001</v>
      </c>
      <c r="I1437">
        <v>69.327827025228302</v>
      </c>
      <c r="J1437">
        <v>-3.9717732085190098</v>
      </c>
      <c r="K1437">
        <v>105.235484498506</v>
      </c>
      <c r="L1437">
        <v>84.402206313147104</v>
      </c>
      <c r="M1437">
        <v>42.185438190830297</v>
      </c>
      <c r="N1437">
        <v>0.38991638552096403</v>
      </c>
      <c r="O1437">
        <v>16.0498419192858</v>
      </c>
      <c r="P1437">
        <v>118.577235772357</v>
      </c>
      <c r="Q1437">
        <v>0.117677286677353</v>
      </c>
    </row>
    <row r="1438" spans="1:17" hidden="1" x14ac:dyDescent="0.3">
      <c r="A1438" t="s">
        <v>3048</v>
      </c>
      <c r="B1438" t="s">
        <v>3049</v>
      </c>
      <c r="C1438" t="s">
        <v>3154</v>
      </c>
      <c r="D1438" t="s">
        <v>246</v>
      </c>
      <c r="E1438">
        <v>1114.2205343999999</v>
      </c>
      <c r="F1438">
        <v>489</v>
      </c>
      <c r="G1438">
        <v>230.58482156411</v>
      </c>
      <c r="H1438">
        <v>27.610979423846501</v>
      </c>
      <c r="I1438">
        <v>152.88051540442299</v>
      </c>
      <c r="J1438">
        <v>19.9161473968508</v>
      </c>
      <c r="K1438">
        <v>402.30723713352899</v>
      </c>
      <c r="L1438">
        <v>280.23004133231302</v>
      </c>
      <c r="M1438">
        <v>83.465312281081594</v>
      </c>
      <c r="N1438">
        <v>0.359390812825512</v>
      </c>
      <c r="O1438">
        <v>1.05316973415132</v>
      </c>
      <c r="P1438">
        <v>602.08183776022895</v>
      </c>
      <c r="Q1438">
        <v>0.203155834914204</v>
      </c>
    </row>
    <row r="1439" spans="1:17" hidden="1" x14ac:dyDescent="0.3">
      <c r="A1439" t="s">
        <v>3050</v>
      </c>
      <c r="B1439" t="s">
        <v>3051</v>
      </c>
      <c r="C1439" t="s">
        <v>3154</v>
      </c>
      <c r="D1439" t="s">
        <v>1436</v>
      </c>
      <c r="E1439">
        <v>1108.9000000000001</v>
      </c>
      <c r="F1439">
        <v>110.89</v>
      </c>
      <c r="G1439">
        <v>-29.701604485199301</v>
      </c>
      <c r="H1439">
        <v>2.1517806757922502</v>
      </c>
      <c r="I1439">
        <v>-11.7580998609336</v>
      </c>
      <c r="J1439">
        <v>-2.0154470244124298</v>
      </c>
      <c r="K1439">
        <v>113.718721019111</v>
      </c>
      <c r="L1439">
        <v>119.23624850023999</v>
      </c>
      <c r="M1439">
        <v>49.254530902097301</v>
      </c>
      <c r="N1439">
        <v>0.69716830793111495</v>
      </c>
      <c r="O1439">
        <v>39.778158535485602</v>
      </c>
      <c r="P1439">
        <v>10.5583250249252</v>
      </c>
      <c r="Q1439">
        <v>1.6501830031048999E-2</v>
      </c>
    </row>
    <row r="1440" spans="1:17" hidden="1" x14ac:dyDescent="0.3">
      <c r="A1440" t="s">
        <v>3052</v>
      </c>
      <c r="B1440" t="s">
        <v>3053</v>
      </c>
      <c r="C1440" t="s">
        <v>3154</v>
      </c>
      <c r="D1440" t="s">
        <v>448</v>
      </c>
      <c r="E1440">
        <v>1108.46175883</v>
      </c>
      <c r="F1440">
        <v>66.34</v>
      </c>
      <c r="G1440">
        <v>3.5454385818765002</v>
      </c>
      <c r="H1440">
        <v>-6.8422128097996504</v>
      </c>
      <c r="I1440">
        <v>-6.6854962377476799</v>
      </c>
      <c r="J1440">
        <v>-4.3443539581627197</v>
      </c>
      <c r="K1440">
        <v>74.735172332385503</v>
      </c>
      <c r="L1440">
        <v>72.012776768687502</v>
      </c>
      <c r="M1440">
        <v>33.647082276698299</v>
      </c>
      <c r="N1440">
        <v>0.426840279124096</v>
      </c>
      <c r="O1440">
        <v>38.151944528188103</v>
      </c>
      <c r="P1440">
        <v>32.151394422310702</v>
      </c>
      <c r="Q1440">
        <v>5.8059345963909999E-2</v>
      </c>
    </row>
    <row r="1441" spans="1:17" hidden="1" x14ac:dyDescent="0.3">
      <c r="A1441" t="s">
        <v>3054</v>
      </c>
      <c r="B1441" t="s">
        <v>3055</v>
      </c>
      <c r="C1441" t="s">
        <v>3154</v>
      </c>
      <c r="D1441" t="s">
        <v>509</v>
      </c>
      <c r="E1441">
        <v>1106.908093796</v>
      </c>
      <c r="F1441">
        <v>211.88</v>
      </c>
      <c r="G1441">
        <v>103.795899537054</v>
      </c>
      <c r="H1441">
        <v>12.185402903930299</v>
      </c>
      <c r="I1441">
        <v>40.917612910644898</v>
      </c>
      <c r="J1441">
        <v>2.1856925014751201</v>
      </c>
      <c r="K1441">
        <v>201.19086155782199</v>
      </c>
      <c r="L1441">
        <v>167.70874247730401</v>
      </c>
      <c r="M1441">
        <v>50.137847092385499</v>
      </c>
      <c r="N1441">
        <v>1.1938306952080999</v>
      </c>
      <c r="O1441">
        <v>11.714177836511199</v>
      </c>
      <c r="P1441">
        <v>132.70730367929701</v>
      </c>
      <c r="Q1441">
        <v>6.9716754906416004E-2</v>
      </c>
    </row>
    <row r="1442" spans="1:17" hidden="1" x14ac:dyDescent="0.3">
      <c r="A1442" t="s">
        <v>3056</v>
      </c>
      <c r="B1442" t="s">
        <v>3057</v>
      </c>
      <c r="C1442" t="s">
        <v>3154</v>
      </c>
      <c r="D1442" t="s">
        <v>249</v>
      </c>
      <c r="E1442">
        <v>1106.2509299999999</v>
      </c>
      <c r="F1442">
        <v>256.25</v>
      </c>
      <c r="G1442">
        <v>49.098886583524198</v>
      </c>
      <c r="H1442">
        <v>4.1883546222521399</v>
      </c>
      <c r="I1442">
        <v>-7.0813929664756996</v>
      </c>
      <c r="J1442">
        <v>-5.2189353479486202</v>
      </c>
      <c r="K1442">
        <v>265.52738925032202</v>
      </c>
      <c r="L1442">
        <v>248.96291113612401</v>
      </c>
      <c r="M1442">
        <v>35.872668886327901</v>
      </c>
      <c r="N1442">
        <v>0.70941825451319895</v>
      </c>
      <c r="O1442">
        <v>31.902439024390201</v>
      </c>
      <c r="P1442">
        <v>86.431429610767495</v>
      </c>
      <c r="Q1442">
        <v>0.106588315607651</v>
      </c>
    </row>
    <row r="1443" spans="1:17" hidden="1" x14ac:dyDescent="0.3">
      <c r="A1443" t="s">
        <v>3058</v>
      </c>
      <c r="B1443" t="s">
        <v>3059</v>
      </c>
      <c r="C1443" t="s">
        <v>3154</v>
      </c>
      <c r="D1443" t="s">
        <v>633</v>
      </c>
      <c r="E1443">
        <v>1105.1015</v>
      </c>
      <c r="F1443">
        <v>171.4</v>
      </c>
      <c r="G1443">
        <v>-35.926781985034403</v>
      </c>
      <c r="H1443">
        <v>5.1546464717011999E-2</v>
      </c>
      <c r="I1443">
        <v>-30.1800945061267</v>
      </c>
      <c r="J1443">
        <v>1.4986699163124699</v>
      </c>
      <c r="K1443">
        <v>181.732514504595</v>
      </c>
      <c r="L1443">
        <v>208.667669541301</v>
      </c>
      <c r="M1443">
        <v>48.628262372587898</v>
      </c>
      <c r="N1443">
        <v>1.4143725759947801</v>
      </c>
      <c r="O1443">
        <v>79.609101516919495</v>
      </c>
      <c r="P1443">
        <v>10.8452434844467</v>
      </c>
      <c r="Q1443">
        <v>7.4978124852609004E-2</v>
      </c>
    </row>
    <row r="1444" spans="1:17" hidden="1" x14ac:dyDescent="0.3">
      <c r="A1444" t="s">
        <v>3060</v>
      </c>
      <c r="B1444" t="s">
        <v>3061</v>
      </c>
      <c r="C1444" t="s">
        <v>3154</v>
      </c>
      <c r="D1444" t="s">
        <v>282</v>
      </c>
      <c r="E1444">
        <v>1099.4172036299999</v>
      </c>
      <c r="F1444">
        <v>398.7</v>
      </c>
      <c r="G1444">
        <v>-33.6018369076738</v>
      </c>
      <c r="H1444">
        <v>6.8500047232283601</v>
      </c>
      <c r="I1444">
        <v>-11.5579879033801</v>
      </c>
      <c r="J1444">
        <v>3.50739911734681</v>
      </c>
      <c r="K1444">
        <v>407.20079147989901</v>
      </c>
      <c r="L1444">
        <v>423.23318624483198</v>
      </c>
      <c r="M1444">
        <v>42.316523396882701</v>
      </c>
      <c r="N1444">
        <v>0.54877537508597096</v>
      </c>
      <c r="O1444">
        <v>29.6588913970403</v>
      </c>
      <c r="P1444">
        <v>8.3129584352078005</v>
      </c>
      <c r="Q1444">
        <v>-0.116322466167252</v>
      </c>
    </row>
    <row r="1445" spans="1:17" hidden="1" x14ac:dyDescent="0.3">
      <c r="A1445" t="s">
        <v>3062</v>
      </c>
      <c r="B1445" t="s">
        <v>3063</v>
      </c>
      <c r="C1445" t="s">
        <v>3154</v>
      </c>
      <c r="D1445" t="s">
        <v>433</v>
      </c>
      <c r="E1445">
        <v>1088.8497305819999</v>
      </c>
      <c r="F1445">
        <v>89.79</v>
      </c>
      <c r="G1445">
        <v>3.17479623451143</v>
      </c>
      <c r="H1445">
        <v>-1.06138072180059</v>
      </c>
      <c r="I1445">
        <v>20.389615792644499</v>
      </c>
      <c r="J1445">
        <v>-7.4184992573080297</v>
      </c>
      <c r="K1445">
        <v>94.081705890541798</v>
      </c>
      <c r="L1445">
        <v>88.037147245760806</v>
      </c>
      <c r="M1445">
        <v>41.571966546631302</v>
      </c>
      <c r="N1445">
        <v>0.54019838276227095</v>
      </c>
      <c r="O1445">
        <v>41.162712996992902</v>
      </c>
      <c r="P1445">
        <v>41.513002364066097</v>
      </c>
      <c r="Q1445">
        <v>-5.3004062285253999E-2</v>
      </c>
    </row>
    <row r="1446" spans="1:17" hidden="1" x14ac:dyDescent="0.3">
      <c r="A1446" t="s">
        <v>3064</v>
      </c>
      <c r="B1446" t="s">
        <v>3065</v>
      </c>
      <c r="C1446" t="s">
        <v>3154</v>
      </c>
      <c r="D1446" t="s">
        <v>48</v>
      </c>
      <c r="E1446">
        <v>1086.9301774999999</v>
      </c>
      <c r="F1446">
        <v>381.25</v>
      </c>
      <c r="G1446">
        <v>-72.257922363674297</v>
      </c>
      <c r="H1446">
        <v>15.9685323636653</v>
      </c>
      <c r="I1446">
        <v>-36.218697915261899</v>
      </c>
      <c r="J1446">
        <v>-3.33101512427934</v>
      </c>
      <c r="K1446">
        <v>406.03528362485702</v>
      </c>
      <c r="L1446">
        <v>481.11779837996698</v>
      </c>
      <c r="M1446">
        <v>42.618298773085897</v>
      </c>
      <c r="N1446">
        <v>0.45314843847312303</v>
      </c>
      <c r="O1446">
        <v>109.83606557377</v>
      </c>
      <c r="P1446">
        <v>25.597100971833299</v>
      </c>
      <c r="Q1446">
        <v>0.162007758079941</v>
      </c>
    </row>
    <row r="1447" spans="1:17" hidden="1" x14ac:dyDescent="0.3">
      <c r="A1447" t="s">
        <v>3066</v>
      </c>
      <c r="B1447" t="s">
        <v>3067</v>
      </c>
      <c r="C1447" t="s">
        <v>3154</v>
      </c>
      <c r="D1447" t="s">
        <v>258</v>
      </c>
      <c r="E1447">
        <v>1082.721474875</v>
      </c>
      <c r="F1447">
        <v>928.25</v>
      </c>
      <c r="G1447">
        <v>-2.69276761941981E-2</v>
      </c>
      <c r="H1447">
        <v>-4.7819173575075</v>
      </c>
      <c r="I1447">
        <v>-11.173824417309</v>
      </c>
      <c r="J1447">
        <v>-7.3844779529044198E-3</v>
      </c>
      <c r="K1447">
        <v>961.00254013951405</v>
      </c>
      <c r="L1447">
        <v>932.04066847869103</v>
      </c>
      <c r="M1447">
        <v>47.440089936371798</v>
      </c>
      <c r="N1447">
        <v>0.44451296839984</v>
      </c>
      <c r="O1447">
        <v>20.6517640721788</v>
      </c>
      <c r="P1447">
        <v>36.107038123167101</v>
      </c>
      <c r="Q1447">
        <v>7.0214682146330004E-2</v>
      </c>
    </row>
    <row r="1448" spans="1:17" hidden="1" x14ac:dyDescent="0.3">
      <c r="A1448" t="s">
        <v>3068</v>
      </c>
      <c r="B1448" t="s">
        <v>3069</v>
      </c>
      <c r="C1448" t="s">
        <v>3154</v>
      </c>
      <c r="D1448" t="s">
        <v>509</v>
      </c>
      <c r="E1448">
        <v>1081.911765095</v>
      </c>
      <c r="F1448">
        <v>1065.05</v>
      </c>
      <c r="G1448">
        <v>342.23606216559</v>
      </c>
      <c r="H1448">
        <v>22.795057621186899</v>
      </c>
      <c r="I1448">
        <v>216.79356559909701</v>
      </c>
      <c r="J1448">
        <v>-0.78476956460886205</v>
      </c>
      <c r="K1448">
        <v>835.79516680511097</v>
      </c>
      <c r="L1448">
        <v>510.44209042466701</v>
      </c>
      <c r="M1448">
        <v>72.222172326671796</v>
      </c>
      <c r="N1448">
        <v>0.26207328192368901</v>
      </c>
      <c r="O1448">
        <v>4.3143514388995703</v>
      </c>
      <c r="P1448">
        <v>404.76303317535502</v>
      </c>
      <c r="Q1448">
        <v>0.15982161478747201</v>
      </c>
    </row>
    <row r="1449" spans="1:17" hidden="1" x14ac:dyDescent="0.3">
      <c r="A1449" t="s">
        <v>3070</v>
      </c>
      <c r="B1449" t="s">
        <v>3071</v>
      </c>
      <c r="C1449" t="s">
        <v>3154</v>
      </c>
      <c r="D1449" t="s">
        <v>249</v>
      </c>
      <c r="E1449">
        <v>1075.80869136</v>
      </c>
      <c r="F1449">
        <v>671.7</v>
      </c>
      <c r="G1449">
        <v>-16.356346292139602</v>
      </c>
      <c r="H1449">
        <v>1.00737589858737</v>
      </c>
      <c r="I1449">
        <v>19.4666035643667</v>
      </c>
      <c r="J1449">
        <v>5.3917571529483803</v>
      </c>
      <c r="K1449">
        <v>618.63749735367696</v>
      </c>
      <c r="L1449">
        <v>571.18328478981005</v>
      </c>
      <c r="M1449">
        <v>67.603348520705197</v>
      </c>
      <c r="N1449">
        <v>0.73806333309824301</v>
      </c>
      <c r="O1449">
        <v>8.67947000148874</v>
      </c>
      <c r="P1449">
        <v>67.506234413965103</v>
      </c>
    </row>
    <row r="1450" spans="1:17" hidden="1" x14ac:dyDescent="0.3">
      <c r="A1450" t="s">
        <v>3072</v>
      </c>
      <c r="B1450" t="s">
        <v>3073</v>
      </c>
      <c r="C1450" t="s">
        <v>3154</v>
      </c>
      <c r="D1450" t="s">
        <v>141</v>
      </c>
      <c r="E1450">
        <v>1073.8834839000001</v>
      </c>
      <c r="F1450">
        <v>56.95</v>
      </c>
      <c r="G1450">
        <v>301.517095074412</v>
      </c>
      <c r="H1450">
        <v>5.4017771729362503</v>
      </c>
      <c r="I1450">
        <v>53.255745324717701</v>
      </c>
      <c r="J1450">
        <v>6.8709815296796704</v>
      </c>
      <c r="K1450">
        <v>51.713704874827101</v>
      </c>
      <c r="L1450">
        <v>41.3846560044244</v>
      </c>
      <c r="M1450">
        <v>66.847771261969001</v>
      </c>
      <c r="N1450">
        <v>0.65984573543411695</v>
      </c>
      <c r="O1450">
        <v>12.203687445127199</v>
      </c>
      <c r="P1450">
        <v>341.47286821705399</v>
      </c>
      <c r="Q1450">
        <v>0.26840655014216003</v>
      </c>
    </row>
    <row r="1451" spans="1:17" hidden="1" x14ac:dyDescent="0.3">
      <c r="A1451" t="s">
        <v>3074</v>
      </c>
      <c r="B1451" t="s">
        <v>3075</v>
      </c>
      <c r="C1451" t="s">
        <v>3154</v>
      </c>
      <c r="D1451" t="s">
        <v>472</v>
      </c>
      <c r="E1451">
        <v>1070.1587</v>
      </c>
      <c r="F1451">
        <v>97.42</v>
      </c>
      <c r="G1451">
        <v>-27.6783881777571</v>
      </c>
      <c r="H1451">
        <v>3.71859193711943</v>
      </c>
      <c r="I1451">
        <v>17.3904179437653</v>
      </c>
      <c r="J1451">
        <v>-0.994716277003309</v>
      </c>
      <c r="K1451">
        <v>89.9826985399162</v>
      </c>
      <c r="L1451">
        <v>83.591473452353497</v>
      </c>
      <c r="M1451">
        <v>59.060575294763503</v>
      </c>
      <c r="N1451">
        <v>0.228917673521045</v>
      </c>
      <c r="O1451">
        <v>29.018681995483401</v>
      </c>
      <c r="P1451">
        <v>47.606060606060602</v>
      </c>
      <c r="Q1451">
        <v>1.2479515499754E-2</v>
      </c>
    </row>
    <row r="1452" spans="1:17" hidden="1" x14ac:dyDescent="0.3">
      <c r="A1452" t="s">
        <v>3076</v>
      </c>
      <c r="B1452" t="s">
        <v>3077</v>
      </c>
      <c r="C1452" t="s">
        <v>3154</v>
      </c>
      <c r="D1452" t="s">
        <v>238</v>
      </c>
      <c r="E1452">
        <v>1067.5015000000001</v>
      </c>
      <c r="F1452">
        <v>8211.5499999999993</v>
      </c>
      <c r="G1452">
        <v>3.0483605732986199</v>
      </c>
      <c r="H1452">
        <v>1.7593882665385101</v>
      </c>
      <c r="I1452">
        <v>-19.676065988050301</v>
      </c>
      <c r="J1452">
        <v>-0.95308715196914395</v>
      </c>
      <c r="K1452">
        <v>8293.0498781853094</v>
      </c>
      <c r="L1452">
        <v>8131.2194017850197</v>
      </c>
      <c r="M1452">
        <v>43.282280312483003</v>
      </c>
      <c r="N1452">
        <v>0.37527739120622799</v>
      </c>
      <c r="O1452">
        <v>22.400764776442902</v>
      </c>
      <c r="P1452">
        <v>29.506438614337601</v>
      </c>
      <c r="Q1452">
        <v>0.199420046517261</v>
      </c>
    </row>
    <row r="1453" spans="1:17" hidden="1" x14ac:dyDescent="0.3">
      <c r="A1453" t="s">
        <v>3078</v>
      </c>
      <c r="B1453" t="s">
        <v>3079</v>
      </c>
      <c r="C1453" t="s">
        <v>3154</v>
      </c>
      <c r="D1453" t="s">
        <v>3080</v>
      </c>
      <c r="E1453">
        <v>1065.869717715</v>
      </c>
      <c r="F1453">
        <v>1029.05</v>
      </c>
      <c r="G1453">
        <v>129.495822156473</v>
      </c>
      <c r="H1453">
        <v>14.484269996934099</v>
      </c>
      <c r="I1453">
        <v>100.594531665953</v>
      </c>
      <c r="J1453">
        <v>2.0640636968647601</v>
      </c>
      <c r="K1453">
        <v>909.95363321939703</v>
      </c>
      <c r="L1453">
        <v>710.57854667853996</v>
      </c>
      <c r="M1453">
        <v>66.490368252613806</v>
      </c>
      <c r="N1453">
        <v>1.0538234328848</v>
      </c>
      <c r="O1453">
        <v>3.39633642680141</v>
      </c>
      <c r="P1453">
        <v>195.44932529428601</v>
      </c>
    </row>
    <row r="1454" spans="1:17" hidden="1" x14ac:dyDescent="0.3">
      <c r="A1454" t="s">
        <v>3081</v>
      </c>
      <c r="B1454" t="s">
        <v>3082</v>
      </c>
      <c r="C1454" t="s">
        <v>3154</v>
      </c>
      <c r="D1454" t="s">
        <v>206</v>
      </c>
      <c r="E1454">
        <v>1064.6596826699999</v>
      </c>
      <c r="F1454">
        <v>671.1</v>
      </c>
      <c r="G1454">
        <v>42.975038999646102</v>
      </c>
      <c r="H1454">
        <v>-2.4938896821176502</v>
      </c>
      <c r="I1454">
        <v>-29.9254756822913</v>
      </c>
      <c r="J1454">
        <v>-1.17491668680485</v>
      </c>
      <c r="K1454">
        <v>743.36641964264402</v>
      </c>
      <c r="L1454">
        <v>742.63028622135403</v>
      </c>
      <c r="M1454">
        <v>35.879257811857499</v>
      </c>
      <c r="N1454">
        <v>0.92285091830814603</v>
      </c>
      <c r="O1454">
        <v>63.097898971837203</v>
      </c>
      <c r="P1454">
        <v>71.198979591836704</v>
      </c>
      <c r="Q1454">
        <v>0.12739620865611501</v>
      </c>
    </row>
    <row r="1455" spans="1:17" hidden="1" x14ac:dyDescent="0.3">
      <c r="A1455" t="s">
        <v>3083</v>
      </c>
      <c r="B1455" t="s">
        <v>3084</v>
      </c>
      <c r="C1455" t="s">
        <v>3154</v>
      </c>
      <c r="D1455" t="s">
        <v>392</v>
      </c>
      <c r="E1455">
        <v>1064.2202775000001</v>
      </c>
      <c r="F1455">
        <v>334.55</v>
      </c>
      <c r="G1455">
        <v>-39.139239171817501</v>
      </c>
      <c r="H1455">
        <v>14.7630494481123</v>
      </c>
      <c r="I1455">
        <v>5.7247958128764997</v>
      </c>
      <c r="J1455">
        <v>3.91413832507574</v>
      </c>
      <c r="K1455">
        <v>312.791793161903</v>
      </c>
      <c r="L1455">
        <v>321.85260427539703</v>
      </c>
      <c r="M1455">
        <v>62.943212992646998</v>
      </c>
      <c r="N1455">
        <v>1.69979848798258</v>
      </c>
      <c r="O1455">
        <v>51.472126737408402</v>
      </c>
      <c r="P1455">
        <v>21.3676764012334</v>
      </c>
      <c r="Q1455">
        <v>-3.6510693500741001E-2</v>
      </c>
    </row>
    <row r="1456" spans="1:17" hidden="1" x14ac:dyDescent="0.3">
      <c r="A1456" t="s">
        <v>3085</v>
      </c>
      <c r="B1456" t="s">
        <v>3086</v>
      </c>
      <c r="C1456" t="s">
        <v>3154</v>
      </c>
      <c r="D1456" t="s">
        <v>128</v>
      </c>
      <c r="E1456">
        <v>1063.409347</v>
      </c>
      <c r="F1456">
        <v>845</v>
      </c>
      <c r="G1456">
        <v>53.4677593453264</v>
      </c>
      <c r="H1456">
        <v>11.7508807303329</v>
      </c>
      <c r="I1456">
        <v>20.142686604297001</v>
      </c>
      <c r="J1456">
        <v>7.0743768003035399</v>
      </c>
      <c r="K1456">
        <v>832.60271367793302</v>
      </c>
      <c r="L1456">
        <v>770.78772010784201</v>
      </c>
      <c r="M1456">
        <v>74.067184803135007</v>
      </c>
      <c r="N1456">
        <v>1.2025708884688</v>
      </c>
      <c r="O1456">
        <v>70.710059171597607</v>
      </c>
      <c r="P1456">
        <v>101.16652779431</v>
      </c>
    </row>
    <row r="1457" spans="1:17" hidden="1" x14ac:dyDescent="0.3">
      <c r="A1457" t="s">
        <v>3087</v>
      </c>
      <c r="B1457" t="s">
        <v>3088</v>
      </c>
      <c r="C1457" t="s">
        <v>3154</v>
      </c>
      <c r="D1457" t="s">
        <v>403</v>
      </c>
      <c r="E1457">
        <v>1060.3655597029999</v>
      </c>
      <c r="F1457">
        <v>152.47</v>
      </c>
      <c r="G1457">
        <v>-22.9009676617179</v>
      </c>
      <c r="H1457">
        <v>-7.7446624555467203</v>
      </c>
      <c r="I1457">
        <v>-11.877740389567901</v>
      </c>
      <c r="J1457">
        <v>-8.1637168980327299</v>
      </c>
      <c r="K1457">
        <v>164.35401606271799</v>
      </c>
      <c r="L1457">
        <v>161.88740531773701</v>
      </c>
      <c r="M1457">
        <v>42.772996589288098</v>
      </c>
      <c r="N1457">
        <v>0.32883260034682299</v>
      </c>
      <c r="O1457">
        <v>28.2219453007148</v>
      </c>
      <c r="P1457">
        <v>15.9026985936906</v>
      </c>
      <c r="Q1457">
        <v>7.7334170675259998E-3</v>
      </c>
    </row>
    <row r="1458" spans="1:17" hidden="1" x14ac:dyDescent="0.3">
      <c r="A1458" t="s">
        <v>3089</v>
      </c>
      <c r="B1458" t="s">
        <v>3090</v>
      </c>
      <c r="C1458" t="s">
        <v>3154</v>
      </c>
      <c r="D1458" t="s">
        <v>3091</v>
      </c>
      <c r="E1458">
        <v>1055.2593855149901</v>
      </c>
      <c r="F1458">
        <v>989.55</v>
      </c>
      <c r="G1458">
        <v>1112.6602025510399</v>
      </c>
      <c r="H1458">
        <v>18.640336858864298</v>
      </c>
      <c r="I1458">
        <v>649.98121402332504</v>
      </c>
      <c r="K1458">
        <v>832.23651696155298</v>
      </c>
      <c r="L1458">
        <v>460.55083567341302</v>
      </c>
      <c r="M1458">
        <v>94.555005251233993</v>
      </c>
      <c r="N1458">
        <v>4.2600896860986497E-2</v>
      </c>
      <c r="O1458">
        <v>1.01056035571645E-2</v>
      </c>
      <c r="P1458">
        <v>1370.35661218424</v>
      </c>
      <c r="Q1458">
        <v>0.31258150677232199</v>
      </c>
    </row>
    <row r="1459" spans="1:17" hidden="1" x14ac:dyDescent="0.3">
      <c r="A1459" t="s">
        <v>3092</v>
      </c>
      <c r="B1459" t="s">
        <v>3093</v>
      </c>
      <c r="C1459" t="s">
        <v>3154</v>
      </c>
      <c r="D1459" t="s">
        <v>576</v>
      </c>
      <c r="E1459">
        <v>1052.2859985299999</v>
      </c>
      <c r="F1459">
        <v>40.299999999999997</v>
      </c>
      <c r="G1459">
        <v>-47.368900502387099</v>
      </c>
      <c r="H1459">
        <v>-7.8192315532588097</v>
      </c>
      <c r="I1459">
        <v>-12.583540389567901</v>
      </c>
      <c r="J1459">
        <v>-1.05206438407569</v>
      </c>
      <c r="K1459">
        <v>44.8672768692293</v>
      </c>
      <c r="L1459">
        <v>46.680307369430402</v>
      </c>
      <c r="M1459">
        <v>31.076999476831901</v>
      </c>
      <c r="N1459">
        <v>0.20040366747584901</v>
      </c>
      <c r="O1459">
        <v>66.501240694789004</v>
      </c>
      <c r="P1459">
        <v>10.714285714285699</v>
      </c>
      <c r="Q1459">
        <v>-1.407778969647E-2</v>
      </c>
    </row>
    <row r="1460" spans="1:17" hidden="1" x14ac:dyDescent="0.3">
      <c r="A1460" t="s">
        <v>3094</v>
      </c>
      <c r="B1460" t="s">
        <v>3095</v>
      </c>
      <c r="C1460" t="s">
        <v>3154</v>
      </c>
      <c r="E1460">
        <v>1051.063572</v>
      </c>
      <c r="F1460">
        <v>2.0099999999999998</v>
      </c>
      <c r="G1460">
        <v>88.449253682149902</v>
      </c>
      <c r="H1460">
        <v>-4.0767578743594104</v>
      </c>
      <c r="I1460">
        <v>-49.458540389567901</v>
      </c>
      <c r="J1460">
        <v>-7.1198707540283701</v>
      </c>
      <c r="K1460">
        <v>2.1396864871374999</v>
      </c>
      <c r="L1460">
        <v>2.3412037667727601</v>
      </c>
      <c r="M1460">
        <v>47.535452893539201</v>
      </c>
      <c r="N1460">
        <v>0.23301601555978099</v>
      </c>
      <c r="O1460">
        <v>105.47263681592</v>
      </c>
      <c r="P1460">
        <v>112.726551131101</v>
      </c>
    </row>
    <row r="1461" spans="1:17" hidden="1" x14ac:dyDescent="0.3">
      <c r="A1461" t="s">
        <v>3096</v>
      </c>
      <c r="B1461" t="s">
        <v>3097</v>
      </c>
      <c r="C1461" t="s">
        <v>3154</v>
      </c>
      <c r="D1461" t="s">
        <v>83</v>
      </c>
      <c r="E1461">
        <v>1048.7012818749999</v>
      </c>
      <c r="F1461">
        <v>2473.25</v>
      </c>
      <c r="G1461">
        <v>76.473514239359602</v>
      </c>
      <c r="H1461">
        <v>-1.0219189144140799</v>
      </c>
      <c r="I1461">
        <v>20.024209204694099</v>
      </c>
      <c r="J1461">
        <v>-4.2063560545987801</v>
      </c>
      <c r="K1461">
        <v>2604.5830717727499</v>
      </c>
      <c r="L1461">
        <v>2341.1775403362199</v>
      </c>
      <c r="M1461">
        <v>36.695741339893502</v>
      </c>
      <c r="N1461">
        <v>0.73265099308307302</v>
      </c>
      <c r="O1461">
        <v>43.454968159304499</v>
      </c>
      <c r="P1461">
        <v>121.43880383203501</v>
      </c>
      <c r="Q1461">
        <v>0.11092183607191</v>
      </c>
    </row>
    <row r="1462" spans="1:17" hidden="1" x14ac:dyDescent="0.3">
      <c r="A1462" t="s">
        <v>3098</v>
      </c>
      <c r="B1462" t="s">
        <v>3099</v>
      </c>
      <c r="C1462" t="s">
        <v>3154</v>
      </c>
      <c r="D1462" t="s">
        <v>403</v>
      </c>
      <c r="E1462">
        <v>1044.174929712</v>
      </c>
      <c r="F1462">
        <v>52.37</v>
      </c>
      <c r="G1462">
        <v>-54.590005366450299</v>
      </c>
      <c r="H1462">
        <v>0.75160383540079401</v>
      </c>
      <c r="I1462">
        <v>-27.566437183938501</v>
      </c>
      <c r="J1462">
        <v>-5.3805961109024096</v>
      </c>
      <c r="K1462">
        <v>55.091213759867003</v>
      </c>
      <c r="L1462">
        <v>63.475270456749399</v>
      </c>
      <c r="M1462">
        <v>44.221118894292601</v>
      </c>
      <c r="N1462">
        <v>0.40126938435138898</v>
      </c>
      <c r="O1462">
        <v>62.306664120679699</v>
      </c>
      <c r="P1462">
        <v>4.5100778287766801</v>
      </c>
      <c r="Q1462">
        <v>-5.0261895482000003E-2</v>
      </c>
    </row>
    <row r="1463" spans="1:17" hidden="1" x14ac:dyDescent="0.3">
      <c r="A1463" t="s">
        <v>3100</v>
      </c>
      <c r="B1463" t="s">
        <v>3101</v>
      </c>
      <c r="C1463" t="s">
        <v>3154</v>
      </c>
      <c r="D1463" t="s">
        <v>83</v>
      </c>
      <c r="E1463">
        <v>1042.5894143600001</v>
      </c>
      <c r="F1463">
        <v>408.85</v>
      </c>
      <c r="G1463">
        <v>38.806069124641901</v>
      </c>
      <c r="H1463">
        <v>-12.347626962968301</v>
      </c>
      <c r="I1463">
        <v>-12.8151176263012</v>
      </c>
      <c r="J1463">
        <v>-0.56060678655382501</v>
      </c>
      <c r="K1463">
        <v>474.46800467496701</v>
      </c>
      <c r="L1463">
        <v>467.16117297524102</v>
      </c>
      <c r="M1463">
        <v>28.8609016799548</v>
      </c>
      <c r="N1463">
        <v>1.05481392199353</v>
      </c>
      <c r="O1463">
        <v>73.657820716644196</v>
      </c>
      <c r="P1463">
        <v>75.058873902804507</v>
      </c>
      <c r="Q1463">
        <v>0.16034141280110101</v>
      </c>
    </row>
    <row r="1464" spans="1:17" hidden="1" x14ac:dyDescent="0.3">
      <c r="A1464" t="s">
        <v>3102</v>
      </c>
      <c r="B1464" t="s">
        <v>3103</v>
      </c>
      <c r="C1464" t="s">
        <v>3154</v>
      </c>
      <c r="D1464" t="s">
        <v>241</v>
      </c>
      <c r="E1464">
        <v>1041.6456383499999</v>
      </c>
      <c r="F1464">
        <v>427.45</v>
      </c>
      <c r="G1464">
        <v>-20.690722870011001</v>
      </c>
      <c r="H1464">
        <v>9.1580787237912098</v>
      </c>
      <c r="I1464">
        <v>-7.1977748393287504</v>
      </c>
      <c r="J1464">
        <v>1.3279223723804301</v>
      </c>
      <c r="K1464">
        <v>422.19959245298497</v>
      </c>
      <c r="L1464">
        <v>429.05407471341101</v>
      </c>
      <c r="M1464">
        <v>52.155136984265802</v>
      </c>
      <c r="N1464">
        <v>1.0893894617873701</v>
      </c>
      <c r="O1464">
        <v>19.686513042461101</v>
      </c>
      <c r="P1464">
        <v>18.1943868381031</v>
      </c>
      <c r="Q1464">
        <v>-5.8747542876509996E-3</v>
      </c>
    </row>
    <row r="1465" spans="1:17" hidden="1" x14ac:dyDescent="0.3">
      <c r="A1465" t="s">
        <v>3104</v>
      </c>
      <c r="B1465" t="s">
        <v>3105</v>
      </c>
      <c r="C1465" t="s">
        <v>3154</v>
      </c>
      <c r="D1465" t="s">
        <v>141</v>
      </c>
      <c r="E1465">
        <v>1040.319514</v>
      </c>
      <c r="F1465">
        <v>77.5</v>
      </c>
      <c r="G1465">
        <v>112.725760655023</v>
      </c>
      <c r="H1465">
        <v>9.2571244232846208</v>
      </c>
      <c r="I1465">
        <v>65.2877955743553</v>
      </c>
      <c r="J1465">
        <v>9.1755409367321494</v>
      </c>
      <c r="K1465">
        <v>73.185952288825504</v>
      </c>
      <c r="L1465">
        <v>57.382607684816698</v>
      </c>
      <c r="M1465">
        <v>57.872944802312297</v>
      </c>
      <c r="N1465">
        <v>0.218011049741001</v>
      </c>
      <c r="O1465">
        <v>20.993548387096698</v>
      </c>
      <c r="P1465">
        <v>155.77557755775501</v>
      </c>
      <c r="Q1465">
        <v>0.11643222363783901</v>
      </c>
    </row>
    <row r="1466" spans="1:17" hidden="1" x14ac:dyDescent="0.3">
      <c r="A1466" t="s">
        <v>3106</v>
      </c>
      <c r="B1466" t="s">
        <v>3107</v>
      </c>
      <c r="C1466" t="s">
        <v>3154</v>
      </c>
      <c r="D1466" t="s">
        <v>108</v>
      </c>
      <c r="E1466">
        <v>1038.5418749999999</v>
      </c>
      <c r="F1466">
        <v>418.75</v>
      </c>
      <c r="G1466">
        <v>-13.8037451471448</v>
      </c>
      <c r="H1466">
        <v>11.614985352621099</v>
      </c>
      <c r="I1466">
        <v>1.0150119122391601</v>
      </c>
      <c r="J1466">
        <v>10.107902986281699</v>
      </c>
      <c r="K1466">
        <v>405.34777216390899</v>
      </c>
      <c r="M1466">
        <v>59.729890112652001</v>
      </c>
      <c r="N1466">
        <v>1.16159390534183</v>
      </c>
      <c r="O1466">
        <v>40.405970149253697</v>
      </c>
      <c r="P1466">
        <v>27.901649358582699</v>
      </c>
    </row>
    <row r="1467" spans="1:17" hidden="1" x14ac:dyDescent="0.3">
      <c r="A1467" t="s">
        <v>3108</v>
      </c>
      <c r="B1467" t="s">
        <v>3109</v>
      </c>
      <c r="C1467" t="s">
        <v>3154</v>
      </c>
      <c r="D1467" t="s">
        <v>21</v>
      </c>
      <c r="E1467">
        <v>1036.6336799999999</v>
      </c>
      <c r="F1467">
        <v>572.6</v>
      </c>
      <c r="G1467">
        <v>1.84605056866913</v>
      </c>
      <c r="H1467">
        <v>5.9931041333435298</v>
      </c>
      <c r="I1467">
        <v>23.057080994370899</v>
      </c>
      <c r="J1467">
        <v>-3.9961315540892599</v>
      </c>
      <c r="K1467">
        <v>561.85687118658495</v>
      </c>
      <c r="L1467">
        <v>501.84309990557301</v>
      </c>
      <c r="M1467">
        <v>30.0409329122831</v>
      </c>
      <c r="N1467">
        <v>0.29991085038787102</v>
      </c>
      <c r="O1467">
        <v>20.660146699266502</v>
      </c>
      <c r="P1467">
        <v>37.909441233140598</v>
      </c>
    </row>
    <row r="1468" spans="1:17" hidden="1" x14ac:dyDescent="0.3">
      <c r="A1468" t="s">
        <v>3110</v>
      </c>
      <c r="B1468" t="s">
        <v>3111</v>
      </c>
      <c r="C1468" t="s">
        <v>3154</v>
      </c>
      <c r="D1468" t="s">
        <v>258</v>
      </c>
      <c r="E1468">
        <v>1036.1959999999999</v>
      </c>
      <c r="F1468">
        <v>1850.35</v>
      </c>
      <c r="G1468">
        <v>-16.422902485090901</v>
      </c>
      <c r="H1468">
        <v>8.2818081326885693</v>
      </c>
      <c r="I1468">
        <v>9.00935128083343</v>
      </c>
      <c r="J1468">
        <v>-2.8137222991064101</v>
      </c>
      <c r="K1468">
        <v>1756.23534920926</v>
      </c>
      <c r="L1468">
        <v>1602.7526469156301</v>
      </c>
      <c r="M1468">
        <v>59.618866339994497</v>
      </c>
      <c r="N1468">
        <v>0.37896279675738198</v>
      </c>
      <c r="O1468">
        <v>6.1420812278758001</v>
      </c>
      <c r="P1468">
        <v>43.038806431663502</v>
      </c>
      <c r="Q1468">
        <v>4.9163713194348001E-2</v>
      </c>
    </row>
    <row r="1469" spans="1:17" hidden="1" x14ac:dyDescent="0.3">
      <c r="A1469" t="s">
        <v>3112</v>
      </c>
      <c r="B1469" t="s">
        <v>3113</v>
      </c>
      <c r="C1469" t="s">
        <v>3154</v>
      </c>
      <c r="D1469" t="s">
        <v>448</v>
      </c>
      <c r="E1469">
        <v>1028.8091395500001</v>
      </c>
      <c r="F1469">
        <v>710.35</v>
      </c>
      <c r="G1469">
        <v>262.307736564653</v>
      </c>
      <c r="H1469">
        <v>20.994789877110399</v>
      </c>
      <c r="I1469">
        <v>48.572605327895801</v>
      </c>
      <c r="J1469">
        <v>12.040272004433501</v>
      </c>
      <c r="K1469">
        <v>591.79964101254302</v>
      </c>
      <c r="L1469">
        <v>441.33089307875599</v>
      </c>
      <c r="M1469">
        <v>88.817323905412394</v>
      </c>
      <c r="N1469">
        <v>1.0765160010750701</v>
      </c>
      <c r="O1469">
        <v>0.90096431336663596</v>
      </c>
      <c r="P1469">
        <v>350.72969543147201</v>
      </c>
    </row>
    <row r="1470" spans="1:17" hidden="1" x14ac:dyDescent="0.3">
      <c r="A1470" t="s">
        <v>3114</v>
      </c>
      <c r="B1470" t="s">
        <v>3115</v>
      </c>
      <c r="C1470" t="s">
        <v>3154</v>
      </c>
      <c r="D1470" t="s">
        <v>576</v>
      </c>
      <c r="E1470">
        <v>1024.7480181000001</v>
      </c>
      <c r="F1470">
        <v>62.55</v>
      </c>
      <c r="G1470">
        <v>-14.250912224677601</v>
      </c>
      <c r="H1470">
        <v>3.6024179612024199</v>
      </c>
      <c r="I1470">
        <v>3.8566770017363501</v>
      </c>
      <c r="J1470">
        <v>5.0807176686615101</v>
      </c>
      <c r="K1470">
        <v>64.1233987934434</v>
      </c>
      <c r="L1470">
        <v>62.648987133616203</v>
      </c>
      <c r="M1470">
        <v>53.342921175268401</v>
      </c>
      <c r="N1470">
        <v>0.38297349527402103</v>
      </c>
      <c r="O1470">
        <v>26.0591526778577</v>
      </c>
      <c r="P1470">
        <v>40.5617977528089</v>
      </c>
      <c r="Q1470">
        <v>-2.6254509106407E-2</v>
      </c>
    </row>
    <row r="1471" spans="1:17" hidden="1" x14ac:dyDescent="0.3">
      <c r="A1471" t="s">
        <v>3116</v>
      </c>
      <c r="B1471" t="s">
        <v>3117</v>
      </c>
      <c r="C1471" t="s">
        <v>3154</v>
      </c>
      <c r="D1471" t="s">
        <v>403</v>
      </c>
      <c r="E1471">
        <v>1021.69225807999</v>
      </c>
      <c r="F1471">
        <v>302.3</v>
      </c>
      <c r="G1471">
        <v>-3.2362564079109699</v>
      </c>
      <c r="H1471">
        <v>15.7519196300562</v>
      </c>
      <c r="I1471">
        <v>25.346364850119802</v>
      </c>
      <c r="J1471">
        <v>7.3911612941669098</v>
      </c>
      <c r="K1471">
        <v>329.58526204559001</v>
      </c>
      <c r="L1471">
        <v>293.384894310807</v>
      </c>
      <c r="M1471">
        <v>35.736498057114297</v>
      </c>
      <c r="N1471">
        <v>1.2517385263962999</v>
      </c>
      <c r="O1471">
        <v>28.8951372808468</v>
      </c>
      <c r="P1471">
        <v>53.490733688753501</v>
      </c>
    </row>
    <row r="1472" spans="1:17" hidden="1" x14ac:dyDescent="0.3">
      <c r="A1472" t="s">
        <v>3118</v>
      </c>
      <c r="B1472" t="s">
        <v>3119</v>
      </c>
      <c r="C1472" t="s">
        <v>3154</v>
      </c>
      <c r="D1472" t="s">
        <v>472</v>
      </c>
      <c r="E1472">
        <v>1019.514180202</v>
      </c>
      <c r="F1472">
        <v>141.62</v>
      </c>
      <c r="G1472">
        <v>-28.002654349019899</v>
      </c>
      <c r="H1472">
        <v>-1.1204937757943501</v>
      </c>
      <c r="I1472">
        <v>-14.5071491726722</v>
      </c>
      <c r="J1472">
        <v>-0.101439181403175</v>
      </c>
      <c r="K1472">
        <v>148.56542603764001</v>
      </c>
      <c r="L1472">
        <v>157.35612821498199</v>
      </c>
      <c r="M1472">
        <v>43.188590720508401</v>
      </c>
      <c r="N1472">
        <v>0.301834839223242</v>
      </c>
      <c r="O1472">
        <v>53.262251094478103</v>
      </c>
      <c r="P1472">
        <v>11.5557306025994</v>
      </c>
      <c r="Q1472">
        <v>5.8777472293810001E-2</v>
      </c>
    </row>
    <row r="1473" spans="1:17" hidden="1" x14ac:dyDescent="0.3">
      <c r="A1473" t="s">
        <v>3120</v>
      </c>
      <c r="B1473" t="s">
        <v>3121</v>
      </c>
      <c r="C1473" t="s">
        <v>3154</v>
      </c>
      <c r="D1473" t="s">
        <v>206</v>
      </c>
      <c r="E1473">
        <v>1018.3077500000001</v>
      </c>
      <c r="F1473">
        <v>94.07</v>
      </c>
      <c r="G1473">
        <v>-35.990108335859503</v>
      </c>
      <c r="H1473">
        <v>0.74440420314523204</v>
      </c>
      <c r="I1473">
        <v>-23.7455563348982</v>
      </c>
      <c r="J1473">
        <v>-7.0601706166953404</v>
      </c>
      <c r="K1473">
        <v>99.061613123076199</v>
      </c>
      <c r="L1473">
        <v>105.842809201126</v>
      </c>
      <c r="M1473">
        <v>41.163573545025102</v>
      </c>
      <c r="N1473">
        <v>0.97774779724653405</v>
      </c>
      <c r="O1473">
        <v>53.077495482087798</v>
      </c>
      <c r="P1473">
        <v>10.670588235294099</v>
      </c>
      <c r="Q1473">
        <v>1.8600550518817E-2</v>
      </c>
    </row>
    <row r="1474" spans="1:17" hidden="1" x14ac:dyDescent="0.3">
      <c r="A1474" t="s">
        <v>3122</v>
      </c>
      <c r="B1474" t="s">
        <v>3123</v>
      </c>
      <c r="C1474" t="s">
        <v>3154</v>
      </c>
      <c r="D1474" t="s">
        <v>105</v>
      </c>
      <c r="E1474">
        <v>1015.38946847999</v>
      </c>
      <c r="F1474">
        <v>340.95</v>
      </c>
      <c r="G1474">
        <v>103.85920305288801</v>
      </c>
      <c r="H1474">
        <v>-0.93554876522755204</v>
      </c>
      <c r="I1474">
        <v>-2.4770530974437301</v>
      </c>
      <c r="J1474">
        <v>-1.2046064834152499</v>
      </c>
      <c r="K1474">
        <v>349.32198727887601</v>
      </c>
      <c r="L1474">
        <v>321.65098174030601</v>
      </c>
      <c r="M1474">
        <v>49.988503616420502</v>
      </c>
      <c r="N1474">
        <v>0.80383315398225297</v>
      </c>
      <c r="O1474">
        <v>24.182431441560301</v>
      </c>
      <c r="P1474">
        <v>134.32989690721601</v>
      </c>
      <c r="Q1474">
        <v>9.6122056088310995E-2</v>
      </c>
    </row>
    <row r="1475" spans="1:17" hidden="1" x14ac:dyDescent="0.3">
      <c r="A1475" t="s">
        <v>3124</v>
      </c>
      <c r="B1475" t="s">
        <v>3125</v>
      </c>
      <c r="C1475" t="s">
        <v>3154</v>
      </c>
      <c r="D1475" t="s">
        <v>509</v>
      </c>
      <c r="E1475">
        <v>1013.9423</v>
      </c>
      <c r="F1475">
        <v>1261.75</v>
      </c>
      <c r="G1475">
        <v>38.256516798117403</v>
      </c>
      <c r="H1475">
        <v>0.29422218922027799</v>
      </c>
      <c r="I1475">
        <v>-7.9133309412560404</v>
      </c>
      <c r="J1475">
        <v>-2.5543390706982301</v>
      </c>
      <c r="K1475">
        <v>1272.3576052394501</v>
      </c>
      <c r="L1475">
        <v>1201.6607084852899</v>
      </c>
      <c r="M1475">
        <v>36.183116883821597</v>
      </c>
      <c r="N1475">
        <v>0.99700029524039202</v>
      </c>
      <c r="O1475">
        <v>28.377253814147</v>
      </c>
      <c r="P1475">
        <v>74.274861878452995</v>
      </c>
      <c r="Q1475">
        <v>0.15503039711157501</v>
      </c>
    </row>
    <row r="1476" spans="1:17" hidden="1" x14ac:dyDescent="0.3">
      <c r="A1476" t="s">
        <v>3126</v>
      </c>
      <c r="B1476" t="s">
        <v>3127</v>
      </c>
      <c r="C1476" t="s">
        <v>3154</v>
      </c>
      <c r="D1476" t="s">
        <v>987</v>
      </c>
      <c r="E1476">
        <v>1010.6517036</v>
      </c>
      <c r="F1476">
        <v>717.2</v>
      </c>
      <c r="G1476">
        <v>-24.381761548123201</v>
      </c>
      <c r="H1476">
        <v>-14.692250029902301</v>
      </c>
      <c r="I1476">
        <v>-6.7078240571897503</v>
      </c>
      <c r="J1476">
        <v>-1.3898645421511899</v>
      </c>
      <c r="K1476">
        <v>795.00829266243704</v>
      </c>
      <c r="L1476">
        <v>738.04417617571005</v>
      </c>
      <c r="M1476">
        <v>35.756365460473504</v>
      </c>
      <c r="N1476">
        <v>0.20774463413330199</v>
      </c>
      <c r="O1476">
        <v>40.825432236475102</v>
      </c>
      <c r="P1476">
        <v>37.394636015325602</v>
      </c>
      <c r="Q1476">
        <v>0.110582468845937</v>
      </c>
    </row>
    <row r="1477" spans="1:17" hidden="1" x14ac:dyDescent="0.3">
      <c r="A1477" t="s">
        <v>3128</v>
      </c>
      <c r="B1477" t="s">
        <v>3129</v>
      </c>
      <c r="C1477" t="s">
        <v>3154</v>
      </c>
      <c r="D1477" t="s">
        <v>1465</v>
      </c>
      <c r="E1477">
        <v>1009.368389568</v>
      </c>
      <c r="F1477">
        <v>72.489999999999995</v>
      </c>
      <c r="G1477">
        <v>-35.332512172878403</v>
      </c>
      <c r="H1477">
        <v>-3.2887289967942999</v>
      </c>
      <c r="I1477">
        <v>15.8482876138892</v>
      </c>
      <c r="J1477">
        <v>4.2539479656692203</v>
      </c>
      <c r="K1477">
        <v>76.529273796507795</v>
      </c>
      <c r="L1477">
        <v>73.729260440712807</v>
      </c>
      <c r="M1477">
        <v>50.138803243383101</v>
      </c>
      <c r="N1477">
        <v>0.46074680897864501</v>
      </c>
      <c r="O1477">
        <v>35.466960960132397</v>
      </c>
      <c r="P1477">
        <v>42.137254901960702</v>
      </c>
      <c r="Q1477">
        <v>-2.2239601649773E-2</v>
      </c>
    </row>
    <row r="1478" spans="1:17" hidden="1" x14ac:dyDescent="0.3">
      <c r="A1478" t="s">
        <v>3130</v>
      </c>
      <c r="B1478" t="s">
        <v>3131</v>
      </c>
      <c r="C1478" t="s">
        <v>3154</v>
      </c>
      <c r="D1478" t="s">
        <v>128</v>
      </c>
      <c r="E1478">
        <v>1007.932609375</v>
      </c>
      <c r="F1478">
        <v>493.75</v>
      </c>
      <c r="G1478">
        <v>70.842244143618601</v>
      </c>
      <c r="H1478">
        <v>12.791137670955401</v>
      </c>
      <c r="I1478">
        <v>85.661001203002598</v>
      </c>
      <c r="J1478">
        <v>7.9525247435667099</v>
      </c>
      <c r="K1478">
        <v>460.92168456206002</v>
      </c>
      <c r="M1478">
        <v>66.785503893883799</v>
      </c>
      <c r="N1478">
        <v>0.98297289362951301</v>
      </c>
      <c r="O1478">
        <v>47.837974683544303</v>
      </c>
      <c r="P1478">
        <v>105.643481882548</v>
      </c>
    </row>
    <row r="1479" spans="1:17" hidden="1" x14ac:dyDescent="0.3">
      <c r="A1479" t="s">
        <v>3132</v>
      </c>
      <c r="B1479" t="s">
        <v>3133</v>
      </c>
      <c r="C1479" t="s">
        <v>3154</v>
      </c>
      <c r="D1479" t="s">
        <v>51</v>
      </c>
      <c r="E1479">
        <v>1002.0914202</v>
      </c>
      <c r="F1479">
        <v>1454</v>
      </c>
      <c r="G1479">
        <v>132.95401612910999</v>
      </c>
      <c r="H1479">
        <v>7.1490046379601502</v>
      </c>
      <c r="I1479">
        <v>-15.5308918107566</v>
      </c>
      <c r="J1479">
        <v>5.1989000100912302</v>
      </c>
      <c r="K1479">
        <v>1499.63401153268</v>
      </c>
      <c r="L1479">
        <v>1365.04988374961</v>
      </c>
      <c r="M1479">
        <v>50.667480757066301</v>
      </c>
      <c r="N1479">
        <v>0.41220090362056</v>
      </c>
      <c r="O1479">
        <v>27.5103163686382</v>
      </c>
      <c r="P1479">
        <v>183.34794894280401</v>
      </c>
      <c r="Q1479">
        <v>0.12996951110447799</v>
      </c>
    </row>
    <row r="1480" spans="1:17" hidden="1" x14ac:dyDescent="0.3">
      <c r="A1480" t="s">
        <v>3134</v>
      </c>
      <c r="B1480" t="s">
        <v>3135</v>
      </c>
      <c r="C1480" t="s">
        <v>3154</v>
      </c>
      <c r="D1480" t="s">
        <v>21</v>
      </c>
      <c r="E1480">
        <v>1000.0031241200001</v>
      </c>
      <c r="F1480">
        <v>535.15</v>
      </c>
      <c r="G1480">
        <v>85.010930943695598</v>
      </c>
      <c r="H1480">
        <v>19.751049045427902</v>
      </c>
      <c r="I1480">
        <v>100.2397354725</v>
      </c>
      <c r="J1480">
        <v>12.7526233210475</v>
      </c>
      <c r="K1480">
        <v>432.31928172284699</v>
      </c>
      <c r="L1480">
        <v>343.77758122639301</v>
      </c>
      <c r="M1480">
        <v>85.585163856095406</v>
      </c>
      <c r="N1480">
        <v>1.2494560590294199</v>
      </c>
      <c r="O1480">
        <v>4.6435578809679496</v>
      </c>
      <c r="P1480">
        <v>148.79125987912599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Price_Filter_11_11_2024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2024-11-12T07:45:11Z</dcterms:created>
  <dcterms:modified xsi:type="dcterms:W3CDTF">2024-11-22T12:24:44Z</dcterms:modified>
</cp:coreProperties>
</file>